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12180" tabRatio="919"/>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8" i="116" l="1"/>
  <c r="C15" i="116" s="1"/>
  <c r="D15" i="116"/>
  <c r="C11" i="116"/>
  <c r="D8" i="116"/>
  <c r="C8" i="116"/>
  <c r="C10" i="114" l="1"/>
  <c r="C7" i="114"/>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9" i="97"/>
  <c r="G8" i="97"/>
  <c r="G21" i="97" s="1"/>
  <c r="F8" i="97"/>
  <c r="E8" i="97"/>
  <c r="D8" i="97"/>
  <c r="C8" i="97"/>
  <c r="C32" i="89"/>
  <c r="C31" i="89" s="1"/>
  <c r="C12" i="89"/>
  <c r="E26" i="88"/>
  <c r="E35" i="88"/>
  <c r="E34" i="88"/>
  <c r="E33" i="88"/>
  <c r="E32" i="88"/>
  <c r="E31" i="88"/>
  <c r="E30" i="88"/>
  <c r="E29" i="88"/>
  <c r="E28" i="88"/>
  <c r="E27" i="88"/>
  <c r="E25" i="88"/>
  <c r="E24" i="88"/>
  <c r="E23" i="88"/>
  <c r="E22" i="88"/>
  <c r="E21" i="88"/>
  <c r="E20" i="88"/>
  <c r="E19" i="88"/>
  <c r="E18" i="88"/>
  <c r="E17" i="88"/>
  <c r="E16" i="88"/>
  <c r="E15" i="88"/>
  <c r="E14" i="88"/>
  <c r="E13" i="88"/>
  <c r="E12" i="88"/>
  <c r="E11" i="88"/>
  <c r="E10" i="88"/>
  <c r="E9" i="88"/>
  <c r="E8" i="88"/>
  <c r="G45" i="109"/>
  <c r="H44" i="109"/>
  <c r="E44" i="109"/>
  <c r="G43" i="109"/>
  <c r="F43" i="109"/>
  <c r="F45" i="109" s="1"/>
  <c r="H45" i="109" s="1"/>
  <c r="D43" i="109"/>
  <c r="D45" i="109" s="1"/>
  <c r="H42" i="109"/>
  <c r="E42" i="109"/>
  <c r="H41" i="109"/>
  <c r="E41" i="109"/>
  <c r="H40" i="109"/>
  <c r="E40" i="109"/>
  <c r="H39" i="109"/>
  <c r="E39" i="109"/>
  <c r="H38" i="109"/>
  <c r="E38" i="109"/>
  <c r="H37" i="109"/>
  <c r="D37" i="109"/>
  <c r="C37" i="109"/>
  <c r="E37" i="109" s="1"/>
  <c r="H36" i="109"/>
  <c r="E36" i="109"/>
  <c r="H35" i="109"/>
  <c r="E35" i="109"/>
  <c r="H34" i="109"/>
  <c r="D34" i="109"/>
  <c r="C34" i="109"/>
  <c r="E34" i="109" s="1"/>
  <c r="H33" i="109"/>
  <c r="E33" i="109"/>
  <c r="H32" i="109"/>
  <c r="E32" i="109"/>
  <c r="H31" i="109"/>
  <c r="E31" i="109"/>
  <c r="H30" i="109"/>
  <c r="E30" i="109"/>
  <c r="H29" i="109"/>
  <c r="D29" i="109"/>
  <c r="C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D13" i="109"/>
  <c r="C13" i="109"/>
  <c r="E13" i="109" s="1"/>
  <c r="H12" i="109"/>
  <c r="E12" i="109"/>
  <c r="H11" i="109"/>
  <c r="E11" i="109"/>
  <c r="H10" i="109"/>
  <c r="E10" i="109"/>
  <c r="H9" i="109"/>
  <c r="E9" i="109"/>
  <c r="H8" i="109"/>
  <c r="E8" i="109"/>
  <c r="H7" i="109"/>
  <c r="E7" i="109"/>
  <c r="H6" i="109"/>
  <c r="D6" i="109"/>
  <c r="C6" i="109"/>
  <c r="C43" i="109" s="1"/>
  <c r="H70" i="108"/>
  <c r="G70" i="108"/>
  <c r="F70" i="108"/>
  <c r="E70" i="108"/>
  <c r="D70" i="108"/>
  <c r="C70" i="108"/>
  <c r="G68" i="108"/>
  <c r="F68" i="108"/>
  <c r="H68" i="108" s="1"/>
  <c r="D68" i="108"/>
  <c r="H67" i="108"/>
  <c r="E67" i="108"/>
  <c r="H66" i="108"/>
  <c r="E66" i="108"/>
  <c r="H65" i="108"/>
  <c r="E65" i="108"/>
  <c r="H64" i="108"/>
  <c r="E64" i="108"/>
  <c r="H63" i="108"/>
  <c r="D63" i="108"/>
  <c r="C63" i="108"/>
  <c r="E63" i="108" s="1"/>
  <c r="H62" i="108"/>
  <c r="E62" i="108"/>
  <c r="H61" i="108"/>
  <c r="E61" i="108"/>
  <c r="H60" i="108"/>
  <c r="E60" i="108"/>
  <c r="H59" i="108"/>
  <c r="D59" i="108"/>
  <c r="C59" i="108"/>
  <c r="E59" i="108" s="1"/>
  <c r="H58" i="108"/>
  <c r="E58" i="108"/>
  <c r="H57" i="108"/>
  <c r="E57" i="108"/>
  <c r="H56" i="108"/>
  <c r="E56" i="108"/>
  <c r="H55" i="108"/>
  <c r="E55" i="108"/>
  <c r="G53" i="108"/>
  <c r="G69" i="108" s="1"/>
  <c r="F53" i="108"/>
  <c r="F69" i="108" s="1"/>
  <c r="D53" i="108"/>
  <c r="D69" i="108" s="1"/>
  <c r="C53" i="108"/>
  <c r="H52" i="108"/>
  <c r="E52" i="108"/>
  <c r="H51" i="108"/>
  <c r="E51" i="108"/>
  <c r="H50" i="108"/>
  <c r="E50" i="108"/>
  <c r="H49" i="108"/>
  <c r="E49" i="108"/>
  <c r="H48" i="108"/>
  <c r="E48" i="108"/>
  <c r="H47" i="108"/>
  <c r="E47" i="108"/>
  <c r="D47" i="108"/>
  <c r="C47" i="108"/>
  <c r="H46" i="108"/>
  <c r="E46" i="108"/>
  <c r="H45" i="108"/>
  <c r="E45" i="108"/>
  <c r="H44" i="108"/>
  <c r="E44" i="108"/>
  <c r="H43" i="108"/>
  <c r="E43" i="108"/>
  <c r="H42" i="108"/>
  <c r="E42" i="108"/>
  <c r="H41" i="108"/>
  <c r="D41" i="108"/>
  <c r="C41" i="108"/>
  <c r="E41" i="108" s="1"/>
  <c r="H40" i="108"/>
  <c r="E40" i="108"/>
  <c r="H39" i="108"/>
  <c r="E39" i="108"/>
  <c r="H38" i="108"/>
  <c r="E38" i="108"/>
  <c r="G36" i="108"/>
  <c r="H36" i="108" s="1"/>
  <c r="F36" i="108"/>
  <c r="H35" i="108"/>
  <c r="E35" i="108"/>
  <c r="H34" i="108"/>
  <c r="E34" i="108"/>
  <c r="H33" i="108"/>
  <c r="E33" i="108"/>
  <c r="H32" i="108"/>
  <c r="E32" i="108"/>
  <c r="H31" i="108"/>
  <c r="E31" i="108"/>
  <c r="H30" i="108"/>
  <c r="D30" i="108"/>
  <c r="C30" i="108"/>
  <c r="E30" i="108" s="1"/>
  <c r="H29" i="108"/>
  <c r="E29" i="108"/>
  <c r="H28" i="108"/>
  <c r="E28" i="108"/>
  <c r="H27" i="108"/>
  <c r="E27" i="108"/>
  <c r="D27" i="108"/>
  <c r="C27" i="108"/>
  <c r="H26" i="108"/>
  <c r="E26" i="108"/>
  <c r="H25" i="108"/>
  <c r="E25" i="108"/>
  <c r="H24" i="108"/>
  <c r="D24" i="108"/>
  <c r="C24" i="108"/>
  <c r="E24" i="108" s="1"/>
  <c r="H23" i="108"/>
  <c r="E23" i="108"/>
  <c r="H22" i="108"/>
  <c r="E22" i="108"/>
  <c r="H21" i="108"/>
  <c r="E21" i="108"/>
  <c r="H20" i="108"/>
  <c r="E20" i="108"/>
  <c r="H19" i="108"/>
  <c r="D19" i="108"/>
  <c r="C19" i="108"/>
  <c r="E19" i="108" s="1"/>
  <c r="H18" i="108"/>
  <c r="E18" i="108"/>
  <c r="H17" i="108"/>
  <c r="E17" i="108"/>
  <c r="H16" i="108"/>
  <c r="E16" i="108"/>
  <c r="H15" i="108"/>
  <c r="D15" i="108"/>
  <c r="D36" i="108" s="1"/>
  <c r="C15" i="108"/>
  <c r="C36" i="108" s="1"/>
  <c r="E36" i="108" s="1"/>
  <c r="H14" i="108"/>
  <c r="E14" i="108"/>
  <c r="H13" i="108"/>
  <c r="E13" i="108"/>
  <c r="H12" i="108"/>
  <c r="E12" i="108"/>
  <c r="H11" i="108"/>
  <c r="E11" i="108"/>
  <c r="H10" i="108"/>
  <c r="E10" i="108"/>
  <c r="H9" i="108"/>
  <c r="E9" i="108"/>
  <c r="H8" i="108"/>
  <c r="E8" i="108"/>
  <c r="H7" i="108"/>
  <c r="E7" i="108"/>
  <c r="D7" i="108"/>
  <c r="C7" i="108"/>
  <c r="G50" i="84"/>
  <c r="F50" i="84"/>
  <c r="E50" i="84"/>
  <c r="D50" i="84"/>
  <c r="C50" i="84"/>
  <c r="G39" i="97" l="1"/>
  <c r="G40" i="97" s="1"/>
  <c r="C45" i="109"/>
  <c r="E45" i="109" s="1"/>
  <c r="E43" i="109"/>
  <c r="E6" i="109"/>
  <c r="H43" i="109"/>
  <c r="C68" i="108"/>
  <c r="E68" i="108" s="1"/>
  <c r="E53" i="108"/>
  <c r="H53" i="108"/>
  <c r="H69" i="108" s="1"/>
  <c r="E15" i="108"/>
  <c r="C31" i="95"/>
  <c r="C69" i="108" l="1"/>
  <c r="E69" i="108" s="1"/>
  <c r="H21" i="91" l="1"/>
  <c r="H20" i="91"/>
  <c r="H19" i="91"/>
  <c r="H18" i="91"/>
  <c r="H17" i="91"/>
  <c r="H16" i="91"/>
  <c r="H15" i="91"/>
  <c r="H14" i="91"/>
  <c r="H13" i="91"/>
  <c r="H12" i="91"/>
  <c r="H11" i="91"/>
  <c r="H10" i="91"/>
  <c r="H9" i="91"/>
  <c r="C38" i="110" l="1"/>
  <c r="F6" i="123" l="1"/>
  <c r="E6" i="123"/>
  <c r="D6" i="123"/>
  <c r="C6" i="123"/>
  <c r="B1" i="92"/>
  <c r="B2" i="92"/>
  <c r="E34" i="92"/>
  <c r="C13" i="95" s="1"/>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Q8" i="92" s="1"/>
  <c r="I12" i="92"/>
  <c r="Q11" i="92"/>
  <c r="I11" i="92"/>
  <c r="I10" i="92"/>
  <c r="P9" i="92"/>
  <c r="O9" i="92"/>
  <c r="N9" i="92"/>
  <c r="M9" i="92"/>
  <c r="L9" i="92"/>
  <c r="K9" i="92"/>
  <c r="J9" i="92"/>
  <c r="G9" i="92"/>
  <c r="F9" i="92"/>
  <c r="C9" i="92"/>
  <c r="P8" i="92"/>
  <c r="O8" i="92"/>
  <c r="N8" i="92"/>
  <c r="M8" i="92"/>
  <c r="L8" i="92"/>
  <c r="K8" i="92"/>
  <c r="J8" i="92"/>
  <c r="G8" i="92"/>
  <c r="F8" i="92"/>
  <c r="I8" i="92" s="1"/>
  <c r="C8" i="92"/>
  <c r="P7" i="92"/>
  <c r="P6" i="92" s="1"/>
  <c r="P34" i="92" s="1"/>
  <c r="O7" i="92"/>
  <c r="N7" i="92"/>
  <c r="N6" i="92" s="1"/>
  <c r="N34" i="92" s="1"/>
  <c r="M7" i="92"/>
  <c r="L7" i="92"/>
  <c r="K7" i="92"/>
  <c r="J7" i="92"/>
  <c r="G7" i="92"/>
  <c r="F7" i="92"/>
  <c r="I7" i="92" s="1"/>
  <c r="C7" i="92"/>
  <c r="C6" i="92" s="1"/>
  <c r="C34" i="92" s="1"/>
  <c r="O6" i="92"/>
  <c r="O34" i="92" s="1"/>
  <c r="M6" i="92"/>
  <c r="M34" i="92" s="1"/>
  <c r="F6" i="92"/>
  <c r="F34" i="92" s="1"/>
  <c r="E6" i="92"/>
  <c r="D6" i="92"/>
  <c r="D34" i="92" s="1"/>
  <c r="B2" i="123"/>
  <c r="B1" i="123"/>
  <c r="Q18" i="92" l="1"/>
  <c r="J6" i="92"/>
  <c r="J34" i="92" s="1"/>
  <c r="Q22" i="92"/>
  <c r="Q9" i="92"/>
  <c r="Q26" i="92"/>
  <c r="K6" i="92"/>
  <c r="K34" i="92" s="1"/>
  <c r="L6" i="92"/>
  <c r="L34" i="92" s="1"/>
  <c r="Q14" i="92"/>
  <c r="C10" i="95"/>
  <c r="I9" i="92"/>
  <c r="G6" i="92"/>
  <c r="G34" i="92" s="1"/>
  <c r="C11" i="95" s="1"/>
  <c r="Q10" i="92"/>
  <c r="I6" i="92"/>
  <c r="Q7" i="92"/>
  <c r="I34" i="92" l="1"/>
  <c r="C12" i="95" s="1"/>
  <c r="C14" i="95" s="1"/>
  <c r="Q6" i="92"/>
  <c r="Q34" i="92" s="1"/>
  <c r="D38" i="110"/>
  <c r="G38" i="110"/>
  <c r="F38" i="110"/>
  <c r="E38" i="110" l="1"/>
  <c r="A2" i="121" l="1"/>
  <c r="A1" i="121"/>
  <c r="E12" i="122"/>
  <c r="D12" i="122"/>
  <c r="C12" i="122"/>
  <c r="B12" i="122"/>
  <c r="F12" i="122" s="1"/>
  <c r="E11" i="122"/>
  <c r="D11" i="122"/>
  <c r="C11" i="122"/>
  <c r="B11" i="122"/>
  <c r="F10" i="122"/>
  <c r="E10" i="122"/>
  <c r="D10" i="122"/>
  <c r="C10" i="122"/>
  <c r="B10" i="122"/>
  <c r="F9" i="122"/>
  <c r="E9" i="122"/>
  <c r="D9" i="122"/>
  <c r="C9" i="122"/>
  <c r="B9" i="122"/>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D7" i="114"/>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2" i="111" s="1"/>
  <c r="H21" i="111"/>
  <c r="D22" i="111"/>
  <c r="E22" i="111"/>
  <c r="F22" i="111"/>
  <c r="G22" i="111"/>
  <c r="H34" i="113" l="1"/>
  <c r="H21" i="112"/>
  <c r="C15" i="114"/>
  <c r="C69" i="69" l="1"/>
  <c r="C6" i="95"/>
  <c r="C8" i="95" s="1"/>
  <c r="C32" i="95" s="1"/>
  <c r="C37" i="88"/>
  <c r="E37" i="88"/>
  <c r="D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4" i="110" s="1"/>
  <c r="H13" i="110"/>
  <c r="E13" i="110"/>
  <c r="H12" i="110"/>
  <c r="E12" i="110"/>
  <c r="G11" i="110"/>
  <c r="H11" i="110" s="1"/>
  <c r="F11" i="110"/>
  <c r="D11" i="110"/>
  <c r="C11" i="110"/>
  <c r="E11" i="110" s="1"/>
  <c r="H10" i="110"/>
  <c r="E10" i="110"/>
  <c r="H9" i="110"/>
  <c r="E9" i="110"/>
  <c r="G8" i="110"/>
  <c r="F8" i="110"/>
  <c r="D8" i="110"/>
  <c r="C8" i="110"/>
  <c r="E8" i="110" s="1"/>
  <c r="H7" i="110"/>
  <c r="E7" i="110"/>
  <c r="H6" i="110"/>
  <c r="E6" i="110"/>
  <c r="H30" i="110" l="1"/>
  <c r="H8" i="110"/>
  <c r="E14" i="110"/>
  <c r="E17" i="110"/>
  <c r="B1" i="97" l="1"/>
  <c r="B1" i="95" l="1"/>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D6" i="86" l="1"/>
  <c r="D13" i="86" s="1"/>
  <c r="C34" i="95" l="1"/>
  <c r="C6" i="86"/>
  <c r="C13" i="86" s="1"/>
  <c r="D15" i="94" l="1"/>
  <c r="D16" i="94"/>
  <c r="D19" i="94"/>
  <c r="E19" i="94" s="1"/>
  <c r="D17" i="94"/>
  <c r="D8" i="94"/>
  <c r="D20" i="94"/>
  <c r="E20" i="94" s="1"/>
  <c r="D21" i="94"/>
  <c r="E21" i="94" s="1"/>
  <c r="D7" i="94"/>
  <c r="D12" i="94"/>
  <c r="D9" i="94"/>
  <c r="D11" i="94"/>
  <c r="D13" i="94"/>
  <c r="S21" i="90"/>
  <c r="S20" i="90"/>
  <c r="S19" i="90"/>
  <c r="S18" i="90"/>
  <c r="S17" i="90"/>
  <c r="S16" i="90"/>
  <c r="S15" i="90"/>
  <c r="S14" i="90"/>
  <c r="S13" i="90"/>
  <c r="S12" i="90"/>
  <c r="S11" i="90"/>
  <c r="S10" i="90"/>
  <c r="S9" i="90"/>
  <c r="S8" i="90"/>
  <c r="T21" i="64" l="1"/>
  <c r="U21" i="64"/>
  <c r="S21" i="64"/>
  <c r="C21" i="64"/>
  <c r="G22" i="91"/>
  <c r="G23" i="91" s="1"/>
  <c r="F22" i="91"/>
  <c r="E22" i="91"/>
  <c r="D22" i="91"/>
  <c r="C22" i="91"/>
  <c r="H23" i="111" s="1"/>
  <c r="H8" i="91"/>
  <c r="H22" i="91" l="1"/>
  <c r="K22" i="90"/>
  <c r="L22" i="90"/>
  <c r="M22" i="90"/>
  <c r="N22" i="90"/>
  <c r="O22" i="90"/>
  <c r="P22" i="90"/>
  <c r="Q22" i="90"/>
  <c r="R22" i="90"/>
  <c r="S22" i="90"/>
  <c r="S23" i="90" s="1"/>
  <c r="C5" i="73" l="1"/>
  <c r="C22" i="90" l="1"/>
  <c r="C6" i="89"/>
  <c r="C29" i="89" s="1"/>
  <c r="D22" i="90" l="1"/>
  <c r="C23" i="91" s="1"/>
  <c r="E22" i="90"/>
  <c r="F22" i="90"/>
  <c r="G22" i="90"/>
  <c r="H22" i="90"/>
  <c r="I22" i="90"/>
  <c r="J22" i="90"/>
  <c r="C36" i="89"/>
  <c r="C44" i="89"/>
  <c r="C48" i="89"/>
  <c r="C42" i="89" l="1"/>
  <c r="C8" i="73"/>
  <c r="C13" i="73" s="1"/>
  <c r="C53" i="89"/>
  <c r="D21" i="64" l="1"/>
  <c r="E21" i="64"/>
  <c r="F21" i="64"/>
  <c r="G21" i="64"/>
  <c r="H21" i="64"/>
  <c r="I21" i="64"/>
  <c r="J21" i="64"/>
  <c r="K21" i="64"/>
  <c r="L21" i="64"/>
  <c r="M21" i="64"/>
  <c r="N21" i="64"/>
  <c r="O21" i="64"/>
  <c r="P21" i="64"/>
  <c r="Q21" i="64"/>
  <c r="R21" i="64"/>
  <c r="B23" i="121" l="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<sst xmlns="http://schemas.openxmlformats.org/spreadsheetml/2006/main" count="1248" uniqueCount="774">
  <si>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</si>
  <si>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</si>
  <si>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</si>
  <si>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</si>
  <si>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</si>
  <si>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</si>
  <si>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</si>
  <si>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</si>
  <si>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</si>
  <si>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</si>
  <si>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</si>
  <si>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</si>
  <si>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</si>
  <si>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</si>
  <si>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</si>
  <si>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</si>
  <si>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</si>
  <si>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</si>
  <si>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</si>
  <si>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</si>
  <si>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</si>
  <si>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</si>
  <si>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</si>
  <si>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</si>
  <si>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</si>
  <si>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</si>
  <si>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</si>
  <si>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</si>
  <si>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</si>
  <si>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</si>
  <si>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</si>
  <si>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</si>
  <si>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</si>
  <si>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</si>
  <si>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</si>
  <si>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</si>
  <si>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</si>
  <si>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</si>
  <si>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</si>
  <si>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</si>
  <si>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</si>
  <si>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</si>
  <si>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</si>
  <si>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</si>
  <si>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</si>
  <si>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</si>
  <si>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</si>
  <si>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</si>
  <si>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</si>
  <si>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</si>
  <si>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</si>
  <si>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</si>
  <si>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</si>
  <si>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</si>
  <si>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</si>
  <si>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</si>
  <si>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</si>
  <si>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</si>
  <si>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</si>
  <si>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</si>
  <si>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</si>
  <si>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</si>
  <si>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</si>
  <si>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</si>
  <si>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</si>
  <si>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</si>
  <si>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</si>
  <si>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</si>
  <si>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</si>
  <si>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</si>
  <si>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</si>
  <si>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</si>
  <si>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</si>
  <si>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</si>
  <si>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</si>
  <si>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</si>
  <si>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</si>
  <si>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</si>
  <si>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</si>
  <si>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</si>
  <si>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</si>
  <si>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</si>
  <si>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</si>
  <si>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</si>
  <si>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</si>
  <si>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</si>
  <si>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</si>
  <si>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</si>
  <si>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</si>
  <si>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</si>
  <si>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</si>
  <si>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</si>
  <si>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</si>
  <si>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</si>
  <si>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</si>
  <si>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</si>
  <si>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</si>
  <si>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</si>
  <si>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</si>
  <si>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</si>
  <si>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</si>
  <si>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</si>
  <si>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</si>
  <si>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</si>
  <si>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</si>
  <si>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</si>
  <si>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</si>
  <si>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</si>
  <si>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</si>
  <si>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</si>
  <si>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</si>
  <si>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</si>
  <si>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</si>
  <si>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</si>
  <si>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</si>
  <si>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</si>
  <si>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</si>
  <si>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</si>
  <si>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</si>
  <si>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</si>
  <si>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</si>
  <si>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</si>
  <si>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</si>
  <si>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</si>
  <si>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</si>
  <si>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</si>
  <si>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</si>
  <si>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</si>
  <si>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</si>
  <si>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</si>
  <si>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</si>
  <si>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</si>
  <si>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</si>
  <si>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</si>
  <si>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</si>
  <si>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</si>
  <si>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</si>
  <si>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</si>
  <si>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</si>
  <si>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</si>
  <si>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</si>
  <si>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</si>
  <si>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</si>
  <si>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</si>
  <si>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</si>
  <si>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</si>
  <si>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</si>
  <si>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</si>
  <si>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</si>
  <si>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</si>
  <si>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</si>
  <si>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</si>
  <si>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</si>
  <si>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</si>
  <si>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</si>
  <si>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</si>
  <si>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</si>
  <si>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</si>
  <si>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</si>
  <si>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</si>
  <si>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</si>
  <si>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</si>
  <si>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</si>
  <si>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</si>
  <si>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</si>
  <si>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</si>
  <si>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</si>
  <si>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</si>
  <si>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</si>
  <si>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</si>
  <si>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</si>
  <si>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</si>
  <si>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</si>
  <si>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</si>
  <si>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</si>
  <si>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</si>
  <si>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</si>
  <si>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</si>
  <si>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</si>
  <si>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</si>
  <si>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</si>
  <si>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</si>
  <si>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</si>
  <si>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</si>
  <si>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</si>
  <si>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</si>
  <si>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</si>
  <si>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</si>
  <si>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</si>
  <si>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</si>
  <si>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</si>
  <si>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</si>
  <si>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</si>
  <si>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</si>
  <si>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</si>
  <si>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</si>
  <si>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</si>
  <si>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</si>
  <si>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</si>
  <si>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</si>
  <si>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</si>
  <si>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</si>
  <si>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</si>
  <si>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</si>
  <si>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</si>
  <si>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</si>
  <si>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</si>
  <si>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</si>
  <si>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</si>
  <si>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</si>
  <si>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</si>
  <si>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</si>
  <si>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</si>
  <si>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</si>
  <si>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</si>
  <si>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</si>
  <si>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</si>
  <si>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</si>
  <si>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</si>
  <si>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</si>
  <si>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</si>
  <si>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</si>
  <si>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</si>
  <si>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</si>
  <si>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</si>
  <si>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</si>
  <si>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</si>
  <si>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</si>
  <si>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</si>
  <si>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</si>
  <si>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</si>
  <si>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</si>
  <si>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</si>
  <si>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</si>
  <si>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</si>
  <si>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</si>
  <si>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</si>
  <si>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</si>
  <si>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</si>
  <si>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</si>
  <si>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</si>
  <si>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</si>
  <si>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</si>
  <si>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</si>
  <si>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</si>
  <si>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</si>
  <si>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</si>
  <si>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</si>
  <si>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</si>
  <si>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</si>
  <si>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</si>
  <si>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</si>
  <si>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</si>
  <si>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</si>
  <si>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</si>
  <si>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</si>
  <si>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</si>
  <si>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</si>
  <si>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</si>
  <si>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</si>
  <si>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</si>
  <si>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</si>
  <si>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</si>
  <si>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</si>
  <si>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</si>
  <si>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</si>
  <si>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</si>
  <si>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</si>
  <si>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</si>
  <si>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</si>
  <si>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</si>
  <si>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</si>
  <si>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</si>
  <si>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</si>
  <si>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</si>
  <si>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</si>
  <si>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</si>
  <si>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</si>
  <si>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</si>
  <si>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</si>
  <si>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</si>
  <si>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</si>
  <si>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</si>
  <si>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</si>
  <si>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</si>
  <si>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</si>
  <si>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</si>
  <si>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</si>
  <si>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</si>
  <si>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</si>
  <si>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</si>
  <si>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</si>
  <si>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</si>
  <si>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</si>
  <si>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</si>
  <si>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</si>
  <si>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</si>
  <si>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</si>
  <si>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</si>
  <si>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</si>
  <si>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</si>
  <si>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</si>
  <si>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</si>
  <si>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</si>
  <si>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</si>
  <si>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</si>
  <si>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</si>
  <si>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</si>
  <si>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</si>
  <si>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</si>
  <si>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</si>
  <si>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</si>
  <si>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</si>
  <si>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</si>
  <si>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</si>
  <si>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</si>
  <si>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</si>
  <si>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</si>
  <si>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</si>
  <si>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</si>
  <si>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</si>
  <si>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</si>
  <si>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</si>
  <si>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</si>
  <si>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</si>
  <si>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</si>
  <si>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</si>
  <si>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</si>
  <si>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</si>
  <si>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</si>
  <si>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</si>
  <si>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</si>
  <si>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</si>
  <si>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</si>
  <si>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</si>
  <si>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</si>
  <si>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</si>
  <si>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</si>
  <si>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</si>
  <si>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</si>
  <si>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</si>
  <si>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</si>
  <si>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</si>
  <si>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</si>
  <si>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</si>
  <si>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</si>
  <si>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</si>
  <si>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</si>
  <si>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</si>
  <si>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</si>
  <si>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</si>
  <si>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</si>
  <si>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</si>
  <si>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</si>
  <si>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</si>
  <si>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</si>
  <si>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</si>
  <si>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</si>
  <si>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</si>
  <si>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</si>
  <si>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</si>
  <si>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</si>
  <si>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</si>
  <si>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</si>
  <si>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</si>
  <si>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</si>
  <si>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</si>
  <si>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</si>
  <si>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</si>
  <si>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</si>
  <si>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</si>
  <si>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</si>
  <si>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</si>
  <si>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</si>
  <si>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</si>
  <si>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</si>
  <si>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</si>
  <si>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</si>
  <si>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</si>
  <si>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</si>
  <si>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</si>
  <si>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</si>
  <si>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</si>
  <si>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</si>
  <si>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</si>
  <si>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</si>
  <si>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</si>
  <si>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</si>
  <si>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</si>
  <si>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</si>
  <si>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</si>
  <si>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</si>
  <si>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</si>
  <si>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</si>
  <si>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</si>
  <si>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</si>
  <si>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</si>
  <si>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</si>
  <si>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</si>
  <si>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</si>
  <si>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</si>
  <si>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</si>
  <si>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</si>
  <si>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</si>
  <si>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</si>
  <si>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</si>
  <si>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</si>
  <si>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</si>
  <si>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</si>
  <si>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</si>
  <si>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</si>
  <si>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</si>
  <si>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</si>
  <si>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</si>
  <si>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</si>
  <si>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</si>
  <si>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</si>
  <si>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</si>
  <si>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</si>
  <si>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</si>
  <si>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</si>
  <si>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</si>
  <si>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</si>
  <si>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</si>
  <si>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</si>
  <si>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</si>
  <si>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</si>
  <si>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</si>
  <si>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</si>
  <si>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</si>
  <si>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</si>
  <si>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</si>
  <si>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</si>
  <si>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</si>
  <si>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</si>
  <si>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</si>
  <si>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</si>
  <si>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</si>
  <si>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</si>
  <si>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</si>
  <si>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</si>
  <si>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</si>
  <si>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</si>
  <si>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</si>
  <si>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</si>
  <si>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</si>
  <si>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</si>
  <si>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</si>
  <si>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</si>
  <si>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</si>
  <si>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</si>
  <si>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</si>
  <si>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</si>
  <si>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</si>
  <si>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</si>
  <si>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</si>
  <si>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</si>
  <si>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</si>
  <si>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</si>
  <si>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</si>
  <si>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</si>
  <si>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</si>
  <si>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</si>
  <si>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</si>
  <si>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</si>
  <si>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</si>
  <si>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</si>
  <si>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</si>
  <si>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</si>
  <si>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</si>
  <si>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</si>
  <si>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</si>
  <si>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</si>
  <si>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</si>
  <si>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</si>
  <si>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</si>
  <si>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</si>
  <si>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</si>
  <si>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</si>
  <si>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</si>
  <si>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</si>
  <si>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</si>
  <si>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</si>
  <si>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</si>
  <si>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</si>
  <si>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</si>
  <si>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</si>
  <si>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</si>
  <si>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</si>
  <si>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</si>
  <si>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</si>
  <si>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</si>
  <si>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</si>
  <si>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</si>
  <si>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</si>
  <si>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</si>
  <si>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</si>
  <si>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</si>
  <si>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</si>
  <si>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</si>
  <si>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</si>
  <si>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</si>
  <si>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</si>
  <si>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</si>
  <si>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</si>
  <si>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</si>
  <si>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</si>
  <si>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</si>
  <si>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</si>
  <si>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</si>
  <si>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</si>
  <si>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</si>
  <si>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</si>
  <si>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</si>
  <si>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</si>
  <si>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</si>
  <si>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</si>
  <si>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</si>
  <si>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</si>
  <si>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</si>
  <si>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</si>
  <si>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</si>
  <si>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</si>
  <si>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</si>
  <si>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</si>
  <si>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</si>
  <si>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</si>
  <si>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</si>
  <si>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</si>
  <si>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</si>
  <si>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</si>
  <si>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</si>
  <si>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</si>
  <si>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</si>
  <si>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</si>
  <si>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</si>
  <si>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</si>
  <si>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</si>
  <si>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</si>
  <si>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</si>
  <si>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</si>
  <si>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</si>
  <si>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</si>
  <si>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</si>
  <si>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</si>
  <si>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</si>
  <si>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</si>
  <si>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</si>
  <si>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</si>
  <si>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</si>
  <si>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</si>
  <si>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</si>
  <si>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</si>
  <si>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</si>
  <si>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</si>
  <si>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</si>
  <si>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</si>
  <si>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</si>
  <si>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</si>
  <si>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</si>
  <si>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</si>
  <si>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</si>
  <si>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</si>
  <si>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</si>
  <si>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</si>
  <si>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</si>
  <si>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</si>
  <si>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</si>
  <si>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</si>
  <si>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</si>
  <si>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</si>
  <si>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</si>
  <si>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</si>
  <si>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</si>
  <si>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</si>
  <si>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</si>
  <si>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</si>
  <si>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</si>
  <si>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</si>
  <si>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</si>
  <si>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</si>
  <si>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</si>
  <si>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</si>
  <si>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</si>
  <si>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</si>
  <si>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</si>
  <si>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</si>
  <si>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</si>
  <si>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</si>
  <si>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</si>
  <si>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</si>
  <si>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</si>
  <si>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</si>
  <si>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</si>
  <si>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</si>
  <si>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</si>
  <si>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</si>
  <si>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</si>
  <si>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</si>
  <si>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</si>
  <si>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</si>
  <si>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</si>
  <si>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</si>
  <si>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</si>
  <si>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</si>
  <si>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</si>
  <si>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</si>
  <si>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</si>
  <si>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</si>
  <si>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</si>
  <si>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</si>
  <si>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</si>
  <si>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</si>
  <si>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</si>
  <si>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</si>
  <si>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</si>
  <si>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</si>
  <si>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</si>
  <si>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</si>
  <si>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</si>
  <si>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</si>
  <si>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</si>
  <si>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</si>
  <si>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</si>
  <si>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</si>
  <si>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</si>
  <si>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</si>
  <si>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</si>
  <si>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</si>
  <si>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</si>
  <si>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</si>
  <si>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</si>
  <si>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</si>
  <si>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</si>
  <si>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</si>
  <si>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</si>
  <si>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</si>
  <si>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</si>
  <si>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</si>
  <si>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</si>
  <si>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</si>
  <si>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</si>
  <si>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</si>
  <si>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</si>
  <si>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</si>
  <si>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</si>
  <si>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</si>
  <si>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</si>
  <si>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</si>
  <si>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</si>
  <si>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</si>
  <si>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</si>
  <si>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</si>
  <si>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</si>
  <si>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</si>
  <si>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</si>
  <si>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</si>
  <si>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</si>
  <si>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</si>
  <si>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</si>
  <si>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</si>
  <si>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</si>
  <si>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</si>
  <si>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</si>
  <si>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</si>
  <si>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</si>
  <si>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</si>
  <si>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</si>
  <si>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</si>
  <si>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</si>
  <si>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</si>
  <si>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</si>
  <si>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</si>
  <si>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</si>
  <si>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</si>
  <si>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</si>
  <si>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</si>
  <si>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</si>
  <si>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</si>
  <si>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</si>
  <si>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</si>
  <si>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</si>
  <si>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</si>
  <si>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</si>
  <si>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</si>
  <si>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</si>
  <si>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</si>
  <si>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</si>
  <si>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</si>
  <si>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</si>
  <si>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</si>
  <si>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</si>
  <si>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</si>
  <si>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</si>
  <si>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</si>
  <si>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</si>
  <si>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</si>
  <si>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</si>
  <si>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</si>
  <si>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</si>
  <si>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</si>
  <si>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</si>
  <si>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</si>
  <si>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</si>
  <si>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</si>
  <si>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</si>
  <si>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</si>
  <si>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</si>
  <si>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</si>
  <si>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</si>
  <si>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</si>
  <si>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</si>
  <si>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</si>
  <si>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</si>
  <si>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</si>
  <si>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</si>
  <si>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</si>
  <si>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</si>
  <si>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</si>
  <si>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</si>
  <si>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</si>
  <si>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</si>
  <si>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</si>
  <si>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</si>
  <si>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</si>
  <si>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</si>
  <si>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</si>
  <si>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</si>
  <si>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</si>
  <si>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</si>
  <si>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</si>
  <si>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</si>
  <si>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</si>
  <si>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</si>
  <si>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</si>
  <si>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</si>
  <si>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</si>
  <si>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</si>
  <si>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</si>
  <si>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</si>
  <si>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</si>
  <si>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</si>
  <si>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</si>
  <si>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</si>
  <si>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</si>
  <si>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</si>
  <si>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</si>
  <si>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</si>
  <si>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</si>
  <si>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</si>
  <si>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</si>
  <si>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</si>
  <si>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Hash Bank</t>
  </si>
  <si>
    <t>Lasha Papashvili</t>
  </si>
  <si>
    <t>Armen Matevosyan</t>
  </si>
  <si>
    <t>https://hashbank.ge</t>
  </si>
  <si>
    <t>Non-independent chair</t>
  </si>
  <si>
    <t>Merab Kakulia</t>
  </si>
  <si>
    <t>Independent member</t>
  </si>
  <si>
    <t>Gocha Matsaberidze</t>
  </si>
  <si>
    <t>Teona Makalatia</t>
  </si>
  <si>
    <t>Non-independent member</t>
  </si>
  <si>
    <t>Nana Keburia</t>
  </si>
  <si>
    <t>CEO</t>
  </si>
  <si>
    <t>Irakli Chakhnashvili</t>
  </si>
  <si>
    <t>CFO</t>
  </si>
  <si>
    <t>Giorgi Chanadiri</t>
  </si>
  <si>
    <t>CTO</t>
  </si>
  <si>
    <t>Giorgi Keshelashvili</t>
  </si>
  <si>
    <t>CRO</t>
  </si>
  <si>
    <t>Irakli Gogishvili</t>
  </si>
  <si>
    <t>CCO</t>
  </si>
  <si>
    <t>Volodimir Nosov</t>
  </si>
  <si>
    <t>Sulkhan Papashvili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</si>
</sst>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0%"/>
    <numFmt numFmtId="174" formatCode="_(#,##0_);_(\(#,##0\);_(\ \-\ _);_(@_)"/>
    <numFmt numFmtId="175" formatCode="[$-409]dd\-mmm\-yy;@"/>
    <numFmt numFmtId="176" formatCode="[$-409]mmm\-yy;@"/>
    <numFmt numFmtId="177" formatCode="_ * #,##0.00_)&quot;F&quot;_ ;_ * \(#,##0.00\)&quot;F&quot;_ ;_ * &quot;-&quot;??_)&quot;F&quot;_ ;_ @_ "/>
    <numFmt numFmtId="178" formatCode="_(* #,##0.0_);_(* \(#,##0.00\);_(* &quot;-&quot;??_);_(@_)"/>
    <numFmt numFmtId="179" formatCode="General_)"/>
    <numFmt numFmtId="180" formatCode="0.000"/>
    <numFmt numFmtId="181" formatCode="&quot;fl&quot;#,##0_);\(&quot;fl&quot;#,##0\)"/>
    <numFmt numFmtId="182" formatCode="&quot;fl&quot;#,##0_);[Red]\(&quot;fl&quot;#,##0\)"/>
    <numFmt numFmtId="183" formatCode="&quot;fl&quot;#,##0.00_);\(&quot;fl&quot;#,##0.00\)"/>
    <numFmt numFmtId="184" formatCode="_-* #,##0.00_$_-;\-* #,##0.00_$_-;_-* &quot;-&quot;??_$_-;_-@_-"/>
    <numFmt numFmtId="185" formatCode="_-* #,##0.00\ _L_a_r_i_-;\-* #,##0.00\ _L_a_r_i_-;_-* &quot;-&quot;??\ _L_a_r_i_-;_-@_-"/>
    <numFmt numFmtId="186" formatCode="[$-409]d\-mmm\-yy;@"/>
    <numFmt numFmtId="187" formatCode="&quot;balance  &quot;[$-409]d\-mmm\-yy;@"/>
    <numFmt numFmtId="188" formatCode="mmmm\-yy"/>
    <numFmt numFmtId="189" formatCode="_-* #,##0_ð_._-;\-* #,##0_ð_._-;_-* &quot;-&quot;_ð_._-;_-@_-"/>
    <numFmt numFmtId="190" formatCode="_-* #,##0.00_ð_._-;\-* #,##0.00_ð_._-;_-* &quot;-&quot;??_ð_._-;_-@_-"/>
    <numFmt numFmtId="191" formatCode="&quot;See Note &quot;\ #"/>
    <numFmt numFmtId="192" formatCode="\60\4\7\:"/>
    <numFmt numFmtId="193" formatCode="&quot;p.&quot;#,##0.00;[Red]\-&quot;p.&quot;#,##0.00"/>
    <numFmt numFmtId="194" formatCode="0.00000"/>
    <numFmt numFmtId="195" formatCode="&quot;fl&quot;#,##0.00_);[Red]\(&quot;fl&quot;#,##0.00\)"/>
    <numFmt numFmtId="196" formatCode="_(&quot;fl&quot;* #,##0_);_(&quot;fl&quot;* \(#,##0\);_(&quot;fl&quot;* &quot;-&quot;_);_(@_)"/>
    <numFmt numFmtId="197" formatCode="&quot;Fr.&quot;\ #,##0;[Red]&quot;Fr.&quot;\ \-#,##0"/>
    <numFmt numFmtId="198" formatCode="#,##0_ ;[Red]\-#,##0\ "/>
    <numFmt numFmtId="199" formatCode="_-* #,##0\ _€_-;\-* #,##0\ _€_-;_-* &quot;-&quot;??\ _€_-;_-@_-"/>
    <numFmt numFmtId="200" formatCode="&quot;£&quot;#,##0;[Red]\-&quot;£&quot;#,##0"/>
    <numFmt numFmtId="201" formatCode="&quot;£&quot;#,##0.00;[Red]\-&quot;£&quot;#,##0.00"/>
    <numFmt numFmtId="202" formatCode="_-&quot;£&quot;* #,##0_-;\-&quot;£&quot;* #,##0_-;_-&quot;£&quot;*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0000_);_(* \(#,##0.00000\);_(* &quot;-&quot;??_);_(@_)"/>
    <numFmt numFmtId="367" formatCode="_-* #,##0.00\ _₾_-;\-* #,##0.00\ _₾_-;_-* &quot;-&quot;??\ _₾_-;_-@_-"/>
  </numFmts>
  <fonts count="364">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FF0000"/>
      <name val="Arial"/>
      <family val="2"/>
    </font>
    <font>
      <sz val="10"/>
      <color rgb="FF333333"/>
      <name val="Sylfaen"/>
      <family val="1"/>
    </font>
    <font>
      <sz val="10"/>
      <color rgb="FFFF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indexed="64"/>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7366">
    <xf numFmtId="0" fontId="0" fillId="0" borderId="0"/>
    <xf numFmtId="171" fontId="2" fillId="0" borderId="0" applyFont="0" applyFill="0" applyBorder="0" applyAlignment="0" applyProtection="0"/>
    <xf numFmtId="171"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5" fontId="9" fillId="36" borderId="0"/>
    <xf numFmtId="176" fontId="9" fillId="36" borderId="0"/>
    <xf numFmtId="175" fontId="9" fillId="36" borderId="0"/>
    <xf numFmtId="0" fontId="10" fillId="37"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177" fontId="18"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20" fillId="0" borderId="0" applyFill="0" applyBorder="0" applyAlignment="0"/>
    <xf numFmtId="178" fontId="20"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82"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6"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8" fontId="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84" fontId="1"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2"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3"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67" fontId="2" fillId="0" borderId="0" applyFont="0" applyFill="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9" fontId="20" fillId="0" borderId="0" applyFont="0" applyFill="0" applyBorder="0" applyAlignment="0" applyProtection="0"/>
    <xf numFmtId="170" fontId="2"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175" fontId="2" fillId="0" borderId="0"/>
    <xf numFmtId="0" fontId="2" fillId="0" borderId="0"/>
    <xf numFmtId="175"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5"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5" fontId="37" fillId="0" borderId="9">
      <alignment horizontal="left" vertical="center"/>
    </xf>
    <xf numFmtId="0" fontId="38" fillId="0" borderId="42" applyNumberFormat="0" applyFill="0" applyAlignment="0" applyProtection="0"/>
    <xf numFmtId="176" fontId="38" fillId="0" borderId="42" applyNumberFormat="0" applyFill="0" applyAlignment="0" applyProtection="0"/>
    <xf numFmtId="0"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6" fontId="39" fillId="0" borderId="43" applyNumberFormat="0" applyFill="0" applyAlignment="0" applyProtection="0"/>
    <xf numFmtId="0"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6"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37" fontId="41" fillId="0" borderId="0"/>
    <xf numFmtId="175" fontId="42" fillId="0" borderId="0"/>
    <xf numFmtId="0" fontId="42" fillId="0" borderId="0"/>
    <xf numFmtId="175" fontId="42" fillId="0" borderId="0"/>
    <xf numFmtId="175" fontId="37" fillId="0" borderId="0"/>
    <xf numFmtId="0" fontId="37" fillId="0" borderId="0"/>
    <xf numFmtId="175" fontId="37" fillId="0" borderId="0"/>
    <xf numFmtId="175" fontId="43" fillId="0" borderId="0"/>
    <xf numFmtId="0" fontId="43" fillId="0" borderId="0"/>
    <xf numFmtId="175" fontId="43" fillId="0" borderId="0"/>
    <xf numFmtId="175" fontId="44" fillId="0" borderId="0"/>
    <xf numFmtId="0" fontId="44" fillId="0" borderId="0"/>
    <xf numFmtId="175" fontId="44" fillId="0" borderId="0"/>
    <xf numFmtId="175" fontId="45" fillId="0" borderId="0"/>
    <xf numFmtId="0" fontId="45" fillId="0" borderId="0"/>
    <xf numFmtId="175" fontId="45" fillId="0" borderId="0"/>
    <xf numFmtId="175" fontId="46" fillId="0" borderId="0"/>
    <xf numFmtId="0" fontId="46" fillId="0" borderId="0"/>
    <xf numFmtId="175"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5" fontId="2" fillId="0" borderId="0">
      <alignment horizontal="center"/>
    </xf>
    <xf numFmtId="0" fontId="2" fillId="0" borderId="0">
      <alignment horizontal="center"/>
    </xf>
    <xf numFmtId="175" fontId="2" fillId="0" borderId="0">
      <alignment horizontal="center"/>
    </xf>
    <xf numFmtId="175" fontId="47" fillId="0" borderId="0" applyNumberFormat="0" applyFill="0" applyBorder="0" applyAlignment="0" applyProtection="0">
      <alignment vertical="top"/>
      <protection locked="0"/>
    </xf>
    <xf numFmtId="176"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5"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6"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0" fontId="52" fillId="0" borderId="45" applyNumberFormat="0" applyFill="0" applyAlignment="0" applyProtection="0"/>
    <xf numFmtId="175" fontId="2" fillId="0" borderId="0">
      <alignment horizontal="center"/>
    </xf>
    <xf numFmtId="0" fontId="2" fillId="0" borderId="0">
      <alignment horizontal="center"/>
    </xf>
    <xf numFmtId="175"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1" fontId="58" fillId="0" borderId="0" applyProtection="0"/>
    <xf numFmtId="175" fontId="9" fillId="0" borderId="46"/>
    <xf numFmtId="176" fontId="9" fillId="0" borderId="46"/>
    <xf numFmtId="175"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59" fillId="0" borderId="0"/>
    <xf numFmtId="187" fontId="2"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60" fillId="0" borderId="0"/>
    <xf numFmtId="0" fontId="60" fillId="0" borderId="0"/>
    <xf numFmtId="0" fontId="59" fillId="0" borderId="0"/>
    <xf numFmtId="186" fontId="11" fillId="0" borderId="0"/>
    <xf numFmtId="186" fontId="2" fillId="0" borderId="0"/>
    <xf numFmtId="186" fontId="2" fillId="0" borderId="0"/>
    <xf numFmtId="0" fontId="2" fillId="0" borderId="0"/>
    <xf numFmtId="0" fontId="2"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186" fontId="11"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75"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2" fillId="0" borderId="0"/>
    <xf numFmtId="186" fontId="1" fillId="0" borderId="0"/>
    <xf numFmtId="186" fontId="1" fillId="0" borderId="0"/>
    <xf numFmtId="186" fontId="1" fillId="0" borderId="0"/>
    <xf numFmtId="186"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48"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175" fontId="2" fillId="0" borderId="0"/>
    <xf numFmtId="186" fontId="2" fillId="0" borderId="0"/>
    <xf numFmtId="186" fontId="2" fillId="0" borderId="0"/>
    <xf numFmtId="175"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2" fillId="0" borderId="0"/>
    <xf numFmtId="0" fontId="1" fillId="0" borderId="0"/>
    <xf numFmtId="0" fontId="1" fillId="0" borderId="0"/>
    <xf numFmtId="0" fontId="1" fillId="0" borderId="0"/>
    <xf numFmtId="0" fontId="1"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11" fillId="0" borderId="0"/>
    <xf numFmtId="0" fontId="11" fillId="0" borderId="0"/>
    <xf numFmtId="175"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1" fillId="0" borderId="0"/>
    <xf numFmtId="175" fontId="11" fillId="0" borderId="0"/>
    <xf numFmtId="0" fontId="11" fillId="0" borderId="0"/>
    <xf numFmtId="0" fontId="1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0"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10" fillId="0" borderId="0"/>
    <xf numFmtId="186" fontId="11" fillId="0" borderId="0"/>
    <xf numFmtId="186" fontId="11"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1" fillId="0" borderId="0"/>
    <xf numFmtId="186" fontId="11" fillId="0" borderId="0"/>
    <xf numFmtId="186" fontId="11" fillId="0" borderId="0"/>
    <xf numFmtId="186"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8" fillId="0" borderId="0"/>
    <xf numFmtId="0" fontId="11" fillId="0" borderId="0"/>
    <xf numFmtId="0" fontId="2" fillId="0" borderId="0"/>
    <xf numFmtId="0" fontId="10" fillId="0" borderId="0"/>
    <xf numFmtId="175" fontId="8" fillId="0" borderId="0"/>
    <xf numFmtId="0" fontId="2"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6" fontId="2" fillId="0" borderId="0"/>
    <xf numFmtId="0" fontId="11" fillId="0" borderId="0"/>
    <xf numFmtId="0" fontId="11" fillId="0" borderId="0"/>
    <xf numFmtId="175" fontId="8" fillId="0" borderId="0"/>
    <xf numFmtId="0" fontId="48" fillId="0" borderId="0"/>
    <xf numFmtId="0" fontId="2" fillId="0" borderId="0"/>
    <xf numFmtId="175" fontId="8" fillId="0" borderId="0"/>
    <xf numFmtId="0" fontId="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186" fontId="2" fillId="0" borderId="0"/>
    <xf numFmtId="0" fontId="2" fillId="0" borderId="0"/>
    <xf numFmtId="186" fontId="2" fillId="0" borderId="0"/>
    <xf numFmtId="0" fontId="2" fillId="0" borderId="0"/>
    <xf numFmtId="186"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2"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186"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86" fontId="2"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6" fontId="9" fillId="0" borderId="0"/>
    <xf numFmtId="0" fontId="5"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6" fontId="5" fillId="0" borderId="0"/>
    <xf numFmtId="0" fontId="9" fillId="0" borderId="0"/>
    <xf numFmtId="186"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9" fillId="0" borderId="0"/>
    <xf numFmtId="186" fontId="5"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5"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5" fontId="9" fillId="0" borderId="0"/>
    <xf numFmtId="0" fontId="59"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5" fontId="5" fillId="0" borderId="0"/>
    <xf numFmtId="0" fontId="59" fillId="0" borderId="0"/>
    <xf numFmtId="175"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6"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6"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186" fontId="9"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186" fontId="9" fillId="0" borderId="0"/>
    <xf numFmtId="186" fontId="9"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75"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27" fillId="0" borderId="0"/>
    <xf numFmtId="0" fontId="2" fillId="0" borderId="0"/>
    <xf numFmtId="0" fontId="59" fillId="0" borderId="0"/>
    <xf numFmtId="175" fontId="27"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86"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2"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6" fontId="2" fillId="0" borderId="0"/>
    <xf numFmtId="0" fontId="2" fillId="0" borderId="0"/>
    <xf numFmtId="0" fontId="2" fillId="0" borderId="0"/>
    <xf numFmtId="186" fontId="2" fillId="0" borderId="0"/>
    <xf numFmtId="0"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6"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5"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6"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175"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9" fontId="2" fillId="0" borderId="0" applyFont="0" applyFill="0" applyBorder="0" applyAlignment="0" applyProtection="0"/>
    <xf numFmtId="190" fontId="2" fillId="0" borderId="0" applyFont="0" applyFill="0" applyBorder="0" applyAlignment="0" applyProtection="0"/>
    <xf numFmtId="191" fontId="64" fillId="0" borderId="0">
      <alignment horizontal="left"/>
    </xf>
    <xf numFmtId="0" fontId="2" fillId="0" borderId="0"/>
    <xf numFmtId="0" fontId="2" fillId="0" borderId="0"/>
    <xf numFmtId="175" fontId="2" fillId="0" borderId="0"/>
    <xf numFmtId="3" fontId="2" fillId="74" borderId="3" applyFont="0">
      <alignment horizontal="right" vertical="center"/>
      <protection locked="0"/>
    </xf>
    <xf numFmtId="175" fontId="65" fillId="0" borderId="0"/>
    <xf numFmtId="0" fontId="65" fillId="0" borderId="0"/>
    <xf numFmtId="175"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6"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8" fillId="0" borderId="0"/>
    <xf numFmtId="182" fontId="20" fillId="0" borderId="0" applyFont="0" applyFill="0" applyBorder="0" applyAlignment="0" applyProtection="0"/>
    <xf numFmtId="192"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xf numFmtId="0" fontId="2" fillId="0" borderId="0"/>
    <xf numFmtId="175" fontId="2" fillId="0" borderId="0"/>
    <xf numFmtId="193"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4" fontId="2" fillId="69" borderId="3" applyFont="0">
      <alignment horizontal="right" vertical="center"/>
    </xf>
    <xf numFmtId="0" fontId="8" fillId="0" borderId="0"/>
    <xf numFmtId="0" fontId="72" fillId="0" borderId="0"/>
    <xf numFmtId="0" fontId="72" fillId="0" borderId="0"/>
    <xf numFmtId="175" fontId="8" fillId="0" borderId="0"/>
    <xf numFmtId="175"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5" fontId="20" fillId="0" borderId="0" applyFill="0" applyBorder="0" applyAlignment="0"/>
    <xf numFmtId="196" fontId="20" fillId="0" borderId="0" applyFill="0" applyBorder="0" applyAlignment="0"/>
    <xf numFmtId="0" fontId="75" fillId="0" borderId="0">
      <alignment horizontal="center" vertical="top"/>
    </xf>
    <xf numFmtId="0" fontId="76" fillId="0" borderId="0" applyNumberFormat="0" applyFill="0" applyBorder="0" applyAlignment="0" applyProtection="0"/>
    <xf numFmtId="176" fontId="76" fillId="0" borderId="0" applyNumberFormat="0" applyFill="0" applyBorder="0" applyAlignment="0" applyProtection="0"/>
    <xf numFmtId="0"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6"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8" fillId="0" borderId="50"/>
    <xf numFmtId="191" fontId="64" fillId="0" borderId="0">
      <alignment horizontal="left"/>
    </xf>
    <xf numFmtId="0" fontId="2" fillId="0" borderId="0"/>
    <xf numFmtId="0" fontId="2" fillId="0" borderId="0"/>
    <xf numFmtId="175" fontId="2" fillId="0" borderId="0"/>
    <xf numFmtId="175" fontId="2" fillId="0" borderId="0">
      <alignment horizontal="center" textRotation="90"/>
    </xf>
    <xf numFmtId="0" fontId="2" fillId="0" borderId="0">
      <alignment horizontal="center" textRotation="90"/>
    </xf>
    <xf numFmtId="175" fontId="2" fillId="0" borderId="0">
      <alignment horizontal="center" textRotation="90"/>
    </xf>
    <xf numFmtId="197"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70"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69" fontId="81" fillId="0" borderId="0" applyFont="0" applyFill="0" applyBorder="0" applyAlignment="0" applyProtection="0"/>
    <xf numFmtId="171"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20" fillId="0" borderId="0"/>
    <xf numFmtId="0" fontId="147"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8" fillId="0" borderId="0" applyFont="0" applyFill="0" applyBorder="0" applyAlignment="0" applyProtection="0"/>
    <xf numFmtId="167" fontId="149" fillId="0" borderId="0" applyFont="0" applyFill="0" applyBorder="0" applyAlignment="0" applyProtection="0"/>
    <xf numFmtId="167" fontId="149" fillId="0" borderId="0" applyFont="0" applyFill="0" applyBorder="0" applyAlignment="0" applyProtection="0"/>
    <xf numFmtId="208" fontId="148" fillId="0" borderId="0" applyFont="0" applyFill="0" applyBorder="0" applyAlignment="0" applyProtection="0"/>
    <xf numFmtId="164" fontId="149" fillId="0" borderId="0" applyFont="0" applyFill="0" applyBorder="0" applyAlignment="0" applyProtection="0"/>
    <xf numFmtId="164" fontId="149" fillId="0" borderId="0" applyFont="0" applyFill="0" applyBorder="0" applyAlignment="0" applyProtection="0"/>
    <xf numFmtId="164" fontId="149" fillId="0" borderId="0" applyFont="0" applyFill="0" applyBorder="0" applyAlignment="0" applyProtection="0"/>
    <xf numFmtId="164" fontId="149" fillId="0" borderId="0" applyFont="0" applyFill="0" applyBorder="0" applyAlignment="0" applyProtection="0"/>
    <xf numFmtId="164" fontId="149" fillId="0" borderId="0" applyFont="0" applyFill="0" applyBorder="0" applyAlignment="0" applyProtection="0"/>
    <xf numFmtId="209" fontId="148" fillId="0" borderId="0" applyFont="0" applyFill="0" applyBorder="0" applyAlignment="0" applyProtection="0"/>
    <xf numFmtId="209" fontId="148" fillId="0" borderId="0" applyFont="0" applyFill="0" applyBorder="0" applyAlignment="0" applyProtection="0"/>
    <xf numFmtId="166" fontId="148" fillId="0" borderId="0" applyFont="0" applyFill="0" applyBorder="0" applyAlignment="0" applyProtection="0"/>
    <xf numFmtId="166" fontId="148" fillId="0" borderId="0" applyFont="0" applyFill="0" applyBorder="0" applyAlignment="0" applyProtection="0"/>
    <xf numFmtId="210" fontId="148" fillId="0" borderId="0" applyFont="0" applyFill="0" applyBorder="0" applyAlignment="0" applyProtection="0"/>
    <xf numFmtId="210" fontId="148" fillId="0" borderId="0" applyFont="0" applyFill="0" applyBorder="0" applyAlignment="0" applyProtection="0"/>
    <xf numFmtId="164" fontId="149" fillId="0" borderId="0" applyFont="0" applyFill="0" applyBorder="0" applyAlignment="0" applyProtection="0"/>
    <xf numFmtId="164" fontId="149" fillId="0" borderId="0" applyFont="0" applyFill="0" applyBorder="0" applyAlignment="0" applyProtection="0"/>
    <xf numFmtId="164" fontId="149" fillId="0" borderId="0" applyFont="0" applyFill="0" applyBorder="0" applyAlignment="0" applyProtection="0"/>
    <xf numFmtId="164" fontId="149" fillId="0" borderId="0" applyFont="0" applyFill="0" applyBorder="0" applyAlignment="0" applyProtection="0"/>
    <xf numFmtId="164" fontId="149" fillId="0" borderId="0" applyFont="0" applyFill="0" applyBorder="0" applyAlignment="0" applyProtection="0"/>
    <xf numFmtId="211" fontId="104" fillId="0" borderId="0"/>
    <xf numFmtId="211" fontId="104" fillId="0" borderId="0"/>
    <xf numFmtId="211" fontId="104" fillId="0" borderId="0"/>
    <xf numFmtId="211" fontId="104" fillId="0" borderId="0"/>
    <xf numFmtId="0" fontId="104" fillId="0" borderId="0"/>
    <xf numFmtId="211" fontId="104" fillId="0" borderId="0"/>
    <xf numFmtId="164" fontId="149" fillId="0" borderId="0" applyFont="0" applyFill="0" applyBorder="0" applyAlignment="0" applyProtection="0"/>
    <xf numFmtId="164" fontId="149" fillId="0" borderId="0" applyFont="0" applyFill="0" applyBorder="0" applyAlignment="0" applyProtection="0"/>
    <xf numFmtId="208" fontId="148" fillId="0" borderId="0" applyFont="0" applyFill="0" applyBorder="0" applyAlignment="0" applyProtection="0"/>
    <xf numFmtId="164" fontId="149" fillId="0" borderId="0" applyFont="0" applyFill="0" applyBorder="0" applyAlignment="0" applyProtection="0"/>
    <xf numFmtId="164"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8" fontId="148" fillId="0" borderId="0" applyFont="0" applyFill="0" applyBorder="0" applyAlignment="0" applyProtection="0"/>
    <xf numFmtId="208" fontId="148" fillId="0" borderId="0" applyFont="0" applyFill="0" applyBorder="0" applyAlignment="0" applyProtection="0"/>
    <xf numFmtId="208"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12" fontId="153" fillId="0" borderId="0" applyFont="0" applyFill="0" applyBorder="0" applyAlignment="0" applyProtection="0"/>
    <xf numFmtId="0" fontId="19" fillId="0" borderId="0" applyFont="0" applyFill="0" applyBorder="0" applyAlignment="0" applyProtection="0"/>
    <xf numFmtId="213" fontId="154" fillId="0" borderId="0" applyFont="0" applyFill="0" applyBorder="0" applyAlignment="0" applyProtection="0"/>
    <xf numFmtId="214" fontId="154" fillId="0" borderId="0" applyFont="0" applyFill="0" applyBorder="0" applyAlignment="0" applyProtection="0"/>
    <xf numFmtId="215" fontId="154" fillId="0" borderId="0" applyFont="0" applyFill="0" applyBorder="0" applyAlignment="0" applyProtection="0"/>
    <xf numFmtId="216" fontId="154" fillId="0" borderId="0" applyFont="0" applyFill="0" applyBorder="0" applyAlignment="0" applyProtection="0"/>
    <xf numFmtId="0" fontId="154" fillId="0" borderId="0"/>
    <xf numFmtId="0" fontId="19" fillId="0" borderId="0" applyFont="0" applyFill="0" applyBorder="0" applyAlignment="0" applyProtection="0"/>
    <xf numFmtId="217"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5"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35" fontId="104" fillId="89" borderId="0" applyNumberFormat="0" applyFont="0" applyAlignment="0" applyProtection="0"/>
    <xf numFmtId="0" fontId="104" fillId="90" borderId="0" applyNumberFormat="0" applyFont="0" applyAlignment="0" applyProtection="0"/>
    <xf numFmtId="235"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35" fontId="104" fillId="89" borderId="0" applyNumberFormat="0" applyFont="0" applyAlignment="0" applyProtection="0"/>
    <xf numFmtId="0" fontId="104" fillId="90" borderId="0" applyNumberFormat="0" applyFont="0" applyAlignment="0" applyProtection="0"/>
    <xf numFmtId="235"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3" fillId="0" borderId="143"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2"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63" fillId="0" borderId="143"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42" quotePrefix="1" applyNumberFormat="0" applyFont="0" applyFill="0" applyBorder="0" applyAlignment="0" applyProtection="0">
      <alignment horizontal="centerContinuous" vertical="justify"/>
      <protection locked="0" hidden="1"/>
    </xf>
    <xf numFmtId="0" fontId="157" fillId="87" borderId="142"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7">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3" fillId="0" borderId="0" applyFill="0" applyBorder="0" applyAlignment="0" applyProtection="0"/>
    <xf numFmtId="245" fontId="173" fillId="0" borderId="0" applyFill="0" applyBorder="0" applyAlignment="0" applyProtection="0"/>
    <xf numFmtId="245" fontId="173" fillId="0" borderId="0" applyFill="0" applyBorder="0" applyAlignment="0" applyProtection="0"/>
    <xf numFmtId="246" fontId="173" fillId="0" borderId="0" applyFill="0" applyBorder="0" applyAlignment="0" applyProtection="0"/>
    <xf numFmtId="246" fontId="173" fillId="0" borderId="0" applyFill="0" applyBorder="0" applyAlignment="0" applyProtection="0"/>
    <xf numFmtId="246" fontId="173"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4" fillId="0" borderId="68"/>
    <xf numFmtId="0" fontId="160"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165"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9" fontId="160" fillId="0" borderId="0" applyFont="0" applyFill="0" applyBorder="0" applyAlignment="0" applyProtection="0"/>
    <xf numFmtId="249" fontId="160" fillId="0" borderId="0" applyFont="0" applyFill="0" applyBorder="0" applyAlignment="0" applyProtection="0"/>
    <xf numFmtId="249" fontId="160" fillId="0" borderId="0" applyFont="0" applyFill="0" applyBorder="0" applyAlignment="0" applyProtection="0"/>
    <xf numFmtId="249"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6"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51" fontId="104" fillId="0" borderId="0" applyFont="0" applyFill="0" applyBorder="0" applyAlignment="0">
      <alignment vertical="center"/>
    </xf>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applyAlignment="0">
      <alignment vertical="center"/>
    </xf>
    <xf numFmtId="251" fontId="104" fillId="0" borderId="0" applyFont="0" applyFill="0" applyBorder="0"/>
    <xf numFmtId="251" fontId="104" fillId="0" borderId="0" applyFont="0" applyFill="0" applyBorder="0"/>
    <xf numFmtId="251" fontId="104" fillId="0" borderId="0" applyFont="0" applyFill="0" applyBorder="0" applyAlignment="0">
      <alignment vertical="center"/>
    </xf>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xf numFmtId="251" fontId="104" fillId="0" borderId="0" applyFont="0" applyFill="0" applyBorder="0"/>
    <xf numFmtId="0" fontId="179" fillId="0" borderId="0" applyNumberFormat="0" applyFill="0" applyBorder="0" applyAlignment="0">
      <protection locked="0"/>
    </xf>
    <xf numFmtId="252" fontId="160" fillId="0" borderId="0" applyFont="0" applyFill="0" applyBorder="0" applyAlignment="0" applyProtection="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applyProtection="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252" fontId="160" fillId="0" borderId="0" applyFont="0" applyFill="0" applyBorder="0" applyAlignment="0">
      <protection locked="0"/>
    </xf>
    <xf numFmtId="0" fontId="180"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3" fontId="181" fillId="88" borderId="127"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253" fontId="179" fillId="107" borderId="127" applyNumberFormat="0" applyFill="0" applyBorder="0" applyAlignment="0" applyProtection="0"/>
    <xf numFmtId="0"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0"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253" fontId="179" fillId="107" borderId="127" applyNumberFormat="0" applyFill="0" applyBorder="0" applyAlignment="0" applyProtection="0"/>
    <xf numFmtId="0" fontId="179" fillId="107" borderId="127" applyNumberFormat="0" applyFill="0" applyBorder="0" applyAlignment="0" applyProtection="0"/>
    <xf numFmtId="0" fontId="182"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7" applyNumberFormat="0" applyAlignment="0" applyProtection="0"/>
    <xf numFmtId="0" fontId="183" fillId="108" borderId="147" applyNumberFormat="0" applyAlignment="0" applyProtection="0"/>
    <xf numFmtId="0" fontId="184" fillId="0" borderId="0" applyNumberFormat="0" applyFill="0" applyAlignment="0"/>
    <xf numFmtId="0" fontId="185" fillId="0" borderId="148" applyNumberFormat="0" applyFont="0" applyFill="0" applyAlignment="0"/>
    <xf numFmtId="254"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9"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60" fillId="0" borderId="0" applyFont="0" applyFill="0" applyBorder="0" applyAlignment="0" applyProtection="0"/>
    <xf numFmtId="256" fontId="191" fillId="0" borderId="0"/>
    <xf numFmtId="0" fontId="192" fillId="0" borderId="150"/>
    <xf numFmtId="257" fontId="2" fillId="0" borderId="0"/>
    <xf numFmtId="0" fontId="192" fillId="0" borderId="151"/>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52">
      <alignment horizontal="center" vertical="center"/>
    </xf>
    <xf numFmtId="0" fontId="183" fillId="108" borderId="152">
      <alignment horizontal="center" vertical="center"/>
    </xf>
    <xf numFmtId="0" fontId="196" fillId="0" borderId="0" applyProtection="0">
      <alignment horizontal="center"/>
    </xf>
    <xf numFmtId="0" fontId="196"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9" fontId="160" fillId="0" borderId="0">
      <alignment vertical="top"/>
    </xf>
    <xf numFmtId="179" fontId="160" fillId="0" borderId="0">
      <alignment vertical="top"/>
    </xf>
    <xf numFmtId="179" fontId="160" fillId="0" borderId="0">
      <alignment vertical="top"/>
    </xf>
    <xf numFmtId="0" fontId="45" fillId="0" borderId="0" applyNumberFormat="0" applyFill="0" applyBorder="0" applyProtection="0">
      <alignment horizontal="right"/>
    </xf>
    <xf numFmtId="179" fontId="199" fillId="0" borderId="0">
      <alignment horizontal="right"/>
    </xf>
    <xf numFmtId="179" fontId="199" fillId="0" borderId="0">
      <alignment horizontal="right"/>
    </xf>
    <xf numFmtId="179" fontId="199" fillId="0" borderId="0">
      <alignment horizontal="right"/>
    </xf>
    <xf numFmtId="0" fontId="199" fillId="0" borderId="0">
      <alignment horizontal="left"/>
    </xf>
    <xf numFmtId="0" fontId="200" fillId="74" borderId="0" applyNumberFormat="0" applyBorder="0" applyAlignment="0" applyProtection="0"/>
    <xf numFmtId="258"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258"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258" fontId="104" fillId="0" borderId="147" applyNumberFormat="0" applyFont="0" applyFill="0" applyAlignment="0">
      <alignment vertical="center"/>
    </xf>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104" fillId="0" borderId="147" applyNumberFormat="0" applyFont="0" applyFill="0"/>
    <xf numFmtId="0" fontId="2" fillId="72" borderId="0"/>
    <xf numFmtId="0" fontId="201" fillId="0" borderId="1" applyNumberFormat="0" applyFont="0" applyFill="0" applyAlignment="0" applyProtection="0"/>
    <xf numFmtId="0" fontId="201" fillId="0" borderId="153" applyNumberFormat="0" applyFont="0" applyFill="0" applyAlignment="0" applyProtection="0"/>
    <xf numFmtId="0" fontId="149" fillId="0" borderId="111" applyNumberFormat="0" applyFont="0" applyFill="0" applyAlignment="0" applyProtection="0"/>
    <xf numFmtId="0" fontId="149" fillId="0" borderId="111" applyNumberFormat="0" applyFont="0" applyFill="0" applyAlignment="0" applyProtection="0"/>
    <xf numFmtId="0" fontId="149" fillId="0" borderId="70" applyNumberFormat="0" applyFont="0" applyFill="0" applyAlignment="0" applyProtection="0"/>
    <xf numFmtId="0" fontId="149" fillId="0" borderId="70" applyNumberFormat="0" applyFont="0" applyFill="0" applyAlignment="0" applyProtection="0"/>
    <xf numFmtId="0" fontId="149" fillId="0" borderId="70"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0" fontId="149" fillId="0" borderId="107" applyNumberFormat="0" applyFont="0" applyFill="0" applyAlignment="0" applyProtection="0"/>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0" fontId="29"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1" fontId="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27" fontId="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2" fontId="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0" fontId="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3" fontId="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4" fontId="202"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3" fontId="158" fillId="0" borderId="0" applyFill="0" applyBorder="0" applyAlignment="0"/>
    <xf numFmtId="261" fontId="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0" fontId="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170" fontId="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0" fontId="158" fillId="0" borderId="0" applyFill="0" applyBorder="0" applyAlignment="0"/>
    <xf numFmtId="262" fontId="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5" fontId="202"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2" fontId="158" fillId="0" borderId="0" applyFill="0" applyBorder="0" applyAlignment="0"/>
    <xf numFmtId="261" fontId="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27" fontId="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261" fontId="158"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3" fillId="109" borderId="149" applyNumberFormat="0" applyAlignment="0" applyProtection="0"/>
    <xf numFmtId="0" fontId="145" fillId="8" borderId="32" applyNumberFormat="0" applyAlignment="0" applyProtection="0"/>
    <xf numFmtId="3" fontId="45" fillId="41" borderId="70">
      <protection hidden="1"/>
    </xf>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3" fillId="109" borderId="149" applyNumberFormat="0" applyAlignment="0" applyProtection="0"/>
    <xf numFmtId="0" fontId="203"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41" fontId="19" fillId="112" borderId="0" applyNumberFormat="0" applyFont="0" applyBorder="0" applyAlignment="0">
      <protection locked="0"/>
    </xf>
    <xf numFmtId="41"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70" applyBorder="0"/>
    <xf numFmtId="266" fontId="205"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vertical="center"/>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xf>
    <xf numFmtId="3" fontId="206" fillId="69" borderId="127"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8" fillId="0" borderId="154"/>
    <xf numFmtId="207" fontId="209" fillId="0" borderId="0" applyFont="0" applyFill="0" applyBorder="0" applyAlignment="0" applyProtection="0"/>
    <xf numFmtId="0" fontId="210" fillId="0" borderId="0"/>
    <xf numFmtId="0" fontId="210" fillId="0" borderId="0"/>
    <xf numFmtId="0" fontId="210" fillId="0" borderId="0"/>
    <xf numFmtId="0" fontId="210" fillId="0" borderId="0"/>
    <xf numFmtId="267" fontId="2" fillId="0" borderId="0"/>
    <xf numFmtId="267" fontId="2" fillId="0" borderId="0"/>
    <xf numFmtId="267" fontId="2" fillId="0" borderId="0"/>
    <xf numFmtId="267" fontId="2" fillId="0" borderId="0"/>
    <xf numFmtId="223" fontId="211" fillId="0" borderId="0">
      <alignment horizontal="right" vertical="center" wrapText="1"/>
    </xf>
    <xf numFmtId="223" fontId="211" fillId="0" borderId="0">
      <alignment horizontal="right" vertical="center" wrapText="1"/>
    </xf>
    <xf numFmtId="223" fontId="211"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60" fontId="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170" fontId="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260"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2" fillId="0" borderId="0" applyFont="0" applyFill="0" applyBorder="0" applyAlignment="0" applyProtection="0">
      <alignment horizontal="right"/>
    </xf>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8" fontId="162" fillId="0" borderId="0" applyFont="0" applyFill="0" applyBorder="0" applyProtection="0"/>
    <xf numFmtId="269"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2" fillId="0" borderId="0" applyFont="0" applyFill="0" applyBorder="0" applyAlignment="0" applyProtection="0">
      <alignment horizontal="right"/>
    </xf>
    <xf numFmtId="270" fontId="162" fillId="0" borderId="0" applyFont="0" applyFill="0" applyBorder="0" applyAlignment="0" applyProtection="0">
      <alignment horizontal="right"/>
    </xf>
    <xf numFmtId="43" fontId="2" fillId="0" borderId="0" applyFont="0" applyFill="0" applyBorder="0" applyAlignment="0" applyProtection="0"/>
    <xf numFmtId="270" fontId="162" fillId="0" borderId="0" applyFont="0" applyFill="0" applyBorder="0" applyProtection="0"/>
    <xf numFmtId="43" fontId="2" fillId="0" borderId="0" applyFont="0" applyFill="0" applyBorder="0" applyAlignment="0" applyProtection="0"/>
    <xf numFmtId="270" fontId="162" fillId="0" borderId="0" applyFont="0" applyFill="0" applyBorder="0" applyProtection="0"/>
    <xf numFmtId="270" fontId="162"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70" fontId="162" fillId="0" borderId="0" applyFont="0" applyFill="0" applyBorder="0" applyAlignment="0" applyProtection="0">
      <alignment horizontal="right"/>
    </xf>
    <xf numFmtId="270" fontId="162" fillId="0" borderId="0" applyFont="0" applyFill="0" applyBorder="0" applyProtection="0"/>
    <xf numFmtId="270" fontId="162"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2" fillId="0" borderId="0" applyFont="0" applyFill="0" applyBorder="0" applyProtection="0"/>
    <xf numFmtId="270" fontId="162" fillId="0" borderId="0" applyFont="0" applyFill="0" applyBorder="0" applyProtection="0"/>
    <xf numFmtId="270" fontId="162" fillId="0" borderId="0" applyFont="0" applyFill="0" applyBorder="0" applyProtection="0"/>
    <xf numFmtId="270" fontId="162" fillId="0" borderId="0" applyFont="0" applyFill="0" applyBorder="0" applyProtection="0"/>
    <xf numFmtId="43" fontId="2" fillId="0" borderId="0" applyFont="0" applyFill="0" applyBorder="0" applyAlignment="0" applyProtection="0"/>
    <xf numFmtId="270" fontId="162" fillId="0" borderId="0" applyFont="0" applyFill="0" applyBorder="0" applyProtection="0"/>
    <xf numFmtId="270" fontId="162" fillId="0" borderId="0" applyFont="0" applyFill="0" applyBorder="0" applyProtection="0"/>
    <xf numFmtId="270" fontId="162" fillId="0" borderId="0" applyFont="0" applyFill="0" applyBorder="0" applyProtection="0"/>
    <xf numFmtId="270" fontId="162"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2"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70" fontId="162"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2"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2"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70" fontId="162"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2"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2" fillId="0" borderId="0" applyFont="0" applyFill="0" applyBorder="0" applyProtection="0"/>
    <xf numFmtId="270" fontId="162" fillId="0" borderId="0" applyFont="0" applyFill="0" applyBorder="0" applyAlignment="0" applyProtection="0">
      <alignment horizontal="right"/>
    </xf>
    <xf numFmtId="270" fontId="162"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2" fillId="0" borderId="0" applyFont="0" applyFill="0" applyBorder="0" applyProtection="0"/>
    <xf numFmtId="270" fontId="162" fillId="0" borderId="0" applyFont="0" applyFill="0" applyBorder="0" applyProtection="0"/>
    <xf numFmtId="270" fontId="162" fillId="0" borderId="0" applyFont="0" applyFill="0" applyBorder="0" applyProtection="0"/>
    <xf numFmtId="270" fontId="162"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70" fontId="162"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2" fillId="0" borderId="0" applyFont="0" applyFill="0" applyBorder="0" applyProtection="0"/>
    <xf numFmtId="43" fontId="2" fillId="0" borderId="0" applyFont="0" applyFill="0" applyBorder="0" applyAlignment="0" applyProtection="0"/>
    <xf numFmtId="270" fontId="162" fillId="0" borderId="0" applyFont="0" applyFill="0" applyBorder="0" applyProtection="0"/>
    <xf numFmtId="270" fontId="162" fillId="0" borderId="0" applyFont="0" applyFill="0" applyBorder="0" applyAlignment="0" applyProtection="0">
      <alignment horizontal="right"/>
    </xf>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14"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9" fillId="0" borderId="138">
      <alignment vertical="center"/>
    </xf>
    <xf numFmtId="207" fontId="2" fillId="0" borderId="0" applyFont="0" applyFill="0" applyBorder="0" applyAlignment="0" applyProtection="0"/>
    <xf numFmtId="3" fontId="209"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9"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9"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9" fillId="0" borderId="138">
      <alignment vertical="center"/>
    </xf>
    <xf numFmtId="207" fontId="2" fillId="0" borderId="0" applyFont="0" applyFill="0" applyBorder="0" applyAlignment="0" applyProtection="0"/>
    <xf numFmtId="3" fontId="209"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9"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9"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9" fillId="0" borderId="138">
      <alignment vertical="center"/>
    </xf>
    <xf numFmtId="207" fontId="2" fillId="0" borderId="0" applyFont="0" applyFill="0" applyBorder="0" applyAlignment="0" applyProtection="0"/>
    <xf numFmtId="3" fontId="209"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9"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9" fillId="0" borderId="138">
      <alignment vertical="center"/>
    </xf>
    <xf numFmtId="227" fontId="148" fillId="0" borderId="0" applyFont="0" applyFill="0" applyBorder="0" applyAlignment="0" applyProtection="0"/>
    <xf numFmtId="227" fontId="148" fillId="0" borderId="0" applyFont="0" applyFill="0" applyBorder="0" applyAlignment="0" applyProtection="0"/>
    <xf numFmtId="3" fontId="209" fillId="0" borderId="138">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8">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09"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79" fontId="217" fillId="0" borderId="0" applyFill="0" applyBorder="0">
      <alignment horizontal="left"/>
    </xf>
    <xf numFmtId="0" fontId="218"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31" applyNumberFormat="0" applyFill="0" applyBorder="0" applyAlignment="0" applyProtection="0">
      <alignment horizontal="center"/>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0" fillId="0" borderId="131" applyNumberFormat="0" applyFill="0" applyBorder="0" applyAlignment="0" applyProtection="0">
      <alignment horizontal="center"/>
      <protection locked="0"/>
    </xf>
    <xf numFmtId="0" fontId="220" fillId="0" borderId="131" applyNumberFormat="0" applyFill="0" applyBorder="0" applyAlignment="0" applyProtection="0">
      <alignment horizontal="center"/>
      <protection locked="0"/>
    </xf>
    <xf numFmtId="3" fontId="209" fillId="0" borderId="138">
      <alignment vertical="center"/>
    </xf>
    <xf numFmtId="0" fontId="220" fillId="0" borderId="131" applyNumberFormat="0" applyFill="0" applyBorder="0" applyAlignment="0" applyProtection="0">
      <alignment horizontal="center"/>
      <protection locked="0"/>
    </xf>
    <xf numFmtId="0" fontId="220" fillId="0" borderId="131" applyNumberFormat="0" applyFill="0" applyBorder="0" applyAlignment="0" applyProtection="0">
      <alignment horizontal="center"/>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0" fontId="221" fillId="0" borderId="131" applyNumberFormat="0" applyFill="0" applyBorder="0">
      <protection locked="0"/>
    </xf>
    <xf numFmtId="3" fontId="209" fillId="0" borderId="138">
      <alignment vertical="center"/>
    </xf>
    <xf numFmtId="3" fontId="222" fillId="0" borderId="156" applyNumberFormat="0" applyAlignment="0">
      <alignment vertical="center"/>
    </xf>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3" fontId="209" fillId="0" borderId="138">
      <alignment vertical="center"/>
    </xf>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22" fillId="0" borderId="156" applyNumberFormat="0"/>
    <xf numFmtId="0" fontId="2" fillId="0" borderId="0" applyFont="0" applyFill="0" applyBorder="0" applyAlignment="0" applyProtection="0"/>
    <xf numFmtId="271" fontId="223"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09" fillId="0" borderId="138">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9" fillId="0" borderId="138">
      <alignment vertical="center"/>
    </xf>
    <xf numFmtId="202" fontId="2" fillId="0" borderId="0" applyFont="0" applyFill="0" applyBorder="0" applyAlignment="0" applyProtection="0"/>
    <xf numFmtId="202"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27" fontId="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261" fontId="158" fillId="0" borderId="0" applyFont="0" applyFill="0" applyBorder="0" applyAlignment="0" applyProtection="0"/>
    <xf numFmtId="3" fontId="209"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2" fillId="0" borderId="0" applyFont="0" applyFill="0" applyBorder="0" applyAlignment="0" applyProtection="0">
      <alignment horizontal="right"/>
    </xf>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272" fontId="162" fillId="0" borderId="0" applyFont="0" applyFill="0" applyBorder="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273" fontId="162" fillId="0" borderId="0" applyFont="0" applyFill="0" applyBorder="0" applyAlignment="0" applyProtection="0">
      <alignment horizontal="right"/>
    </xf>
    <xf numFmtId="273" fontId="162" fillId="0" borderId="0" applyFont="0" applyFill="0" applyBorder="0" applyProtection="0"/>
    <xf numFmtId="273" fontId="162" fillId="0" borderId="0" applyFont="0" applyFill="0" applyBorder="0" applyProtection="0"/>
    <xf numFmtId="203" fontId="2" fillId="0" borderId="0" applyFont="0" applyFill="0" applyBorder="0" applyAlignment="0" applyProtection="0"/>
    <xf numFmtId="273" fontId="162" fillId="0" borderId="0" applyFont="0" applyFill="0" applyBorder="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73" fontId="162" fillId="0" borderId="0" applyFont="0" applyFill="0" applyBorder="0" applyProtection="0"/>
    <xf numFmtId="273" fontId="162" fillId="0" borderId="0" applyFont="0" applyFill="0" applyBorder="0" applyProtection="0"/>
    <xf numFmtId="203" fontId="2" fillId="0" borderId="0" applyFont="0" applyFill="0" applyBorder="0" applyAlignment="0" applyProtection="0"/>
    <xf numFmtId="3" fontId="209" fillId="0" borderId="138">
      <alignment vertical="center"/>
    </xf>
    <xf numFmtId="3" fontId="209" fillId="0" borderId="138">
      <alignment vertical="center"/>
    </xf>
    <xf numFmtId="273" fontId="162"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2" fillId="0" borderId="0" applyFont="0" applyFill="0" applyBorder="0" applyProtection="0"/>
    <xf numFmtId="3" fontId="209" fillId="0" borderId="138">
      <alignment vertical="center"/>
    </xf>
    <xf numFmtId="3" fontId="209" fillId="0" borderId="138">
      <alignment vertical="center"/>
    </xf>
    <xf numFmtId="273" fontId="162" fillId="0" borderId="0" applyFont="0" applyFill="0" applyBorder="0" applyProtection="0"/>
    <xf numFmtId="273" fontId="162" fillId="0" borderId="0" applyFont="0" applyFill="0" applyBorder="0" applyProtection="0"/>
    <xf numFmtId="3" fontId="209" fillId="0" borderId="138">
      <alignment vertical="center"/>
    </xf>
    <xf numFmtId="273" fontId="162" fillId="0" borderId="0" applyFont="0" applyFill="0" applyBorder="0" applyProtection="0"/>
    <xf numFmtId="273" fontId="162" fillId="0" borderId="0" applyFont="0" applyFill="0" applyBorder="0" applyProtection="0"/>
    <xf numFmtId="273" fontId="162" fillId="0" borderId="0" applyFont="0" applyFill="0" applyBorder="0" applyProtection="0"/>
    <xf numFmtId="273" fontId="162" fillId="0" borderId="0" applyFont="0" applyFill="0" applyBorder="0" applyProtection="0"/>
    <xf numFmtId="273" fontId="162"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2" fillId="0" borderId="0" applyFont="0" applyFill="0" applyBorder="0" applyProtection="0"/>
    <xf numFmtId="273" fontId="162" fillId="0" borderId="0" applyFont="0" applyFill="0" applyBorder="0" applyProtection="0"/>
    <xf numFmtId="273" fontId="162" fillId="0" borderId="0" applyFont="0" applyFill="0" applyBorder="0" applyProtection="0"/>
    <xf numFmtId="203" fontId="2" fillId="0" borderId="0" applyFont="0" applyFill="0" applyBorder="0" applyAlignment="0" applyProtection="0"/>
    <xf numFmtId="3" fontId="209" fillId="0" borderId="138">
      <alignment vertical="center"/>
    </xf>
    <xf numFmtId="273" fontId="162" fillId="0" borderId="0" applyFont="0" applyFill="0" applyBorder="0" applyProtection="0"/>
    <xf numFmtId="273" fontId="162"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73" fontId="162" fillId="0" borderId="0" applyFont="0" applyFill="0" applyBorder="0" applyProtection="0"/>
    <xf numFmtId="273" fontId="162" fillId="0" borderId="0" applyFont="0" applyFill="0" applyBorder="0" applyProtection="0"/>
    <xf numFmtId="273" fontId="162"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73" fontId="162" fillId="0" borderId="0" applyFont="0" applyFill="0" applyBorder="0" applyProtection="0"/>
    <xf numFmtId="3" fontId="209" fillId="0" borderId="138">
      <alignment vertical="center"/>
    </xf>
    <xf numFmtId="273" fontId="162" fillId="0" borderId="0" applyFont="0" applyFill="0" applyBorder="0" applyProtection="0"/>
    <xf numFmtId="273" fontId="162" fillId="0" borderId="0" applyFont="0" applyFill="0" applyBorder="0" applyProtection="0"/>
    <xf numFmtId="3" fontId="209" fillId="0" borderId="138">
      <alignment vertical="center"/>
    </xf>
    <xf numFmtId="203" fontId="2" fillId="0" borderId="0" applyFont="0" applyFill="0" applyBorder="0" applyAlignment="0" applyProtection="0"/>
    <xf numFmtId="3" fontId="209" fillId="0" borderId="138">
      <alignment vertical="center"/>
    </xf>
    <xf numFmtId="273" fontId="162"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73" fontId="162" fillId="0" borderId="0" applyFont="0" applyFill="0" applyBorder="0" applyProtection="0"/>
    <xf numFmtId="203" fontId="2" fillId="0" borderId="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9"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09" fillId="0" borderId="138">
      <alignment vertical="center"/>
    </xf>
    <xf numFmtId="3" fontId="209" fillId="0" borderId="138">
      <alignment vertical="center"/>
    </xf>
    <xf numFmtId="274" fontId="224" fillId="0" borderId="0"/>
    <xf numFmtId="0" fontId="2" fillId="0" borderId="0" applyNumberFormat="0" applyFont="0" applyFill="0" applyBorder="0" applyAlignment="0" applyProtection="0"/>
    <xf numFmtId="274" fontId="224" fillId="0" borderId="0"/>
    <xf numFmtId="3" fontId="209" fillId="0" borderId="138">
      <alignment vertical="center"/>
    </xf>
    <xf numFmtId="274" fontId="224" fillId="0" borderId="0"/>
    <xf numFmtId="3" fontId="209" fillId="0" borderId="138">
      <alignment vertical="center"/>
    </xf>
    <xf numFmtId="274" fontId="224"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274" fontId="224" fillId="0" borderId="0"/>
    <xf numFmtId="274" fontId="224" fillId="0" borderId="0"/>
    <xf numFmtId="3" fontId="209" fillId="0" borderId="138">
      <alignment vertical="center"/>
    </xf>
    <xf numFmtId="3" fontId="209" fillId="0" borderId="138">
      <alignment vertical="center"/>
    </xf>
    <xf numFmtId="0" fontId="224" fillId="0" borderId="0"/>
    <xf numFmtId="0" fontId="2" fillId="0" borderId="0" applyNumberFormat="0" applyFont="0" applyFill="0" applyBorder="0" applyAlignment="0" applyProtection="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274" fontId="224" fillId="0" borderId="0"/>
    <xf numFmtId="3" fontId="209" fillId="0" borderId="138">
      <alignment vertical="center"/>
    </xf>
    <xf numFmtId="274" fontId="224" fillId="0" borderId="0"/>
    <xf numFmtId="274" fontId="224" fillId="0" borderId="0"/>
    <xf numFmtId="3" fontId="209" fillId="0" borderId="138">
      <alignment vertical="center"/>
    </xf>
    <xf numFmtId="3" fontId="209" fillId="0" borderId="138">
      <alignment vertical="center"/>
    </xf>
    <xf numFmtId="0" fontId="224" fillId="0" borderId="0"/>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0" fontId="224" fillId="0" borderId="0"/>
    <xf numFmtId="0" fontId="224" fillId="0" borderId="0"/>
    <xf numFmtId="3" fontId="209" fillId="0" borderId="138">
      <alignment vertical="center"/>
    </xf>
    <xf numFmtId="3" fontId="209" fillId="0" borderId="138">
      <alignment vertical="center"/>
    </xf>
    <xf numFmtId="0" fontId="224" fillId="0" borderId="0"/>
    <xf numFmtId="3" fontId="209" fillId="0" borderId="138">
      <alignment vertical="center"/>
    </xf>
    <xf numFmtId="274" fontId="224" fillId="0" borderId="0"/>
    <xf numFmtId="274" fontId="224" fillId="0" borderId="0"/>
    <xf numFmtId="3" fontId="209" fillId="0" borderId="138">
      <alignment vertical="center"/>
    </xf>
    <xf numFmtId="274" fontId="224" fillId="0" borderId="0"/>
    <xf numFmtId="3" fontId="209" fillId="0" borderId="138">
      <alignment vertical="center"/>
    </xf>
    <xf numFmtId="274" fontId="224" fillId="0" borderId="0"/>
    <xf numFmtId="3" fontId="209" fillId="0" borderId="138">
      <alignment vertical="center"/>
    </xf>
    <xf numFmtId="274" fontId="224" fillId="0" borderId="0"/>
    <xf numFmtId="3" fontId="209" fillId="0" borderId="138">
      <alignment vertical="center"/>
    </xf>
    <xf numFmtId="3" fontId="209" fillId="0" borderId="138">
      <alignment vertical="center"/>
    </xf>
    <xf numFmtId="274" fontId="224" fillId="0" borderId="0"/>
    <xf numFmtId="3" fontId="209" fillId="0" borderId="138">
      <alignment vertical="center"/>
    </xf>
    <xf numFmtId="274" fontId="224" fillId="0" borderId="0"/>
    <xf numFmtId="274" fontId="224" fillId="0" borderId="0"/>
    <xf numFmtId="3" fontId="209" fillId="0" borderId="138">
      <alignment vertical="center"/>
    </xf>
    <xf numFmtId="3" fontId="209" fillId="0" borderId="138">
      <alignment vertical="center"/>
    </xf>
    <xf numFmtId="274" fontId="224" fillId="0" borderId="0"/>
    <xf numFmtId="3" fontId="209" fillId="0" borderId="138">
      <alignment vertical="center"/>
    </xf>
    <xf numFmtId="274" fontId="224" fillId="0" borderId="0"/>
    <xf numFmtId="3" fontId="209" fillId="0" borderId="138">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09"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3" fontId="209"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09" fillId="0" borderId="138">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0" fontId="227" fillId="119" borderId="106" applyNumberFormat="0" applyBorder="0">
      <alignment horizontal="left"/>
    </xf>
    <xf numFmtId="3" fontId="209" fillId="0" borderId="138">
      <alignment vertical="center"/>
    </xf>
    <xf numFmtId="14" fontId="228" fillId="0" borderId="0"/>
    <xf numFmtId="277" fontId="211" fillId="0" borderId="0">
      <alignment horizontal="left" vertical="center" wrapText="1"/>
    </xf>
    <xf numFmtId="277" fontId="211" fillId="0" borderId="0">
      <alignment horizontal="left" vertical="center" wrapText="1"/>
    </xf>
    <xf numFmtId="277"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8">
      <alignment vertical="center"/>
    </xf>
    <xf numFmtId="0" fontId="211" fillId="0" borderId="0">
      <alignment horizontal="left" vertical="center" wrapText="1"/>
    </xf>
    <xf numFmtId="3" fontId="209" fillId="0" borderId="138">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9"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8">
      <alignment vertical="center"/>
    </xf>
    <xf numFmtId="22" fontId="29" fillId="0" borderId="0" applyFill="0" applyBorder="0" applyAlignment="0"/>
    <xf numFmtId="3" fontId="209"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8">
      <alignment vertical="center"/>
    </xf>
    <xf numFmtId="179" fontId="201" fillId="0" borderId="0" applyFont="0" applyFill="0" applyBorder="0" applyProtection="0">
      <alignment horizontal="right"/>
    </xf>
    <xf numFmtId="186"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29"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3" fontId="209" fillId="0" borderId="138">
      <alignment vertical="center"/>
    </xf>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280" fontId="230" fillId="0" borderId="0" applyFont="0" applyFill="0" applyBorder="0" applyAlignment="0" applyProtection="0"/>
    <xf numFmtId="3" fontId="209" fillId="0" borderId="138">
      <alignment vertical="center"/>
    </xf>
    <xf numFmtId="0" fontId="231"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9"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9"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09"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3" fontId="209"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9"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9"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9" fillId="0" borderId="138">
      <alignment vertical="center"/>
    </xf>
    <xf numFmtId="281" fontId="2" fillId="0" borderId="70" applyFill="0" applyProtection="0">
      <alignment horizontal="centerContinuous"/>
    </xf>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232"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232"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33"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2"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0"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17" fontId="237" fillId="117" borderId="106"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38"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218"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91" fontId="239" fillId="0" borderId="0">
      <alignment horizontal="right" vertical="top"/>
    </xf>
    <xf numFmtId="292" fontId="240" fillId="0" borderId="0" applyBorder="0">
      <alignment horizontal="right" vertical="top"/>
    </xf>
    <xf numFmtId="292" fontId="240" fillId="0" borderId="0" applyBorder="0">
      <alignment horizontal="right" vertical="top"/>
    </xf>
    <xf numFmtId="3" fontId="209" fillId="0" borderId="138">
      <alignment vertical="center"/>
    </xf>
    <xf numFmtId="293" fontId="20" fillId="0" borderId="0">
      <alignment horizontal="right" vertical="top"/>
    </xf>
    <xf numFmtId="294" fontId="155" fillId="0" borderId="0" applyBorder="0">
      <alignment horizontal="right" vertical="top"/>
    </xf>
    <xf numFmtId="294" fontId="155" fillId="0" borderId="0" applyBorder="0">
      <alignment horizontal="right" vertical="top"/>
    </xf>
    <xf numFmtId="3" fontId="209" fillId="0" borderId="138">
      <alignment vertical="center"/>
    </xf>
    <xf numFmtId="293" fontId="239" fillId="0" borderId="0">
      <alignment horizontal="right" vertical="top"/>
    </xf>
    <xf numFmtId="294" fontId="240" fillId="0" borderId="0" applyBorder="0">
      <alignment horizontal="right" vertical="top"/>
    </xf>
    <xf numFmtId="294" fontId="240" fillId="0" borderId="0" applyBorder="0">
      <alignment horizontal="right" vertical="top"/>
    </xf>
    <xf numFmtId="3" fontId="209" fillId="0" borderId="138">
      <alignment vertical="center"/>
    </xf>
    <xf numFmtId="295" fontId="20" fillId="0" borderId="0" applyFill="0" applyBorder="0">
      <alignment horizontal="right" vertical="top"/>
    </xf>
    <xf numFmtId="296" fontId="20" fillId="0" borderId="0" applyFill="0" applyBorder="0">
      <alignment horizontal="right" vertical="top"/>
    </xf>
    <xf numFmtId="218" fontId="155" fillId="0" borderId="0" applyFill="0" applyBorder="0">
      <alignment horizontal="right" vertical="top"/>
    </xf>
    <xf numFmtId="218" fontId="155" fillId="0" borderId="0" applyFill="0" applyBorder="0">
      <alignment horizontal="right" vertical="top"/>
    </xf>
    <xf numFmtId="3" fontId="209" fillId="0" borderId="138">
      <alignment vertical="center"/>
    </xf>
    <xf numFmtId="297" fontId="20" fillId="0" borderId="0" applyFill="0" applyBorder="0">
      <alignment horizontal="right" vertical="top"/>
    </xf>
    <xf numFmtId="298" fontId="155" fillId="0" borderId="0" applyFill="0" applyBorder="0">
      <alignment horizontal="right" vertical="top"/>
    </xf>
    <xf numFmtId="298" fontId="155" fillId="0" borderId="0" applyFill="0" applyBorder="0">
      <alignment horizontal="right" vertical="top"/>
    </xf>
    <xf numFmtId="3" fontId="209" fillId="0" borderId="138">
      <alignment vertical="center"/>
    </xf>
    <xf numFmtId="299" fontId="20" fillId="0" borderId="0" applyFill="0" applyBorder="0">
      <alignment horizontal="right" vertical="top"/>
    </xf>
    <xf numFmtId="300" fontId="155" fillId="0" borderId="0" applyFill="0" applyBorder="0">
      <alignment horizontal="right" vertical="top"/>
    </xf>
    <xf numFmtId="300" fontId="155" fillId="0" borderId="0" applyFill="0" applyBorder="0">
      <alignment horizontal="right" vertical="top"/>
    </xf>
    <xf numFmtId="3" fontId="209" fillId="0" borderId="138">
      <alignment vertical="center"/>
    </xf>
    <xf numFmtId="301" fontId="20" fillId="0" borderId="0" applyFill="0" applyBorder="0">
      <alignment horizontal="right" vertical="top"/>
    </xf>
    <xf numFmtId="302" fontId="155" fillId="0" borderId="0" applyFill="0" applyBorder="0">
      <alignment horizontal="right" vertical="top"/>
    </xf>
    <xf numFmtId="302" fontId="155" fillId="0" borderId="0" applyFill="0" applyBorder="0">
      <alignment horizontal="right" vertical="top"/>
    </xf>
    <xf numFmtId="3" fontId="209" fillId="0" borderId="138">
      <alignment vertical="center"/>
    </xf>
    <xf numFmtId="0" fontId="241" fillId="0" borderId="0">
      <alignment horizontal="left"/>
    </xf>
    <xf numFmtId="0" fontId="242" fillId="0" borderId="0">
      <alignment horizontal="center" wrapText="1"/>
    </xf>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9">
      <alignment horizontal="right" wrapText="1"/>
    </xf>
    <xf numFmtId="0" fontId="241" fillId="0" borderId="159">
      <alignment horizontal="right" wrapText="1"/>
    </xf>
    <xf numFmtId="0" fontId="241" fillId="0" borderId="159">
      <alignment horizontal="right" wrapText="1"/>
    </xf>
    <xf numFmtId="0" fontId="2" fillId="0" borderId="0" applyNumberFormat="0" applyFont="0" applyFill="0" applyBorder="0" applyAlignment="0" applyProtection="0"/>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9">
      <alignment horizontal="right" wrapText="1"/>
    </xf>
    <xf numFmtId="0" fontId="241" fillId="0" borderId="159">
      <alignment horizontal="right" wrapText="1"/>
    </xf>
    <xf numFmtId="0" fontId="241"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03" fontId="243"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3" fillId="0" borderId="159">
      <alignment horizontal="right"/>
    </xf>
    <xf numFmtId="303" fontId="243" fillId="0" borderId="159">
      <alignment horizontal="right"/>
    </xf>
    <xf numFmtId="303" fontId="243" fillId="0" borderId="159">
      <alignment horizontal="right"/>
    </xf>
    <xf numFmtId="0" fontId="2" fillId="0" borderId="0" applyNumberFormat="0" applyFont="0" applyFill="0" applyBorder="0" applyAlignment="0" applyProtection="0"/>
    <xf numFmtId="0" fontId="244" fillId="0" borderId="0">
      <alignment vertical="center"/>
    </xf>
    <xf numFmtId="304" fontId="244" fillId="0" borderId="0">
      <alignment horizontal="left" vertical="center"/>
    </xf>
    <xf numFmtId="305" fontId="245" fillId="0" borderId="0">
      <alignment vertical="center"/>
    </xf>
    <xf numFmtId="0" fontId="42" fillId="0" borderId="0">
      <alignment vertical="center"/>
    </xf>
    <xf numFmtId="303" fontId="243"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3" fillId="0" borderId="159">
      <alignment horizontal="left"/>
    </xf>
    <xf numFmtId="303" fontId="243" fillId="0" borderId="159">
      <alignment horizontal="left"/>
    </xf>
    <xf numFmtId="0" fontId="2" fillId="0" borderId="0" applyNumberFormat="0" applyFont="0" applyFill="0" applyBorder="0" applyAlignment="0" applyProtection="0"/>
    <xf numFmtId="303" fontId="217" fillId="0" borderId="0" applyFill="0" applyBorder="0">
      <alignment vertical="top"/>
    </xf>
    <xf numFmtId="303" fontId="228" fillId="0" borderId="0" applyFill="0" applyBorder="0" applyProtection="0">
      <alignment vertical="top"/>
    </xf>
    <xf numFmtId="303" fontId="246" fillId="0" borderId="0">
      <alignment vertical="top"/>
    </xf>
    <xf numFmtId="303" fontId="155" fillId="0" borderId="0">
      <alignment horizontal="center"/>
    </xf>
    <xf numFmtId="303" fontId="247"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7" fillId="0" borderId="159">
      <alignment horizontal="center"/>
    </xf>
    <xf numFmtId="303" fontId="247" fillId="0" borderId="159">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41" fontId="155"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41" fontId="155"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80" fillId="0" borderId="0"/>
    <xf numFmtId="303"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09" fillId="0" borderId="138">
      <alignment vertical="center"/>
    </xf>
    <xf numFmtId="303"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8">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70">
      <alignment horizontal="centerContinuous"/>
    </xf>
    <xf numFmtId="0" fontId="165" fillId="0" borderId="63" applyNumberFormat="0" applyFill="0" applyBorder="0" applyAlignment="0"/>
    <xf numFmtId="306" fontId="253" fillId="0" borderId="0"/>
    <xf numFmtId="0" fontId="2" fillId="0" borderId="0" applyNumberFormat="0" applyFont="0" applyFill="0" applyBorder="0" applyAlignment="0" applyProtection="0"/>
    <xf numFmtId="0" fontId="10" fillId="0" borderId="0"/>
    <xf numFmtId="38" fontId="201" fillId="0" borderId="0"/>
    <xf numFmtId="307" fontId="254"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09" fillId="0" borderId="138">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301" fontId="257" fillId="68" borderId="0" applyNumberFormat="0" applyBorder="0" applyAlignment="0" applyProtection="0"/>
    <xf numFmtId="3" fontId="209" fillId="0" borderId="138">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09"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59" fillId="0" borderId="0">
      <alignment horizontal="centerContinuous" vertical="center"/>
    </xf>
    <xf numFmtId="310" fontId="2" fillId="0" borderId="0" applyFont="0" applyFill="0" applyBorder="0" applyAlignment="0" applyProtection="0"/>
    <xf numFmtId="0" fontId="218" fillId="115" borderId="0">
      <alignment horizontal="left"/>
    </xf>
    <xf numFmtId="1" fontId="260" fillId="0" borderId="161">
      <alignment horizontal="left"/>
    </xf>
    <xf numFmtId="254"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8">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9"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7" fillId="111" borderId="0" applyBorder="0" applyAlignment="0"/>
    <xf numFmtId="312"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41" fillId="126" borderId="128"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63"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4" fillId="0" borderId="162" applyNumberFormat="0" applyFill="0" applyAlignment="0" applyProtection="0"/>
    <xf numFmtId="0" fontId="264" fillId="0" borderId="162" applyNumberFormat="0" applyFill="0" applyAlignment="0" applyProtection="0"/>
    <xf numFmtId="0" fontId="264"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63" applyNumberFormat="0" applyFill="0" applyAlignment="0" applyProtection="0"/>
    <xf numFmtId="0" fontId="266" fillId="0" borderId="163" applyNumberFormat="0" applyFill="0" applyAlignment="0" applyProtection="0"/>
    <xf numFmtId="0" fontId="266" fillId="0" borderId="163"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4" applyNumberFormat="0" applyFill="0" applyAlignment="0" applyProtection="0"/>
    <xf numFmtId="0" fontId="268" fillId="0" borderId="164" applyNumberFormat="0" applyFill="0" applyAlignment="0" applyProtection="0"/>
    <xf numFmtId="0" fontId="268" fillId="0" borderId="164"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9"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7" fontId="257" fillId="0" borderId="0" applyNumberFormat="0" applyBorder="0" applyAlignment="0" applyProtection="0"/>
    <xf numFmtId="301" fontId="257" fillId="0" borderId="0" applyNumberFormat="0" applyBorder="0" applyAlignment="0" applyProtection="0"/>
    <xf numFmtId="3" fontId="209" fillId="0" borderId="138">
      <alignment vertical="center"/>
    </xf>
    <xf numFmtId="37" fontId="45" fillId="0" borderId="0"/>
    <xf numFmtId="301" fontId="45" fillId="0" borderId="0"/>
    <xf numFmtId="3" fontId="209" fillId="0" borderId="138">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4"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1" fillId="0" borderId="76">
      <protection locked="0"/>
    </xf>
    <xf numFmtId="0" fontId="271"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71" fillId="0" borderId="76">
      <protection locked="0"/>
    </xf>
    <xf numFmtId="0" fontId="271" fillId="0" borderId="76">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1" fillId="88" borderId="165">
      <alignment horizontal="right" vertical="center"/>
      <protection locked="0"/>
    </xf>
    <xf numFmtId="316" fontId="271" fillId="88" borderId="165">
      <alignment horizontal="right" vertical="center"/>
      <protection locked="0"/>
    </xf>
    <xf numFmtId="316" fontId="271" fillId="88" borderId="165">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 fontId="233"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8">
      <alignment vertical="center"/>
    </xf>
    <xf numFmtId="317" fontId="2" fillId="71" borderId="127" applyFont="0" applyAlignment="0">
      <protection locked="0"/>
    </xf>
    <xf numFmtId="0" fontId="10" fillId="0" borderId="0"/>
    <xf numFmtId="317" fontId="2" fillId="71" borderId="127" applyFont="0" applyAlignment="0">
      <protection locked="0"/>
    </xf>
    <xf numFmtId="0" fontId="2" fillId="0" borderId="0" applyNumberFormat="0" applyFont="0" applyFill="0" applyBorder="0" applyAlignment="0" applyProtection="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09" fillId="0" borderId="138">
      <alignment vertical="center"/>
    </xf>
    <xf numFmtId="0" fontId="2" fillId="0" borderId="0" applyNumberFormat="0" applyFont="0" applyFill="0" applyBorder="0" applyAlignment="0" applyProtection="0"/>
    <xf numFmtId="0" fontId="10" fillId="0" borderId="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6" fontId="2" fillId="71" borderId="127" applyFont="0">
      <alignment horizontal="right"/>
      <protection locked="0"/>
    </xf>
    <xf numFmtId="0" fontId="10" fillId="0" borderId="0"/>
    <xf numFmtId="266" fontId="2" fillId="71" borderId="127" applyFont="0">
      <alignment horizontal="right"/>
      <protection locked="0"/>
    </xf>
    <xf numFmtId="0" fontId="2" fillId="0" borderId="0" applyNumberFormat="0" applyFont="0" applyFill="0" applyBorder="0" applyAlignment="0" applyProtection="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71" borderId="127" applyFont="0" applyAlignment="0">
      <protection locked="0"/>
    </xf>
    <xf numFmtId="0" fontId="10" fillId="0" borderId="0"/>
    <xf numFmtId="0" fontId="10" fillId="0" borderId="0"/>
    <xf numFmtId="3" fontId="209"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83" fillId="53" borderId="0" applyNumberFormat="0" applyBorder="0" applyProtection="0">
      <alignment horizontal="center"/>
    </xf>
    <xf numFmtId="320"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21" fontId="2" fillId="0" borderId="0" applyFont="0" applyFill="0" applyBorder="0" applyAlignment="0" applyProtection="0"/>
    <xf numFmtId="322"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23" fontId="160"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23" fontId="228"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8"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6" fontId="257"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171" fontId="37" fillId="68" borderId="0" applyNumberFormat="0" applyFont="0" applyBorder="0" applyAlignment="0"/>
    <xf numFmtId="0" fontId="2" fillId="68" borderId="0"/>
    <xf numFmtId="325"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9" applyAlignment="0" applyProtection="0">
      <alignment horizontal="centerContinuous"/>
    </xf>
    <xf numFmtId="19" fontId="280" fillId="0" borderId="139" applyAlignment="0" applyProtection="0">
      <alignment horizontal="centerContinuous"/>
    </xf>
    <xf numFmtId="3" fontId="209" fillId="0" borderId="138">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169"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41" fontId="2" fillId="0" borderId="0" applyFont="0" applyFill="0" applyBorder="0" applyAlignment="0" applyProtection="0"/>
    <xf numFmtId="169" fontId="2" fillId="0" borderId="0" applyFont="0" applyFill="0" applyBorder="0" applyAlignment="0" applyProtection="0"/>
    <xf numFmtId="0" fontId="2" fillId="0" borderId="0" applyNumberFormat="0" applyFont="0" applyFill="0" applyBorder="0" applyAlignment="0" applyProtection="0"/>
    <xf numFmtId="171" fontId="65"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5"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09" fillId="0" borderId="138">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3"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168" fontId="29" fillId="0" borderId="0" applyFont="0" applyFill="0" applyBorder="0" applyAlignment="0" applyProtection="0"/>
    <xf numFmtId="170" fontId="29" fillId="0" borderId="0" applyFont="0" applyFill="0" applyBorder="0" applyAlignment="0" applyProtection="0"/>
    <xf numFmtId="0" fontId="10" fillId="0" borderId="0"/>
    <xf numFmtId="0" fontId="10" fillId="0" borderId="0"/>
    <xf numFmtId="0" fontId="10" fillId="0" borderId="0"/>
    <xf numFmtId="327" fontId="160"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09" fillId="0" borderId="138">
      <alignment vertical="center"/>
    </xf>
    <xf numFmtId="3" fontId="209" fillId="0" borderId="138">
      <alignment vertical="center"/>
    </xf>
    <xf numFmtId="0" fontId="225" fillId="0" borderId="0" applyNumberFormat="0" applyFont="0" applyBorder="0" applyAlignment="0"/>
    <xf numFmtId="0" fontId="225"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30" fontId="211" fillId="0" borderId="0">
      <alignment horizontal="right" vertical="center" wrapText="1"/>
    </xf>
    <xf numFmtId="331"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7" fontId="282" fillId="0" borderId="0"/>
    <xf numFmtId="301" fontId="282"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237"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83" fillId="104" borderId="130">
      <alignment horizontal="center" vertical="top" wrapText="1"/>
    </xf>
    <xf numFmtId="0" fontId="283" fillId="104" borderId="130">
      <alignment horizontal="center" vertical="top" wrapText="1"/>
    </xf>
    <xf numFmtId="0" fontId="283" fillId="104" borderId="130">
      <alignment horizontal="center" vertical="top" wrapText="1"/>
    </xf>
    <xf numFmtId="0" fontId="283"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30">
      <alignment horizontal="center" vertical="top"/>
    </xf>
    <xf numFmtId="0" fontId="283"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31"/>
    <xf numFmtId="0" fontId="284"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30">
      <alignment horizontal="center" vertical="top" wrapText="1"/>
    </xf>
    <xf numFmtId="0" fontId="283" fillId="132" borderId="130">
      <alignment horizontal="center" vertical="top" wrapText="1"/>
    </xf>
    <xf numFmtId="0" fontId="283" fillId="132" borderId="130">
      <alignment horizontal="center" vertical="top" wrapText="1"/>
    </xf>
    <xf numFmtId="0" fontId="283"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9">
      <alignment horizontal="center" vertical="center"/>
    </xf>
    <xf numFmtId="0" fontId="283" fillId="132" borderId="129">
      <alignment horizontal="center" vertical="center"/>
    </xf>
    <xf numFmtId="0" fontId="2" fillId="0" borderId="0" applyNumberFormat="0" applyFont="0" applyFill="0" applyBorder="0" applyAlignment="0" applyProtection="0"/>
    <xf numFmtId="0" fontId="283" fillId="132" borderId="130">
      <alignment horizontal="center" vertical="center"/>
    </xf>
    <xf numFmtId="0" fontId="283" fillId="132" borderId="130">
      <alignment horizontal="center" vertical="center"/>
    </xf>
    <xf numFmtId="0" fontId="283" fillId="132" borderId="130">
      <alignment horizontal="center" vertical="center"/>
    </xf>
    <xf numFmtId="0" fontId="283" fillId="132" borderId="130">
      <alignment horizontal="center" vertical="center"/>
    </xf>
    <xf numFmtId="0" fontId="2" fillId="0" borderId="0" applyNumberFormat="0" applyFont="0" applyFill="0" applyBorder="0" applyAlignment="0" applyProtection="0"/>
    <xf numFmtId="0" fontId="283" fillId="104" borderId="128">
      <alignment horizontal="center" vertical="center"/>
    </xf>
    <xf numFmtId="0" fontId="283" fillId="104" borderId="128">
      <alignment horizontal="center" vertical="center"/>
    </xf>
    <xf numFmtId="0" fontId="283" fillId="104" borderId="128">
      <alignment horizontal="center" vertical="center"/>
    </xf>
    <xf numFmtId="0" fontId="283"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9">
      <alignment horizontal="center" vertical="center"/>
    </xf>
    <xf numFmtId="0" fontId="283" fillId="104" borderId="129">
      <alignment horizontal="center" vertical="center"/>
    </xf>
    <xf numFmtId="0" fontId="2" fillId="0" borderId="0" applyNumberFormat="0" applyFont="0" applyFill="0" applyBorder="0" applyAlignment="0" applyProtection="0"/>
    <xf numFmtId="0" fontId="283" fillId="104" borderId="130">
      <alignment horizontal="center" vertical="center"/>
    </xf>
    <xf numFmtId="0" fontId="283" fillId="104" borderId="130">
      <alignment horizontal="center" vertical="center"/>
    </xf>
    <xf numFmtId="0" fontId="283" fillId="104" borderId="130">
      <alignment horizontal="center" vertical="center"/>
    </xf>
    <xf numFmtId="0" fontId="283"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9" fillId="0" borderId="138">
      <alignment vertical="center"/>
    </xf>
    <xf numFmtId="0" fontId="286"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36"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237" fillId="0" borderId="76"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6" fontId="2" fillId="74" borderId="127">
      <alignment horizontal="right"/>
      <protection locked="0"/>
    </xf>
    <xf numFmtId="0" fontId="10" fillId="0" borderId="0"/>
    <xf numFmtId="266" fontId="2" fillId="74" borderId="127">
      <alignment horizontal="right"/>
      <protection locked="0"/>
    </xf>
    <xf numFmtId="0" fontId="2" fillId="0" borderId="0" applyNumberFormat="0" applyFont="0" applyFill="0" applyBorder="0" applyAlignment="0" applyProtection="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80" fontId="233"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38"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4" fillId="0" borderId="0" applyFont="0" applyFill="0" applyBorder="0" applyAlignment="0">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3" fontId="288"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60"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53"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7" fontId="295" fillId="0" borderId="0" applyNumberFormat="0" applyFill="0" applyBorder="0" applyAlignment="0" applyProtection="0"/>
    <xf numFmtId="301" fontId="295" fillId="0" borderId="0" applyNumberFormat="0" applyFill="0" applyBorder="0" applyAlignment="0" applyProtection="0"/>
    <xf numFmtId="3" fontId="209" fillId="0" borderId="138">
      <alignment vertical="center"/>
    </xf>
    <xf numFmtId="0" fontId="10" fillId="0" borderId="0"/>
    <xf numFmtId="0" fontId="177" fillId="111"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44" fontId="64" fillId="0" borderId="0" applyNumberFormat="0" applyFill="0" applyBorder="0" applyAlignment="0" applyProtection="0">
      <alignment horizontal="left"/>
    </xf>
    <xf numFmtId="169"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199" fillId="0" borderId="0"/>
    <xf numFmtId="0" fontId="10" fillId="0" borderId="0"/>
    <xf numFmtId="38" fontId="296" fillId="0" borderId="0">
      <alignment horizontal="center"/>
    </xf>
    <xf numFmtId="0" fontId="10" fillId="0" borderId="0"/>
    <xf numFmtId="0" fontId="297"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173" fontId="298"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9"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188"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300"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9"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6" applyProtection="0">
      <alignment horizontal="right" vertical="center"/>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4" fontId="299"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1" fillId="0" borderId="0"/>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4" fontId="206"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302" fillId="0" borderId="0"/>
    <xf numFmtId="347" fontId="160" fillId="0" borderId="0"/>
    <xf numFmtId="348" fontId="160" fillId="0" borderId="0"/>
    <xf numFmtId="0" fontId="210" fillId="0" borderId="27"/>
    <xf numFmtId="0" fontId="303"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7">
      <alignment horizontal="right"/>
    </xf>
    <xf numFmtId="0" fontId="306" fillId="141" borderId="0"/>
    <xf numFmtId="0" fontId="304" fillId="69" borderId="177">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8" fillId="0" borderId="0">
      <alignment horizontal="right"/>
    </xf>
    <xf numFmtId="0" fontId="231" fillId="0" borderId="0"/>
    <xf numFmtId="172" fontId="201" fillId="142" borderId="0" applyNumberFormat="0" applyFont="0"/>
    <xf numFmtId="0" fontId="160" fillId="143" borderId="0" applyNumberFormat="0" applyFont="0" applyBorder="0" applyAlignment="0" applyProtection="0"/>
    <xf numFmtId="352" fontId="308" fillId="0" borderId="0" applyFont="0" applyFill="0" applyBorder="0" applyAlignment="0" applyProtection="0"/>
    <xf numFmtId="1" fontId="2" fillId="0" borderId="0"/>
    <xf numFmtId="353" fontId="2" fillId="69" borderId="127">
      <alignment horizontal="center"/>
    </xf>
    <xf numFmtId="0" fontId="10" fillId="0" borderId="0"/>
    <xf numFmtId="353" fontId="2" fillId="69" borderId="127">
      <alignment horizontal="center"/>
    </xf>
    <xf numFmtId="0" fontId="2" fillId="0" borderId="0" applyNumberFormat="0" applyFont="0" applyFill="0" applyBorder="0" applyAlignment="0" applyProtection="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09" fillId="0" borderId="138">
      <alignment vertical="center"/>
    </xf>
    <xf numFmtId="0" fontId="2" fillId="0" borderId="0" applyNumberFormat="0" applyFont="0" applyFill="0" applyBorder="0" applyAlignment="0" applyProtection="0"/>
    <xf numFmtId="0" fontId="10" fillId="0" borderId="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94" fontId="2" fillId="69" borderId="127" applyFont="0">
      <alignment horizontal="right"/>
    </xf>
    <xf numFmtId="0" fontId="10" fillId="0" borderId="0"/>
    <xf numFmtId="194" fontId="2" fillId="69" borderId="127" applyFont="0">
      <alignment horizontal="right"/>
    </xf>
    <xf numFmtId="0" fontId="2" fillId="0" borderId="0" applyNumberFormat="0" applyFont="0" applyFill="0" applyBorder="0" applyAlignment="0" applyProtection="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6" fontId="2" fillId="69" borderId="127" applyFont="0">
      <alignment horizontal="right"/>
    </xf>
    <xf numFmtId="0" fontId="10" fillId="0" borderId="0"/>
    <xf numFmtId="266" fontId="2" fillId="69" borderId="127" applyFont="0">
      <alignment horizontal="right"/>
    </xf>
    <xf numFmtId="0" fontId="2" fillId="0" borderId="0" applyNumberFormat="0" applyFont="0" applyFill="0" applyBorder="0" applyAlignment="0" applyProtection="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54" fontId="2" fillId="69" borderId="127" applyFont="0">
      <alignment horizontal="center" wrapText="1"/>
    </xf>
    <xf numFmtId="0" fontId="10" fillId="0" borderId="0"/>
    <xf numFmtId="354" fontId="2" fillId="69" borderId="127" applyFont="0">
      <alignment horizontal="center" wrapText="1"/>
    </xf>
    <xf numFmtId="0" fontId="2" fillId="0" borderId="0" applyNumberFormat="0" applyFont="0" applyFill="0" applyBorder="0" applyAlignment="0" applyProtection="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73" fontId="309" fillId="0" borderId="0">
      <alignment horizontal="right"/>
    </xf>
    <xf numFmtId="0" fontId="2" fillId="0" borderId="0" applyNumberFormat="0" applyFont="0" applyFill="0" applyBorder="0" applyAlignment="0" applyProtection="0"/>
    <xf numFmtId="0" fontId="10" fillId="0" borderId="0"/>
    <xf numFmtId="0" fontId="10" fillId="0" borderId="0"/>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8" applyNumberFormat="0" applyBorder="0">
      <alignment horizontal="centerContinuous"/>
    </xf>
    <xf numFmtId="0" fontId="310" fillId="105" borderId="178" applyNumberFormat="0" applyBorder="0">
      <alignment horizontal="centerContinuous"/>
    </xf>
    <xf numFmtId="0" fontId="310" fillId="105" borderId="178" applyNumberFormat="0" applyBorder="0">
      <alignment horizontal="centerContinuous"/>
    </xf>
    <xf numFmtId="0" fontId="310" fillId="105" borderId="178"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45" fillId="0" borderId="0" applyNumberFormat="0"/>
    <xf numFmtId="0" fontId="10" fillId="0" borderId="0"/>
    <xf numFmtId="173"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7"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2" fillId="0" borderId="0"/>
    <xf numFmtId="350"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9" fontId="311" fillId="68" borderId="0">
      <alignment horizontal="center"/>
    </xf>
    <xf numFmtId="0" fontId="2" fillId="0" borderId="0" applyNumberFormat="0" applyFont="0" applyFill="0" applyBorder="0" applyAlignment="0" applyProtection="0"/>
    <xf numFmtId="0" fontId="10" fillId="0" borderId="0"/>
    <xf numFmtId="242"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7" applyNumberFormat="0" applyFont="0" applyFill="0" applyBorder="0" applyAlignment="0">
      <protection hidden="1"/>
    </xf>
    <xf numFmtId="0" fontId="10" fillId="0" borderId="0"/>
    <xf numFmtId="0" fontId="160" fillId="0" borderId="127" applyNumberFormat="0" applyFont="0" applyFill="0" applyBorder="0" applyAlignment="0">
      <protection hidden="1"/>
    </xf>
    <xf numFmtId="0" fontId="10" fillId="0" borderId="0"/>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3" fontId="209" fillId="0" borderId="138">
      <alignment vertical="center"/>
    </xf>
    <xf numFmtId="0" fontId="2" fillId="0" borderId="0" applyNumberFormat="0" applyFont="0" applyFill="0" applyBorder="0" applyAlignment="0" applyProtection="0"/>
    <xf numFmtId="0" fontId="10" fillId="0" borderId="0"/>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0" fontId="160" fillId="0" borderId="127" applyNumberFormat="0" applyFont="0" applyFill="0" applyBorder="0" applyAlignment="0">
      <protection hidden="1"/>
    </xf>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0" fontId="2" fillId="144" borderId="127" applyFont="0"/>
    <xf numFmtId="0" fontId="10" fillId="0" borderId="0"/>
    <xf numFmtId="310" fontId="2" fillId="144" borderId="127" applyFont="0"/>
    <xf numFmtId="0" fontId="2" fillId="0" borderId="0" applyNumberFormat="0" applyFont="0" applyFill="0" applyBorder="0" applyAlignment="0" applyProtection="0"/>
    <xf numFmtId="310" fontId="2" fillId="144" borderId="127" applyFont="0"/>
    <xf numFmtId="310" fontId="2" fillId="144" borderId="127" applyFont="0"/>
    <xf numFmtId="310" fontId="2" fillId="144" borderId="127" applyFont="0"/>
    <xf numFmtId="310" fontId="2" fillId="144" borderId="127" applyFont="0"/>
    <xf numFmtId="3" fontId="209" fillId="0" borderId="138">
      <alignment vertical="center"/>
    </xf>
    <xf numFmtId="0" fontId="2" fillId="0" borderId="0" applyNumberFormat="0" applyFont="0" applyFill="0" applyBorder="0" applyAlignment="0" applyProtection="0"/>
    <xf numFmtId="0" fontId="10" fillId="0" borderId="0"/>
    <xf numFmtId="310" fontId="2" fillId="144" borderId="127" applyFont="0"/>
    <xf numFmtId="310" fontId="2" fillId="144" borderId="127" applyFont="0"/>
    <xf numFmtId="310" fontId="2" fillId="144" borderId="127" applyFont="0"/>
    <xf numFmtId="310" fontId="2" fillId="144"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7" fontId="2" fillId="144" borderId="127" applyFont="0">
      <alignment horizontal="right"/>
    </xf>
    <xf numFmtId="0" fontId="10" fillId="0" borderId="0"/>
    <xf numFmtId="337" fontId="2" fillId="144" borderId="127" applyFont="0">
      <alignment horizontal="right"/>
    </xf>
    <xf numFmtId="0" fontId="2" fillId="0" borderId="0" applyNumberFormat="0" applyFont="0" applyFill="0" applyBorder="0" applyAlignment="0" applyProtection="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144" borderId="127" applyFont="0"/>
    <xf numFmtId="0" fontId="10" fillId="0" borderId="0"/>
    <xf numFmtId="0" fontId="10" fillId="0" borderId="0"/>
    <xf numFmtId="3" fontId="209"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310" fontId="2" fillId="145" borderId="127" applyFont="0"/>
    <xf numFmtId="0" fontId="10" fillId="0" borderId="0"/>
    <xf numFmtId="310" fontId="2" fillId="145" borderId="127" applyFont="0"/>
    <xf numFmtId="0" fontId="2" fillId="0" borderId="0" applyNumberFormat="0" applyFont="0" applyFill="0" applyBorder="0" applyAlignment="0" applyProtection="0"/>
    <xf numFmtId="310" fontId="2" fillId="145" borderId="127" applyFont="0"/>
    <xf numFmtId="310" fontId="2" fillId="145" borderId="127" applyFont="0"/>
    <xf numFmtId="310" fontId="2" fillId="145" borderId="127" applyFont="0"/>
    <xf numFmtId="310" fontId="2" fillId="145" borderId="127" applyFont="0"/>
    <xf numFmtId="3" fontId="209" fillId="0" borderId="138">
      <alignment vertical="center"/>
    </xf>
    <xf numFmtId="0" fontId="2" fillId="0" borderId="0" applyNumberFormat="0" applyFont="0" applyFill="0" applyBorder="0" applyAlignment="0" applyProtection="0"/>
    <xf numFmtId="0" fontId="10" fillId="0" borderId="0"/>
    <xf numFmtId="310" fontId="2" fillId="145" borderId="127" applyFont="0"/>
    <xf numFmtId="310" fontId="2" fillId="145" borderId="127" applyFont="0"/>
    <xf numFmtId="310" fontId="2" fillId="145" borderId="127" applyFont="0"/>
    <xf numFmtId="310" fontId="2" fillId="145"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0" fontId="2" fillId="93" borderId="127" applyFont="0">
      <alignment horizontal="right"/>
    </xf>
    <xf numFmtId="0" fontId="10" fillId="0" borderId="0"/>
    <xf numFmtId="310" fontId="2" fillId="93" borderId="127" applyFont="0">
      <alignment horizontal="right"/>
    </xf>
    <xf numFmtId="0" fontId="2" fillId="0" borderId="0" applyNumberFormat="0" applyFont="0" applyFill="0" applyBorder="0" applyAlignment="0" applyProtection="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10" fontId="2" fillId="93" borderId="127" applyFont="0"/>
    <xf numFmtId="0" fontId="10" fillId="0" borderId="0"/>
    <xf numFmtId="310" fontId="2" fillId="93" borderId="127" applyFont="0"/>
    <xf numFmtId="0" fontId="2" fillId="0" borderId="0" applyNumberFormat="0" applyFont="0" applyFill="0" applyBorder="0" applyAlignment="0" applyProtection="0"/>
    <xf numFmtId="310" fontId="2" fillId="93" borderId="127" applyFont="0"/>
    <xf numFmtId="310" fontId="2" fillId="93" borderId="127" applyFont="0"/>
    <xf numFmtId="310" fontId="2" fillId="93" borderId="127" applyFont="0"/>
    <xf numFmtId="310"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310" fontId="2" fillId="93" borderId="127" applyFont="0"/>
    <xf numFmtId="310" fontId="2" fillId="93" borderId="127" applyFont="0"/>
    <xf numFmtId="310" fontId="2" fillId="93" borderId="127" applyFont="0"/>
    <xf numFmtId="310"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266" fontId="2" fillId="93" borderId="127" applyFont="0"/>
    <xf numFmtId="0" fontId="10" fillId="0" borderId="0"/>
    <xf numFmtId="266" fontId="2" fillId="93" borderId="127" applyFont="0"/>
    <xf numFmtId="0" fontId="2" fillId="0" borderId="0" applyNumberFormat="0" applyFont="0" applyFill="0" applyBorder="0" applyAlignment="0" applyProtection="0"/>
    <xf numFmtId="266" fontId="2" fillId="93" borderId="127" applyFont="0"/>
    <xf numFmtId="266" fontId="2" fillId="93" borderId="127" applyFont="0"/>
    <xf numFmtId="266" fontId="2" fillId="93" borderId="127" applyFont="0"/>
    <xf numFmtId="266"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266" fontId="2" fillId="93" borderId="127" applyFont="0"/>
    <xf numFmtId="266" fontId="2" fillId="93" borderId="127" applyFont="0"/>
    <xf numFmtId="266" fontId="2" fillId="93" borderId="127" applyFont="0"/>
    <xf numFmtId="266" fontId="2" fillId="93" borderId="127" applyFo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37" fontId="2" fillId="93" borderId="127" applyFont="0">
      <alignment horizontal="right"/>
    </xf>
    <xf numFmtId="0" fontId="10" fillId="0" borderId="0"/>
    <xf numFmtId="337" fontId="2" fillId="93" borderId="127" applyFont="0">
      <alignment horizontal="right"/>
    </xf>
    <xf numFmtId="0" fontId="2" fillId="0" borderId="0" applyNumberFormat="0" applyFont="0" applyFill="0" applyBorder="0" applyAlignment="0" applyProtection="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49" fontId="2" fillId="93" borderId="127" applyFont="0"/>
    <xf numFmtId="0" fontId="10" fillId="0" borderId="0"/>
    <xf numFmtId="0" fontId="10" fillId="0" borderId="0"/>
    <xf numFmtId="3" fontId="209"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 fontId="209" fillId="0" borderId="138">
      <alignment vertical="center"/>
    </xf>
    <xf numFmtId="0" fontId="316" fillId="0" borderId="179" applyNumberFormat="0" applyAlignment="0" applyProtection="0"/>
    <xf numFmtId="0" fontId="317"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9" applyNumberFormat="0" applyProtection="0">
      <alignment horizontal="left" vertical="top"/>
    </xf>
    <xf numFmtId="0" fontId="320" fillId="0" borderId="129" applyNumberFormat="0" applyProtection="0">
      <alignment horizontal="left" vertical="top"/>
    </xf>
    <xf numFmtId="0" fontId="2" fillId="0" borderId="0" applyNumberFormat="0" applyFont="0" applyFill="0" applyBorder="0" applyAlignment="0" applyProtection="0"/>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20" fillId="0" borderId="129"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1" fillId="0" borderId="0" applyNumberFormat="0" applyFill="0" applyBorder="0" applyProtection="0">
      <alignment horizontal="right" vertical="top"/>
    </xf>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7" fillId="0" borderId="129" applyNumberFormat="0" applyFill="0" applyAlignment="0" applyProtection="0"/>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6" fillId="0" borderId="107" applyNumberFormat="0" applyFont="0" applyFill="0" applyAlignment="0" applyProtection="0">
      <alignment horizontal="left" vertical="top"/>
    </xf>
    <xf numFmtId="0" fontId="317" fillId="0" borderId="111" applyNumberFormat="0" applyFill="0" applyAlignment="0" applyProtection="0">
      <alignment vertical="top"/>
    </xf>
    <xf numFmtId="0" fontId="317" fillId="0" borderId="111" applyNumberFormat="0" applyFill="0" applyAlignment="0" applyProtection="0">
      <alignment vertical="top"/>
    </xf>
    <xf numFmtId="355"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83" fontId="322"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 fillId="0" borderId="0">
      <alignment horizontal="centerContinuous"/>
    </xf>
    <xf numFmtId="0" fontId="10" fillId="0" borderId="0"/>
    <xf numFmtId="0" fontId="10" fillId="0" borderId="0"/>
    <xf numFmtId="3" fontId="209" fillId="0" borderId="138">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3" fontId="209" fillId="0" borderId="138">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8">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357" fontId="328" fillId="0" borderId="0">
      <protection locked="0"/>
    </xf>
    <xf numFmtId="357"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6"/>
    <xf numFmtId="0" fontId="10" fillId="0" borderId="0"/>
    <xf numFmtId="0" fontId="331" fillId="0" borderId="106"/>
    <xf numFmtId="0" fontId="10" fillId="0" borderId="0"/>
    <xf numFmtId="0" fontId="331" fillId="0" borderId="106"/>
    <xf numFmtId="0" fontId="10" fillId="0" borderId="0"/>
    <xf numFmtId="0" fontId="331" fillId="0" borderId="106"/>
    <xf numFmtId="0" fontId="331" fillId="0" borderId="106"/>
    <xf numFmtId="252" fontId="253" fillId="0" borderId="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09"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1" fillId="0" borderId="185">
      <alignment horizontal="right"/>
    </xf>
    <xf numFmtId="0" fontId="272"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6" applyProtection="0">
      <alignment horizontal="center"/>
    </xf>
    <xf numFmtId="0" fontId="272" fillId="0" borderId="186" applyProtection="0">
      <alignment horizontal="center"/>
    </xf>
    <xf numFmtId="0" fontId="272" fillId="0" borderId="186" applyProtection="0">
      <alignment horizontal="center"/>
    </xf>
    <xf numFmtId="0" fontId="272" fillId="0" borderId="186" applyProtection="0">
      <alignment horizontal="center"/>
    </xf>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04" fillId="69" borderId="0">
      <alignment horizontal="center"/>
    </xf>
    <xf numFmtId="0" fontId="104" fillId="69" borderId="0">
      <alignment horizontal="center"/>
    </xf>
    <xf numFmtId="3" fontId="209" fillId="0" borderId="138">
      <alignment vertical="center"/>
    </xf>
    <xf numFmtId="0" fontId="332" fillId="104" borderId="0" applyNumberFormat="0" applyBorder="0"/>
    <xf numFmtId="0" fontId="185" fillId="0" borderId="187" applyNumberFormat="0" applyFont="0" applyFill="0" applyAlignment="0"/>
    <xf numFmtId="0" fontId="333"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179" fillId="0" borderId="63" applyNumberFormat="0" applyBorder="0">
      <protection locked="0"/>
    </xf>
    <xf numFmtId="37" fontId="334" fillId="111" borderId="0"/>
    <xf numFmtId="37" fontId="160" fillId="150" borderId="127" applyNumberFormat="0" applyAlignment="0" applyProtection="0"/>
    <xf numFmtId="0" fontId="2" fillId="0" borderId="0" applyNumberFormat="0" applyFont="0" applyFill="0" applyBorder="0" applyAlignment="0" applyProtection="0"/>
    <xf numFmtId="37" fontId="160" fillId="150" borderId="127" applyNumberFormat="0" applyAlignment="0" applyProtection="0"/>
    <xf numFmtId="37" fontId="160" fillId="150" borderId="127" applyNumberFormat="0" applyAlignment="0" applyProtection="0"/>
    <xf numFmtId="37" fontId="160" fillId="150" borderId="127" applyNumberFormat="0" applyAlignment="0" applyProtection="0"/>
    <xf numFmtId="37" fontId="160" fillId="150" borderId="127" applyNumberFormat="0" applyAlignment="0" applyProtection="0"/>
    <xf numFmtId="3" fontId="209" fillId="0" borderId="138">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7"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11">
      <alignment horizontal="center"/>
    </xf>
    <xf numFmtId="171" fontId="2" fillId="0" borderId="0" applyNumberFormat="0" applyFont="0" applyBorder="0" applyAlignment="0">
      <protection locked="0"/>
    </xf>
    <xf numFmtId="2" fontId="334" fillId="111" borderId="0" applyNumberFormat="0" applyFill="0" applyBorder="0" applyAlignment="0" applyProtection="0"/>
    <xf numFmtId="358"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344" fontId="2" fillId="0" borderId="0"/>
    <xf numFmtId="2" fontId="233"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0" fontId="10" fillId="0" borderId="0"/>
    <xf numFmtId="3" fontId="209" fillId="0" borderId="138">
      <alignment vertical="center"/>
    </xf>
    <xf numFmtId="0" fontId="10" fillId="0" borderId="0"/>
    <xf numFmtId="173" fontId="339"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8">
      <alignment vertical="center"/>
    </xf>
    <xf numFmtId="360" fontId="2" fillId="0" borderId="0" applyFont="0" applyFill="0" applyBorder="0" applyAlignment="0" applyProtection="0"/>
    <xf numFmtId="361" fontId="254"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0" fontId="10" fillId="0" borderId="0"/>
    <xf numFmtId="3" fontId="209"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8">
      <alignment vertical="center"/>
    </xf>
    <xf numFmtId="0" fontId="309" fillId="0" borderId="0" applyProtection="0">
      <alignment horizontal="center"/>
    </xf>
    <xf numFmtId="0" fontId="10" fillId="0" borderId="0"/>
    <xf numFmtId="3" fontId="209" fillId="0" borderId="138">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8">
      <alignment vertical="center"/>
    </xf>
    <xf numFmtId="0" fontId="45" fillId="0" borderId="0" applyNumberFormat="0" applyFill="0" applyBorder="0" applyProtection="0">
      <alignment horizontal="left"/>
    </xf>
    <xf numFmtId="337"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63" fontId="104" fillId="0" borderId="0"/>
    <xf numFmtId="363" fontId="104" fillId="0" borderId="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10" fillId="0" borderId="0"/>
    <xf numFmtId="3" fontId="209" fillId="0" borderId="138">
      <alignment vertical="center"/>
    </xf>
    <xf numFmtId="0" fontId="45" fillId="0" borderId="188" applyNumberFormat="0"/>
    <xf numFmtId="14" fontId="160" fillId="0" borderId="0" applyFont="0" applyFill="0" applyBorder="0" applyProtection="0"/>
    <xf numFmtId="16" fontId="160" fillId="0" borderId="0" applyFont="0" applyFill="0" applyBorder="0" applyProtection="0"/>
    <xf numFmtId="3" fontId="209" fillId="0" borderId="138">
      <alignment vertical="center"/>
    </xf>
    <xf numFmtId="364" fontId="343"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2" fillId="0" borderId="0" applyNumberFormat="0" applyFont="0" applyFill="0" applyBorder="0" applyAlignment="0" applyProtection="0"/>
    <xf numFmtId="0" fontId="10" fillId="0" borderId="0"/>
    <xf numFmtId="3" fontId="209" fillId="0" borderId="138">
      <alignment vertical="center"/>
    </xf>
    <xf numFmtId="0" fontId="10" fillId="0" borderId="0"/>
    <xf numFmtId="0" fontId="10" fillId="0" borderId="0"/>
    <xf numFmtId="0" fontId="10" fillId="0" borderId="0"/>
    <xf numFmtId="0" fontId="10" fillId="0" borderId="0"/>
    <xf numFmtId="3" fontId="209" fillId="0" borderId="138">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14" fontId="345" fillId="0" borderId="0" applyFont="0" applyFill="0" applyBorder="0" applyAlignment="0" applyProtection="0"/>
    <xf numFmtId="215" fontId="345" fillId="0" borderId="0" applyFont="0" applyFill="0" applyBorder="0" applyAlignment="0" applyProtection="0"/>
    <xf numFmtId="213" fontId="345" fillId="0" borderId="0" applyFont="0" applyFill="0" applyBorder="0" applyAlignment="0" applyProtection="0"/>
    <xf numFmtId="216"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1" fontId="9" fillId="0" borderId="0" applyFont="0" applyFill="0" applyBorder="0" applyAlignment="0" applyProtection="0"/>
    <xf numFmtId="200" fontId="9" fillId="0" borderId="0" applyFont="0" applyFill="0" applyBorder="0" applyAlignment="0" applyProtection="0"/>
    <xf numFmtId="0" fontId="346"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7" fillId="69" borderId="194" applyNumberFormat="0" applyFill="0" applyBorder="0" applyAlignment="0" applyProtection="0">
      <alignment horizontal="left"/>
    </xf>
    <xf numFmtId="0" fontId="1" fillId="0" borderId="0"/>
    <xf numFmtId="0" fontId="174" fillId="0" borderId="199"/>
    <xf numFmtId="250" fontId="176"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3" fontId="181" fillId="88" borderId="195" applyNumberFormat="0" applyFont="0" applyAlignment="0"/>
    <xf numFmtId="253"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253" fontId="179" fillId="107" borderId="195" applyNumberFormat="0" applyFill="0" applyBorder="0" applyAlignment="0" applyProtection="0"/>
    <xf numFmtId="0"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0"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253" fontId="179" fillId="107" borderId="195" applyNumberFormat="0" applyFill="0" applyBorder="0" applyAlignment="0" applyProtection="0"/>
    <xf numFmtId="0" fontId="179" fillId="107" borderId="195" applyNumberFormat="0" applyFill="0" applyBorder="0" applyAlignment="0" applyProtection="0"/>
    <xf numFmtId="0" fontId="183" fillId="108" borderId="201" applyNumberFormat="0" applyAlignment="0" applyProtection="0"/>
    <xf numFmtId="0" fontId="183" fillId="108" borderId="201" applyNumberFormat="0" applyAlignment="0" applyProtection="0"/>
    <xf numFmtId="258" fontId="104" fillId="0" borderId="201" applyNumberFormat="0" applyFont="0" applyFill="0" applyAlignment="0">
      <alignment vertical="center"/>
    </xf>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258" fontId="104" fillId="0" borderId="201" applyNumberFormat="0" applyFont="0" applyFill="0" applyAlignment="0">
      <alignment vertical="center"/>
    </xf>
    <xf numFmtId="0" fontId="104" fillId="0" borderId="201" applyNumberFormat="0" applyFont="0" applyFill="0"/>
    <xf numFmtId="258" fontId="104" fillId="0" borderId="201" applyNumberFormat="0" applyFont="0" applyFill="0" applyAlignment="0">
      <alignment vertical="center"/>
    </xf>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104" fillId="0" borderId="201" applyNumberFormat="0" applyFont="0" applyFill="0"/>
    <xf numFmtId="0" fontId="201" fillId="0" borderId="190" applyNumberFormat="0" applyFont="0" applyFill="0" applyAlignment="0" applyProtection="0"/>
    <xf numFmtId="0" fontId="149" fillId="0" borderId="194" applyNumberFormat="0" applyFont="0" applyFill="0" applyAlignment="0" applyProtection="0"/>
    <xf numFmtId="0" fontId="149" fillId="0" borderId="194" applyNumberFormat="0" applyFont="0" applyFill="0" applyAlignment="0" applyProtection="0"/>
    <xf numFmtId="0" fontId="149" fillId="0" borderId="194" applyNumberFormat="0" applyFont="0" applyFill="0" applyAlignment="0" applyProtection="0"/>
    <xf numFmtId="0" fontId="149" fillId="0" borderId="199" applyNumberFormat="0" applyFont="0" applyFill="0" applyAlignment="0" applyProtection="0"/>
    <xf numFmtId="0" fontId="149" fillId="0" borderId="199"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0" fontId="149" fillId="0" borderId="193" applyNumberFormat="0" applyFont="0" applyFill="0" applyAlignment="0" applyProtection="0"/>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3" fontId="45" fillId="41" borderId="194">
      <protection hidden="1"/>
    </xf>
    <xf numFmtId="0" fontId="204" fillId="0" borderId="194" applyBorder="0"/>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vertical="center"/>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3" fontId="206" fillId="69" borderId="195" applyFont="0" applyFill="0" applyProtection="0">
      <alignment horizontal="right"/>
    </xf>
    <xf numFmtId="207" fontId="209"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20" fillId="0" borderId="202" applyNumberFormat="0" applyFill="0" applyBorder="0" applyAlignment="0" applyProtection="0">
      <alignment horizontal="center"/>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0" fillId="0" borderId="202" applyNumberFormat="0" applyFill="0" applyBorder="0" applyAlignment="0" applyProtection="0">
      <alignment horizontal="center"/>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21" fillId="0" borderId="202"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2" fillId="0" borderId="0" applyFont="0" applyFill="0" applyBorder="0" applyAlignment="0" applyProtection="0">
      <alignment horizontal="righ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27"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0" fontId="232" fillId="120" borderId="195" applyNumberFormat="0" applyBorder="0" applyAlignment="0">
      <alignment horizontal="center"/>
      <protection locked="0"/>
    </xf>
    <xf numFmtId="0" fontId="232" fillId="120" borderId="195" applyNumberFormat="0" applyBorder="0" applyAlignment="0">
      <alignment horizontal="center"/>
      <protection locked="0"/>
    </xf>
    <xf numFmtId="3" fontId="233" fillId="121" borderId="202" applyNumberFormat="0" applyBorder="0" applyAlignment="0" applyProtection="0">
      <protection hidden="1"/>
    </xf>
    <xf numFmtId="287"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0" fontId="271" fillId="0" borderId="200">
      <protection locked="0"/>
    </xf>
    <xf numFmtId="2" fontId="233" fillId="129" borderId="200" applyNumberFormat="0" applyBorder="0" applyAlignment="0" applyProtection="0">
      <alignment horizontal="center"/>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23" fontId="160" fillId="0" borderId="200" applyBorder="0"/>
    <xf numFmtId="259" fontId="228"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3" fillId="107" borderId="195" applyNumberFormat="0" applyBorder="0" applyAlignment="0">
      <protection locked="0"/>
    </xf>
    <xf numFmtId="3" fontId="209" fillId="0" borderId="138">
      <alignment vertical="center"/>
    </xf>
    <xf numFmtId="37" fontId="201" fillId="0" borderId="0" applyNumberFormat="0" applyFill="0" applyAlignment="0"/>
    <xf numFmtId="0" fontId="283" fillId="104" borderId="196">
      <alignment horizontal="center" vertical="top" wrapText="1"/>
    </xf>
    <xf numFmtId="0" fontId="283" fillId="104" borderId="196">
      <alignment horizontal="center" vertical="top" wrapText="1"/>
    </xf>
    <xf numFmtId="0" fontId="283" fillId="104" borderId="196">
      <alignment horizontal="center" vertical="top" wrapText="1"/>
    </xf>
    <xf numFmtId="0" fontId="283"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83" fillId="132" borderId="196">
      <alignment horizontal="center" vertical="top"/>
    </xf>
    <xf numFmtId="0" fontId="283"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4" fillId="70" borderId="202"/>
    <xf numFmtId="0" fontId="284"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3" fillId="132" borderId="196">
      <alignment horizontal="center" vertical="top" wrapText="1"/>
    </xf>
    <xf numFmtId="0" fontId="283" fillId="132" borderId="196">
      <alignment horizontal="center" vertical="top" wrapText="1"/>
    </xf>
    <xf numFmtId="0" fontId="283" fillId="132" borderId="196">
      <alignment horizontal="center" vertical="top" wrapText="1"/>
    </xf>
    <xf numFmtId="0" fontId="283"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3" fillId="132" borderId="197">
      <alignment horizontal="center" vertical="center"/>
    </xf>
    <xf numFmtId="0" fontId="283" fillId="132" borderId="197">
      <alignment horizontal="center" vertical="center"/>
    </xf>
    <xf numFmtId="0" fontId="283" fillId="132" borderId="196">
      <alignment horizontal="center" vertical="center"/>
    </xf>
    <xf numFmtId="0" fontId="283" fillId="132" borderId="196">
      <alignment horizontal="center" vertical="center"/>
    </xf>
    <xf numFmtId="0" fontId="283" fillId="132" borderId="196">
      <alignment horizontal="center" vertical="center"/>
    </xf>
    <xf numFmtId="0" fontId="283" fillId="132" borderId="196">
      <alignment horizontal="center" vertical="center"/>
    </xf>
    <xf numFmtId="0" fontId="283" fillId="104" borderId="191">
      <alignment horizontal="center" vertical="center"/>
    </xf>
    <xf numFmtId="0" fontId="283" fillId="104" borderId="191">
      <alignment horizontal="center" vertical="center"/>
    </xf>
    <xf numFmtId="0" fontId="283" fillId="104" borderId="191">
      <alignment horizontal="center" vertical="center"/>
    </xf>
    <xf numFmtId="0" fontId="283" fillId="104" borderId="191">
      <alignment horizontal="center" vertical="center"/>
    </xf>
    <xf numFmtId="0" fontId="283" fillId="104" borderId="197">
      <alignment horizontal="center" vertical="center"/>
    </xf>
    <xf numFmtId="0" fontId="283" fillId="104" borderId="197">
      <alignment horizontal="center" vertical="center"/>
    </xf>
    <xf numFmtId="0" fontId="283" fillId="104" borderId="196">
      <alignment horizontal="center" vertical="center"/>
    </xf>
    <xf numFmtId="0" fontId="283" fillId="104" borderId="196">
      <alignment horizontal="center" vertical="center"/>
    </xf>
    <xf numFmtId="0" fontId="283" fillId="104" borderId="196">
      <alignment horizontal="center" vertical="center"/>
    </xf>
    <xf numFmtId="0" fontId="283"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6"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80" fontId="233" fillId="134" borderId="200" applyNumberFormat="0" applyBorder="0" applyAlignment="0" applyProtection="0">
      <alignment horizontal="center"/>
      <protection hidden="1"/>
    </xf>
    <xf numFmtId="3" fontId="287" fillId="57" borderId="195" applyNumberFormat="0" applyBorder="0" applyAlignment="0" applyProtection="0">
      <protection hidden="1"/>
    </xf>
    <xf numFmtId="3" fontId="288"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60"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7"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3" fillId="0" borderId="200" applyNumberFormat="0" applyFill="0" applyBorder="0" applyAlignment="0" applyProtection="0">
      <alignment horizontal="center"/>
      <protection locked="0"/>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0" fontId="160"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20" fillId="0" borderId="197" applyNumberFormat="0" applyProtection="0">
      <alignment horizontal="left" vertical="top"/>
    </xf>
    <xf numFmtId="0" fontId="320" fillId="0" borderId="197" applyNumberFormat="0" applyProtection="0">
      <alignment horizontal="left" vertical="top"/>
    </xf>
    <xf numFmtId="0" fontId="320" fillId="0" borderId="197" applyNumberFormat="0" applyProtection="0">
      <alignment horizontal="lef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20" fillId="0" borderId="197" applyNumberFormat="0" applyProtection="0">
      <alignment horizontal="right" vertical="top"/>
    </xf>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7" fillId="0" borderId="197" applyNumberFormat="0" applyFill="0" applyAlignment="0" applyProtection="0"/>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316"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5" fillId="0" borderId="194" applyFill="0" applyBorder="0" applyProtection="0">
      <alignment horizontal="left" vertical="top"/>
    </xf>
    <xf numFmtId="0" fontId="185" fillId="131" borderId="206" applyNumberFormat="0" applyFont="0">
      <alignment horizontal="center" vertical="center"/>
    </xf>
    <xf numFmtId="356" fontId="45" fillId="68" borderId="202" applyNumberFormat="0" applyBorder="0" applyAlignment="0">
      <alignment horizontal="right"/>
    </xf>
    <xf numFmtId="0" fontId="331" fillId="0" borderId="192"/>
    <xf numFmtId="0" fontId="331" fillId="0" borderId="192"/>
    <xf numFmtId="0" fontId="331" fillId="0" borderId="192"/>
    <xf numFmtId="0" fontId="331" fillId="0" borderId="192"/>
    <xf numFmtId="0" fontId="331"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272" fillId="0" borderId="207" applyProtection="0">
      <alignment horizontal="center"/>
    </xf>
    <xf numFmtId="0" fontId="333" fillId="0" borderId="202" applyNumberFormat="0" applyFill="0" applyBorder="0" applyAlignment="0" applyProtection="0">
      <alignment horizontal="center"/>
      <protection locked="0"/>
    </xf>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37" fontId="160"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3" fillId="69" borderId="195" applyBorder="0" applyAlignment="0"/>
    <xf numFmtId="173" fontId="339" fillId="69" borderId="194">
      <alignment horizontal="center"/>
    </xf>
    <xf numFmtId="0" fontId="346" fillId="0" borderId="0" applyNumberFormat="0" applyFill="0" applyBorder="0" applyAlignment="0" applyProtection="0"/>
    <xf numFmtId="0" fontId="1" fillId="0" borderId="0"/>
    <xf numFmtId="0" fontId="1" fillId="0" borderId="0"/>
  </cellStyleXfs>
  <cellXfs count="893">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8" xfId="0" applyFont="1" applyBorder="1" applyAlignment="1">
      <alignment horizontal="center" vertical="center" wrapText="1"/>
    </xf>
    <xf numFmtId="0" fontId="84" fillId="0" borderId="3" xfId="0" applyFont="1" applyFill="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applyAlignment="1"/>
    <xf numFmtId="0" fontId="85" fillId="0" borderId="0" xfId="0" applyFont="1" applyAlignment="1">
      <alignment wrapText="1"/>
    </xf>
    <xf numFmtId="0" fontId="2" fillId="0" borderId="20" xfId="0" applyFont="1" applyBorder="1" applyAlignment="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6" xfId="11" applyFont="1" applyFill="1" applyBorder="1" applyAlignment="1" applyProtection="1">
      <alignment horizontal="center" vertical="center"/>
    </xf>
    <xf numFmtId="0" fontId="45" fillId="0" borderId="17"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5"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2" fontId="2" fillId="3" borderId="17" xfId="2" applyNumberFormat="1" applyFont="1" applyFill="1" applyBorder="1" applyAlignment="1" applyProtection="1">
      <alignment horizontal="center" vertical="center"/>
      <protection locked="0"/>
    </xf>
    <xf numFmtId="0" fontId="2" fillId="0" borderId="18"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8"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8"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8"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8" fontId="2" fillId="35" borderId="23"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6" xfId="0" applyFont="1" applyFill="1" applyBorder="1" applyAlignment="1">
      <alignment horizontal="center" vertical="center" wrapText="1"/>
    </xf>
    <xf numFmtId="174" fontId="84" fillId="0" borderId="60" xfId="0" applyNumberFormat="1" applyFont="1" applyBorder="1" applyAlignment="1">
      <alignment horizontal="center"/>
    </xf>
    <xf numFmtId="174" fontId="85" fillId="0" borderId="0" xfId="0" applyNumberFormat="1" applyFont="1" applyBorder="1" applyAlignment="1">
      <alignment horizontal="center"/>
    </xf>
    <xf numFmtId="174" fontId="84" fillId="0" borderId="58" xfId="0" applyNumberFormat="1" applyFont="1" applyBorder="1" applyAlignment="1">
      <alignment horizontal="center"/>
    </xf>
    <xf numFmtId="174" fontId="91" fillId="0" borderId="0" xfId="0" applyNumberFormat="1" applyFont="1" applyBorder="1" applyAlignment="1">
      <alignment horizontal="center"/>
    </xf>
    <xf numFmtId="174" fontId="84" fillId="0" borderId="61" xfId="0" applyNumberFormat="1" applyFont="1" applyBorder="1" applyAlignment="1">
      <alignment horizontal="center"/>
    </xf>
    <xf numFmtId="174" fontId="89" fillId="0" borderId="0" xfId="0" applyNumberFormat="1" applyFont="1" applyFill="1" applyBorder="1" applyAlignment="1">
      <alignment horizontal="center"/>
    </xf>
    <xf numFmtId="174" fontId="84" fillId="0" borderId="62" xfId="0" applyNumberFormat="1" applyFont="1" applyBorder="1" applyAlignment="1">
      <alignment horizontal="center"/>
    </xf>
    <xf numFmtId="0" fontId="84" fillId="0" borderId="18" xfId="0" applyFont="1" applyBorder="1" applyAlignment="1">
      <alignment vertical="center"/>
    </xf>
    <xf numFmtId="198" fontId="84" fillId="0" borderId="3" xfId="0" applyNumberFormat="1" applyFont="1" applyBorder="1" applyAlignment="1"/>
    <xf numFmtId="0" fontId="88" fillId="0" borderId="0" xfId="0" applyFont="1" applyAlignment="1"/>
    <xf numFmtId="0" fontId="2" fillId="3" borderId="21" xfId="9" applyFont="1" applyFill="1" applyBorder="1" applyAlignment="1" applyProtection="1">
      <alignment horizontal="left" vertical="center"/>
      <protection locked="0"/>
    </xf>
    <xf numFmtId="0" fontId="45" fillId="3" borderId="22" xfId="16" applyFont="1" applyFill="1" applyBorder="1" applyAlignment="1" applyProtection="1">
      <protection locked="0"/>
    </xf>
    <xf numFmtId="198"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2" fontId="2" fillId="3" borderId="18" xfId="1" applyNumberFormat="1" applyFont="1" applyFill="1" applyBorder="1" applyAlignment="1" applyProtection="1">
      <alignment horizontal="center" vertical="center" wrapText="1"/>
      <protection locked="0"/>
    </xf>
    <xf numFmtId="172" fontId="2" fillId="3" borderId="3" xfId="1" applyNumberFormat="1" applyFont="1" applyFill="1" applyBorder="1" applyAlignment="1" applyProtection="1">
      <alignment horizontal="center" vertical="center" wrapText="1"/>
      <protection locked="0"/>
    </xf>
    <xf numFmtId="172" fontId="2" fillId="3" borderId="19" xfId="1" applyNumberFormat="1" applyFont="1" applyFill="1" applyBorder="1" applyAlignment="1" applyProtection="1">
      <alignment horizontal="center" vertical="center" wrapText="1"/>
      <protection locked="0"/>
    </xf>
    <xf numFmtId="0" fontId="2" fillId="3" borderId="18" xfId="5" applyFont="1" applyFill="1" applyBorder="1" applyAlignment="1" applyProtection="1">
      <alignment horizontal="right" vertical="center"/>
      <protection locked="0"/>
    </xf>
    <xf numFmtId="198" fontId="84" fillId="0" borderId="18" xfId="0" applyNumberFormat="1" applyFont="1" applyBorder="1" applyAlignment="1"/>
    <xf numFmtId="198" fontId="84" fillId="0" borderId="19" xfId="0" applyNumberFormat="1" applyFont="1" applyBorder="1" applyAlignment="1"/>
    <xf numFmtId="198" fontId="84" fillId="35" borderId="52" xfId="0" applyNumberFormat="1" applyFont="1" applyFill="1" applyBorder="1" applyAlignment="1"/>
    <xf numFmtId="0" fontId="45" fillId="3" borderId="23" xfId="16" applyFont="1" applyFill="1" applyBorder="1" applyAlignment="1" applyProtection="1">
      <protection locked="0"/>
    </xf>
    <xf numFmtId="198" fontId="84" fillId="35" borderId="21" xfId="0" applyNumberFormat="1" applyFont="1" applyFill="1" applyBorder="1"/>
    <xf numFmtId="198" fontId="84" fillId="35" borderId="23" xfId="0" applyNumberFormat="1" applyFont="1" applyFill="1" applyBorder="1"/>
    <xf numFmtId="198" fontId="84" fillId="35" borderId="53" xfId="0" applyNumberFormat="1" applyFont="1" applyFill="1" applyBorder="1"/>
    <xf numFmtId="0" fontId="84" fillId="0" borderId="0" xfId="0" applyFont="1" applyBorder="1" applyAlignment="1">
      <alignment vertical="center"/>
    </xf>
    <xf numFmtId="0" fontId="84" fillId="0" borderId="16" xfId="0" applyFont="1" applyBorder="1"/>
    <xf numFmtId="0" fontId="88"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Fill="1" applyBorder="1" applyAlignment="1" applyProtection="1">
      <alignment horizontal="center" vertical="center" wrapText="1"/>
      <protection locked="0"/>
    </xf>
    <xf numFmtId="0" fontId="45" fillId="0" borderId="25"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2" xfId="0" applyFont="1" applyBorder="1" applyAlignment="1">
      <alignment vertical="center" wrapText="1"/>
    </xf>
    <xf numFmtId="0" fontId="2" fillId="0" borderId="15" xfId="11" applyFont="1" applyFill="1" applyBorder="1" applyAlignment="1" applyProtection="1">
      <alignment vertical="center"/>
    </xf>
    <xf numFmtId="0" fontId="2" fillId="0" borderId="16" xfId="11" applyFont="1" applyFill="1" applyBorder="1" applyAlignment="1" applyProtection="1">
      <alignment vertical="center"/>
    </xf>
    <xf numFmtId="198"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8" fontId="84" fillId="35" borderId="17" xfId="0" applyNumberFormat="1" applyFont="1" applyFill="1" applyBorder="1" applyAlignment="1">
      <alignment horizontal="center" vertical="center"/>
    </xf>
    <xf numFmtId="0" fontId="84" fillId="0" borderId="0" xfId="0" applyFont="1" applyAlignment="1"/>
    <xf numFmtId="198" fontId="84" fillId="0" borderId="19" xfId="0" applyNumberFormat="1" applyFont="1" applyBorder="1" applyAlignment="1">
      <alignment wrapText="1"/>
    </xf>
    <xf numFmtId="198" fontId="84" fillId="35" borderId="19" xfId="0" applyNumberFormat="1" applyFont="1" applyFill="1" applyBorder="1" applyAlignment="1">
      <alignment horizontal="center" vertical="center" wrapText="1"/>
    </xf>
    <xf numFmtId="198" fontId="84" fillId="35" borderId="23"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72"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6" fillId="0" borderId="0" xfId="0" applyFont="1"/>
    <xf numFmtId="0" fontId="3" fillId="0" borderId="63" xfId="0" applyFont="1" applyBorder="1"/>
    <xf numFmtId="198" fontId="84" fillId="0" borderId="20" xfId="0" applyNumberFormat="1" applyFont="1" applyBorder="1" applyAlignment="1"/>
    <xf numFmtId="0" fontId="3" fillId="0" borderId="0" xfId="0" applyFont="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Fill="1" applyBorder="1" applyAlignment="1">
      <alignment horizontal="center" vertical="center" wrapText="1"/>
    </xf>
    <xf numFmtId="198" fontId="3" fillId="0" borderId="3" xfId="0" applyNumberFormat="1" applyFont="1" applyBorder="1"/>
    <xf numFmtId="198" fontId="3" fillId="0" borderId="3" xfId="0" applyNumberFormat="1" applyFont="1" applyFill="1" applyBorder="1"/>
    <xf numFmtId="198" fontId="3" fillId="0" borderId="8" xfId="0" applyNumberFormat="1" applyFont="1" applyBorder="1"/>
    <xf numFmtId="198"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Fill="1" applyBorder="1" applyAlignment="1">
      <alignment horizontal="center" wrapText="1"/>
    </xf>
    <xf numFmtId="174" fontId="84" fillId="0" borderId="3" xfId="0" applyNumberFormat="1" applyFont="1" applyBorder="1" applyAlignment="1"/>
    <xf numFmtId="174" fontId="84" fillId="35" borderId="22" xfId="0" applyNumberFormat="1" applyFont="1" applyFill="1" applyBorder="1"/>
    <xf numFmtId="0" fontId="84" fillId="0" borderId="0" xfId="0" applyFont="1" applyFill="1" applyBorder="1" applyAlignment="1">
      <alignment vertical="center" wrapText="1"/>
    </xf>
    <xf numFmtId="0" fontId="84" fillId="0" borderId="68" xfId="0" applyFont="1" applyFill="1" applyBorder="1" applyAlignment="1">
      <alignment vertical="center" wrapText="1"/>
    </xf>
    <xf numFmtId="0" fontId="84" fillId="0" borderId="18" xfId="0" applyFont="1" applyFill="1" applyBorder="1"/>
    <xf numFmtId="198"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8" xfId="0" applyFont="1" applyFill="1" applyBorder="1" applyAlignment="1">
      <alignment horizontal="left"/>
    </xf>
    <xf numFmtId="0" fontId="98"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Fill="1" applyBorder="1" applyAlignment="1">
      <alignment horizontal="center" vertical="center"/>
    </xf>
    <xf numFmtId="0" fontId="3" fillId="0" borderId="7" xfId="0" applyFont="1" applyFill="1" applyBorder="1" applyAlignment="1">
      <alignment vertical="center"/>
    </xf>
    <xf numFmtId="176" fontId="9" fillId="36" borderId="0" xfId="20" applyBorder="1"/>
    <xf numFmtId="0" fontId="3" fillId="0" borderId="85" xfId="0" applyFont="1" applyFill="1" applyBorder="1" applyAlignment="1">
      <alignment vertical="center"/>
    </xf>
    <xf numFmtId="0" fontId="3" fillId="0" borderId="64" xfId="0" applyFont="1" applyFill="1" applyBorder="1" applyAlignment="1">
      <alignment vertical="center"/>
    </xf>
    <xf numFmtId="0" fontId="3" fillId="0" borderId="18" xfId="0" applyFont="1" applyFill="1" applyBorder="1" applyAlignment="1">
      <alignment horizontal="center" vertical="center"/>
    </xf>
    <xf numFmtId="0" fontId="3" fillId="0" borderId="80" xfId="0" applyFont="1" applyFill="1" applyBorder="1" applyAlignment="1">
      <alignment vertical="center"/>
    </xf>
    <xf numFmtId="0" fontId="3" fillId="0" borderId="86" xfId="0" applyFont="1" applyFill="1" applyBorder="1" applyAlignment="1">
      <alignment vertical="center"/>
    </xf>
    <xf numFmtId="0" fontId="3" fillId="0" borderId="81" xfId="0" applyFont="1" applyFill="1" applyBorder="1" applyAlignment="1">
      <alignment vertical="center"/>
    </xf>
    <xf numFmtId="0" fontId="4" fillId="0" borderId="80" xfId="0" applyFont="1" applyFill="1" applyBorder="1" applyAlignment="1">
      <alignment vertical="center"/>
    </xf>
    <xf numFmtId="0" fontId="3" fillId="0" borderId="21" xfId="0" applyFont="1" applyFill="1" applyBorder="1" applyAlignment="1">
      <alignment horizontal="center" vertical="center"/>
    </xf>
    <xf numFmtId="0" fontId="4" fillId="0" borderId="22" xfId="0" applyFont="1" applyFill="1" applyBorder="1" applyAlignment="1">
      <alignment vertical="center"/>
    </xf>
    <xf numFmtId="0" fontId="3" fillId="0" borderId="22" xfId="0" applyFont="1" applyFill="1" applyBorder="1" applyAlignment="1">
      <alignment vertical="center"/>
    </xf>
    <xf numFmtId="0" fontId="3" fillId="0" borderId="24" xfId="0" applyFont="1" applyFill="1" applyBorder="1" applyAlignment="1">
      <alignment vertical="center"/>
    </xf>
    <xf numFmtId="0" fontId="3" fillId="0" borderId="23" xfId="0" applyFont="1" applyFill="1" applyBorder="1" applyAlignment="1">
      <alignment vertical="center"/>
    </xf>
    <xf numFmtId="0" fontId="3" fillId="3" borderId="63" xfId="0" applyFont="1" applyFill="1" applyBorder="1" applyAlignment="1">
      <alignment horizontal="center" vertical="center"/>
    </xf>
    <xf numFmtId="0" fontId="3" fillId="3" borderId="0" xfId="0" applyFont="1" applyFill="1" applyBorder="1" applyAlignment="1">
      <alignment vertical="center"/>
    </xf>
    <xf numFmtId="0" fontId="3" fillId="0" borderId="15" xfId="0" applyFont="1" applyFill="1" applyBorder="1" applyAlignment="1">
      <alignment horizontal="center" vertical="center"/>
    </xf>
    <xf numFmtId="0" fontId="3" fillId="0" borderId="16" xfId="0" applyFont="1" applyFill="1" applyBorder="1" applyAlignment="1">
      <alignment vertical="center"/>
    </xf>
    <xf numFmtId="176" fontId="9" fillId="36" borderId="55" xfId="20" applyBorder="1"/>
    <xf numFmtId="0" fontId="3" fillId="0" borderId="26" xfId="0" applyFont="1" applyFill="1" applyBorder="1" applyAlignment="1">
      <alignment vertical="center"/>
    </xf>
    <xf numFmtId="0" fontId="3" fillId="0" borderId="17"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76" fontId="9" fillId="36" borderId="24" xfId="20" applyBorder="1"/>
    <xf numFmtId="176" fontId="9" fillId="36" borderId="89" xfId="20" applyBorder="1"/>
    <xf numFmtId="176" fontId="9" fillId="36" borderId="25" xfId="20" applyBorder="1"/>
    <xf numFmtId="0" fontId="3" fillId="0" borderId="90" xfId="0" applyFont="1" applyFill="1" applyBorder="1" applyAlignment="1">
      <alignment vertical="center"/>
    </xf>
    <xf numFmtId="0" fontId="3" fillId="0" borderId="91" xfId="0" applyFont="1" applyFill="1" applyBorder="1" applyAlignment="1">
      <alignment vertical="center"/>
    </xf>
    <xf numFmtId="0" fontId="3" fillId="0" borderId="92" xfId="0" applyFont="1" applyFill="1" applyBorder="1" applyAlignment="1">
      <alignment horizontal="center" vertical="center"/>
    </xf>
    <xf numFmtId="0" fontId="3" fillId="0" borderId="93" xfId="0" applyFont="1" applyFill="1" applyBorder="1" applyAlignment="1">
      <alignment vertical="center"/>
    </xf>
    <xf numFmtId="176" fontId="9" fillId="36" borderId="30" xfId="20" applyBorder="1"/>
    <xf numFmtId="0" fontId="3" fillId="0" borderId="94" xfId="0" applyFont="1" applyFill="1" applyBorder="1" applyAlignment="1">
      <alignment vertical="center"/>
    </xf>
    <xf numFmtId="0" fontId="3" fillId="0" borderId="95" xfId="0" applyFont="1" applyFill="1" applyBorder="1" applyAlignment="1">
      <alignment vertical="center"/>
    </xf>
    <xf numFmtId="0" fontId="4" fillId="0" borderId="0" xfId="0" applyFont="1" applyFill="1" applyAlignment="1">
      <alignment horizontal="center"/>
    </xf>
    <xf numFmtId="0" fontId="86" fillId="0" borderId="80" xfId="0" applyFont="1" applyFill="1" applyBorder="1" applyAlignment="1">
      <alignment horizontal="center" vertical="center" wrapText="1"/>
    </xf>
    <xf numFmtId="0" fontId="86" fillId="0" borderId="81" xfId="0" applyFont="1" applyFill="1" applyBorder="1" applyAlignment="1">
      <alignment horizontal="center" vertical="center" wrapText="1"/>
    </xf>
    <xf numFmtId="0" fontId="93" fillId="0" borderId="0" xfId="11" applyFont="1" applyFill="1" applyBorder="1" applyProtection="1"/>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Fill="1" applyBorder="1" applyAlignment="1">
      <alignment horizontal="right" vertical="center" wrapText="1"/>
    </xf>
    <xf numFmtId="0" fontId="99" fillId="0" borderId="18" xfId="0" applyFont="1" applyFill="1" applyBorder="1" applyAlignment="1">
      <alignment horizontal="right" vertical="center" wrapText="1"/>
    </xf>
    <xf numFmtId="0" fontId="4" fillId="0" borderId="18"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1" xfId="5" applyNumberFormat="1" applyFont="1" applyFill="1" applyBorder="1" applyAlignment="1" applyProtection="1">
      <alignment horizontal="left" vertical="center"/>
      <protection locked="0"/>
    </xf>
    <xf numFmtId="0" fontId="101" fillId="0" borderId="22" xfId="9" applyFont="1" applyFill="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2" fillId="35" borderId="8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9" xfId="0" applyFont="1" applyFill="1" applyBorder="1" applyAlignment="1">
      <alignment horizontal="left" vertical="center" wrapText="1"/>
    </xf>
    <xf numFmtId="10" fontId="99"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1"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Fill="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84" fillId="0" borderId="99" xfId="0" applyFont="1" applyFill="1" applyBorder="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applyAlignment="1"/>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3" fontId="102" fillId="35" borderId="99" xfId="0" applyNumberFormat="1" applyFont="1" applyFill="1" applyBorder="1" applyAlignment="1">
      <alignment vertical="center" wrapText="1"/>
    </xf>
    <xf numFmtId="3" fontId="102" fillId="0" borderId="99" xfId="0" applyNumberFormat="1" applyFont="1" applyBorder="1" applyAlignment="1">
      <alignment vertical="center" wrapText="1"/>
    </xf>
    <xf numFmtId="3" fontId="102" fillId="0" borderId="99" xfId="0" applyNumberFormat="1" applyFont="1" applyFill="1" applyBorder="1" applyAlignment="1">
      <alignment vertical="center" wrapText="1"/>
    </xf>
    <xf numFmtId="3" fontId="102" fillId="35" borderId="100" xfId="0" applyNumberFormat="1" applyFont="1" applyFill="1" applyBorder="1" applyAlignment="1">
      <alignment vertical="center" wrapText="1"/>
    </xf>
    <xf numFmtId="3" fontId="102" fillId="0" borderId="100" xfId="0" applyNumberFormat="1" applyFont="1" applyBorder="1" applyAlignment="1">
      <alignment vertical="center" wrapText="1"/>
    </xf>
    <xf numFmtId="3" fontId="102" fillId="35" borderId="24" xfId="0" applyNumberFormat="1" applyFont="1" applyFill="1" applyBorder="1" applyAlignment="1">
      <alignment vertical="center" wrapText="1"/>
    </xf>
    <xf numFmtId="3" fontId="102" fillId="35" borderId="84" xfId="0" applyNumberFormat="1" applyFont="1" applyFill="1" applyBorder="1" applyAlignment="1">
      <alignment vertical="center" wrapText="1"/>
    </xf>
    <xf numFmtId="3" fontId="102" fillId="0" borderId="84" xfId="0" applyNumberFormat="1" applyFont="1" applyBorder="1" applyAlignment="1">
      <alignment vertical="center" wrapText="1"/>
    </xf>
    <xf numFmtId="3" fontId="102" fillId="0" borderId="84" xfId="0" applyNumberFormat="1" applyFont="1" applyFill="1" applyBorder="1" applyAlignment="1">
      <alignment vertical="center" wrapText="1"/>
    </xf>
    <xf numFmtId="3" fontId="102" fillId="35" borderId="38" xfId="0" applyNumberFormat="1" applyFont="1" applyFill="1" applyBorder="1" applyAlignment="1">
      <alignment vertical="center" wrapText="1"/>
    </xf>
    <xf numFmtId="0" fontId="2" fillId="0" borderId="16" xfId="0" applyNumberFormat="1" applyFont="1" applyFill="1" applyBorder="1" applyAlignment="1">
      <alignment horizontal="left" vertical="center" wrapText="1" indent="1"/>
    </xf>
    <xf numFmtId="0" fontId="2" fillId="0" borderId="17" xfId="0" applyNumberFormat="1" applyFont="1" applyFill="1" applyBorder="1" applyAlignment="1">
      <alignment horizontal="left" vertical="center" wrapText="1" indent="1"/>
    </xf>
    <xf numFmtId="14" fontId="2" fillId="0" borderId="0" xfId="0" applyNumberFormat="1" applyFont="1"/>
    <xf numFmtId="176" fontId="2" fillId="36" borderId="0" xfId="20" applyFont="1" applyBorder="1"/>
    <xf numFmtId="176" fontId="2" fillId="36" borderId="96" xfId="20" applyFont="1" applyBorder="1"/>
    <xf numFmtId="0" fontId="2" fillId="0" borderId="18" xfId="0" applyFont="1" applyFill="1" applyBorder="1" applyAlignment="1">
      <alignment horizontal="right" vertical="center" wrapText="1"/>
    </xf>
    <xf numFmtId="0" fontId="2" fillId="2" borderId="18" xfId="0" applyFont="1" applyFill="1" applyBorder="1" applyAlignment="1">
      <alignment horizontal="right" vertical="center"/>
    </xf>
    <xf numFmtId="0" fontId="45" fillId="0" borderId="18" xfId="0" applyFont="1" applyFill="1" applyBorder="1" applyAlignment="1">
      <alignment horizontal="center" vertical="center" wrapText="1"/>
    </xf>
    <xf numFmtId="0" fontId="2" fillId="2" borderId="21"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Fill="1" applyBorder="1" applyAlignment="1">
      <alignment horizontal="center"/>
    </xf>
    <xf numFmtId="0" fontId="3" fillId="0" borderId="99" xfId="0" applyFont="1" applyBorder="1" applyAlignment="1">
      <alignment horizontal="center"/>
    </xf>
    <xf numFmtId="0" fontId="3" fillId="3" borderId="63"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0" fontId="98" fillId="0" borderId="99" xfId="0" applyFont="1" applyBorder="1" applyAlignment="1">
      <alignment horizontal="left" wrapText="1" indent="2"/>
    </xf>
    <xf numFmtId="0" fontId="4" fillId="0" borderId="18" xfId="0" applyFont="1" applyBorder="1"/>
    <xf numFmtId="0" fontId="4" fillId="0" borderId="99" xfId="0" applyFont="1" applyBorder="1" applyAlignment="1">
      <alignment wrapText="1"/>
    </xf>
    <xf numFmtId="0" fontId="108" fillId="3" borderId="63" xfId="0" applyFont="1" applyFill="1" applyBorder="1" applyAlignment="1">
      <alignment horizontal="left"/>
    </xf>
    <xf numFmtId="0" fontId="108" fillId="3" borderId="0" xfId="0" applyFont="1" applyFill="1" applyBorder="1" applyAlignment="1">
      <alignment horizontal="center"/>
    </xf>
    <xf numFmtId="172" fontId="3" fillId="3" borderId="0" xfId="7" applyNumberFormat="1" applyFont="1" applyFill="1" applyBorder="1"/>
    <xf numFmtId="172" fontId="3" fillId="3" borderId="0" xfId="7" applyNumberFormat="1" applyFont="1" applyFill="1" applyBorder="1" applyAlignment="1">
      <alignment vertical="center"/>
    </xf>
    <xf numFmtId="172" fontId="3" fillId="3" borderId="96" xfId="7" applyNumberFormat="1" applyFont="1" applyFill="1" applyBorder="1"/>
    <xf numFmtId="0" fontId="98" fillId="0" borderId="99" xfId="0" applyFont="1" applyBorder="1" applyAlignment="1">
      <alignment horizontal="left" wrapText="1" indent="4"/>
    </xf>
    <xf numFmtId="0" fontId="3" fillId="3" borderId="0" xfId="0" applyFont="1" applyFill="1" applyBorder="1" applyAlignment="1">
      <alignment wrapText="1"/>
    </xf>
    <xf numFmtId="0" fontId="3" fillId="3" borderId="96" xfId="0" applyFont="1" applyFill="1" applyBorder="1"/>
    <xf numFmtId="0" fontId="4" fillId="0" borderId="21" xfId="0" applyFont="1" applyBorder="1"/>
    <xf numFmtId="0" fontId="4" fillId="0" borderId="22" xfId="0" applyFont="1" applyBorder="1" applyAlignment="1">
      <alignment wrapText="1"/>
    </xf>
    <xf numFmtId="0" fontId="2" fillId="2" borderId="87" xfId="0" applyFont="1" applyFill="1" applyBorder="1" applyAlignment="1">
      <alignment horizontal="right" vertical="center"/>
    </xf>
    <xf numFmtId="0" fontId="2" fillId="0" borderId="97"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8" xfId="0" applyNumberFormat="1" applyFont="1" applyFill="1" applyBorder="1" applyAlignment="1">
      <alignment horizontal="left" vertical="center" wrapText="1"/>
    </xf>
    <xf numFmtId="0" fontId="6" fillId="0" borderId="114" xfId="17" applyBorder="1" applyAlignment="1" applyProtection="1"/>
    <xf numFmtId="0" fontId="110" fillId="0" borderId="0" xfId="0" applyFont="1" applyFill="1" applyAlignment="1">
      <alignment horizontal="left" vertical="top" wrapText="1"/>
    </xf>
    <xf numFmtId="0" fontId="0" fillId="0" borderId="114" xfId="0" applyBorder="1" applyAlignment="1">
      <alignment horizontal="center"/>
    </xf>
    <xf numFmtId="0" fontId="121" fillId="3" borderId="114" xfId="20954" applyFont="1" applyFill="1" applyBorder="1" applyAlignment="1">
      <alignment horizontal="left" vertical="center" wrapText="1"/>
    </xf>
    <xf numFmtId="0" fontId="122" fillId="0" borderId="114" xfId="20954" applyFont="1" applyFill="1" applyBorder="1" applyAlignment="1">
      <alignment horizontal="left" vertical="center" wrapText="1" indent="1"/>
    </xf>
    <xf numFmtId="0" fontId="123" fillId="3" borderId="124" xfId="0" applyFont="1" applyFill="1" applyBorder="1" applyAlignment="1">
      <alignment horizontal="left" vertical="center" wrapText="1"/>
    </xf>
    <xf numFmtId="0" fontId="122" fillId="3" borderId="114" xfId="20954" applyFont="1" applyFill="1" applyBorder="1" applyAlignment="1">
      <alignment horizontal="left" vertical="center" wrapText="1" indent="1"/>
    </xf>
    <xf numFmtId="0" fontId="121" fillId="0" borderId="124" xfId="0" applyFont="1" applyFill="1" applyBorder="1" applyAlignment="1">
      <alignment horizontal="left" vertical="center" wrapText="1"/>
    </xf>
    <xf numFmtId="0" fontId="123" fillId="0" borderId="124" xfId="0" applyFont="1" applyFill="1" applyBorder="1" applyAlignment="1">
      <alignment horizontal="left" vertical="center" wrapText="1"/>
    </xf>
    <xf numFmtId="0" fontId="123" fillId="0" borderId="124" xfId="0" applyFont="1" applyFill="1" applyBorder="1" applyAlignment="1">
      <alignment vertical="center" wrapText="1"/>
    </xf>
    <xf numFmtId="0" fontId="124" fillId="0" borderId="124" xfId="0" applyFont="1" applyFill="1" applyBorder="1" applyAlignment="1">
      <alignment horizontal="left" vertical="center" wrapText="1" indent="1"/>
    </xf>
    <xf numFmtId="0" fontId="124" fillId="3" borderId="124" xfId="0" applyFont="1" applyFill="1" applyBorder="1" applyAlignment="1">
      <alignment horizontal="left" vertical="center" wrapText="1" indent="1"/>
    </xf>
    <xf numFmtId="0" fontId="123" fillId="3" borderId="125" xfId="0" applyFont="1" applyFill="1" applyBorder="1" applyAlignment="1">
      <alignment horizontal="left" vertical="center" wrapText="1"/>
    </xf>
    <xf numFmtId="0" fontId="124" fillId="0" borderId="114" xfId="20954" applyFont="1" applyFill="1" applyBorder="1" applyAlignment="1">
      <alignment horizontal="left" vertical="center" wrapText="1" indent="1"/>
    </xf>
    <xf numFmtId="0" fontId="123" fillId="0" borderId="114" xfId="0" applyFont="1" applyFill="1" applyBorder="1" applyAlignment="1">
      <alignment horizontal="left" vertical="center" wrapText="1"/>
    </xf>
    <xf numFmtId="0" fontId="125" fillId="0" borderId="114" xfId="20954" applyFont="1" applyFill="1" applyBorder="1" applyAlignment="1">
      <alignment horizontal="center" vertical="center" wrapText="1"/>
    </xf>
    <xf numFmtId="0" fontId="123" fillId="3" borderId="126" xfId="0" applyFont="1" applyFill="1" applyBorder="1" applyAlignment="1">
      <alignment horizontal="left" vertical="center" wrapText="1"/>
    </xf>
    <xf numFmtId="0" fontId="0" fillId="0" borderId="127" xfId="0" applyBorder="1" applyAlignment="1">
      <alignment horizontal="center"/>
    </xf>
    <xf numFmtId="0" fontId="122" fillId="3" borderId="127" xfId="20954" applyFont="1" applyFill="1" applyBorder="1" applyAlignment="1">
      <alignment horizontal="left" vertical="center" wrapText="1" indent="1"/>
    </xf>
    <xf numFmtId="0" fontId="122" fillId="3" borderId="124" xfId="0" applyFont="1" applyFill="1" applyBorder="1" applyAlignment="1">
      <alignment horizontal="left" vertical="center" wrapText="1" indent="1"/>
    </xf>
    <xf numFmtId="0" fontId="122" fillId="0" borderId="127" xfId="20954" applyFont="1" applyFill="1" applyBorder="1" applyAlignment="1">
      <alignment horizontal="left" vertical="center" wrapText="1" indent="1"/>
    </xf>
    <xf numFmtId="0" fontId="123" fillId="0" borderId="127" xfId="20954" applyFont="1" applyFill="1" applyBorder="1" applyAlignment="1">
      <alignment horizontal="left" vertical="center" wrapText="1"/>
    </xf>
    <xf numFmtId="0" fontId="123" fillId="0" borderId="127" xfId="0" applyFont="1" applyFill="1" applyBorder="1" applyAlignment="1">
      <alignment vertical="center" wrapText="1"/>
    </xf>
    <xf numFmtId="0" fontId="125" fillId="0" borderId="127" xfId="20954" applyFont="1" applyFill="1" applyBorder="1" applyAlignment="1">
      <alignment horizontal="center" vertical="center" wrapText="1"/>
    </xf>
    <xf numFmtId="0" fontId="123" fillId="3" borderId="127" xfId="20954" applyFont="1" applyFill="1" applyBorder="1" applyAlignment="1">
      <alignment horizontal="left" vertical="center" wrapText="1"/>
    </xf>
    <xf numFmtId="0" fontId="123" fillId="0" borderId="127" xfId="0" applyFont="1" applyFill="1" applyBorder="1" applyAlignment="1">
      <alignment horizontal="left" vertical="center" wrapText="1"/>
    </xf>
    <xf numFmtId="0" fontId="2" fillId="0" borderId="127" xfId="0" applyFont="1" applyFill="1" applyBorder="1" applyAlignment="1" applyProtection="1">
      <alignment horizontal="center" vertical="center" wrapText="1"/>
    </xf>
    <xf numFmtId="0" fontId="0" fillId="0" borderId="127" xfId="0" applyBorder="1" applyAlignment="1">
      <alignment horizontal="center" vertical="center"/>
    </xf>
    <xf numFmtId="0" fontId="123" fillId="0" borderId="132" xfId="0" applyFont="1" applyFill="1" applyBorder="1" applyAlignment="1">
      <alignment horizontal="justify" vertical="center" wrapText="1"/>
    </xf>
    <xf numFmtId="0" fontId="122" fillId="0" borderId="124" xfId="0" applyFont="1" applyFill="1" applyBorder="1" applyAlignment="1">
      <alignment horizontal="left" vertical="center" wrapText="1" indent="1"/>
    </xf>
    <xf numFmtId="0" fontId="122" fillId="0" borderId="125" xfId="0" applyFont="1" applyFill="1" applyBorder="1" applyAlignment="1">
      <alignment horizontal="left" vertical="center" wrapText="1" indent="1"/>
    </xf>
    <xf numFmtId="0" fontId="123" fillId="0" borderId="124" xfId="0" applyFont="1" applyFill="1" applyBorder="1" applyAlignment="1">
      <alignment horizontal="justify" vertical="center" wrapText="1"/>
    </xf>
    <xf numFmtId="0" fontId="121" fillId="0" borderId="124" xfId="0" applyFont="1" applyFill="1" applyBorder="1" applyAlignment="1">
      <alignment horizontal="justify" vertical="center" wrapText="1"/>
    </xf>
    <xf numFmtId="0" fontId="123" fillId="3" borderId="124" xfId="0" applyFont="1" applyFill="1" applyBorder="1" applyAlignment="1">
      <alignment horizontal="justify" vertical="center" wrapText="1"/>
    </xf>
    <xf numFmtId="0" fontId="123" fillId="0" borderId="125" xfId="0" applyFont="1" applyFill="1" applyBorder="1" applyAlignment="1">
      <alignment horizontal="justify" vertical="center" wrapText="1"/>
    </xf>
    <xf numFmtId="0" fontId="123" fillId="0" borderId="126" xfId="0" applyFont="1" applyFill="1" applyBorder="1" applyAlignment="1">
      <alignment horizontal="justify" vertical="center" wrapText="1"/>
    </xf>
    <xf numFmtId="0" fontId="121" fillId="0" borderId="124" xfId="0" applyFont="1" applyFill="1" applyBorder="1" applyAlignment="1">
      <alignment vertical="center" wrapText="1"/>
    </xf>
    <xf numFmtId="0" fontId="122" fillId="0" borderId="124" xfId="0" applyFont="1" applyFill="1" applyBorder="1" applyAlignment="1">
      <alignment horizontal="left" vertical="center" wrapText="1"/>
    </xf>
    <xf numFmtId="0" fontId="123" fillId="0" borderId="133" xfId="0" applyFont="1" applyFill="1" applyBorder="1" applyAlignment="1">
      <alignment vertical="center" wrapText="1"/>
    </xf>
    <xf numFmtId="0" fontId="123" fillId="3" borderId="124" xfId="0" applyFont="1" applyFill="1" applyBorder="1" applyAlignment="1">
      <alignment vertical="center" wrapText="1"/>
    </xf>
    <xf numFmtId="0" fontId="2" fillId="0" borderId="130" xfId="0" applyNumberFormat="1" applyFont="1" applyFill="1" applyBorder="1" applyAlignment="1">
      <alignment horizontal="left" vertical="center" wrapText="1" indent="4"/>
    </xf>
    <xf numFmtId="0" fontId="45" fillId="0" borderId="130" xfId="0" applyNumberFormat="1" applyFont="1" applyFill="1" applyBorder="1" applyAlignment="1">
      <alignment vertical="center" wrapText="1"/>
    </xf>
    <xf numFmtId="0" fontId="2" fillId="0" borderId="127" xfId="0" applyFont="1" applyFill="1" applyBorder="1" applyAlignment="1" applyProtection="1">
      <alignment horizontal="left" vertical="center" indent="11"/>
      <protection locked="0"/>
    </xf>
    <xf numFmtId="0" fontId="46" fillId="0" borderId="127" xfId="0" applyFont="1" applyFill="1" applyBorder="1" applyAlignment="1" applyProtection="1">
      <alignment horizontal="left" vertical="center" indent="17"/>
      <protection locked="0"/>
    </xf>
    <xf numFmtId="0" fontId="2" fillId="0" borderId="130" xfId="0" applyNumberFormat="1" applyFont="1" applyFill="1" applyBorder="1" applyAlignment="1">
      <alignment horizontal="left" vertical="center" wrapText="1"/>
    </xf>
    <xf numFmtId="198" fontId="93" fillId="0" borderId="0" xfId="0" applyNumberFormat="1" applyFont="1" applyFill="1" applyBorder="1" applyAlignment="1" applyProtection="1">
      <alignment horizontal="right"/>
    </xf>
    <xf numFmtId="171" fontId="84" fillId="0" borderId="80" xfId="7" applyFont="1" applyFill="1" applyBorder="1" applyAlignment="1">
      <alignment horizontal="center" vertical="center"/>
    </xf>
    <xf numFmtId="171" fontId="84" fillId="0" borderId="127" xfId="7" applyFont="1" applyFill="1" applyBorder="1" applyAlignment="1">
      <alignment horizontal="center" vertical="center"/>
    </xf>
    <xf numFmtId="0" fontId="122" fillId="3" borderId="125" xfId="0" applyFont="1" applyFill="1" applyBorder="1" applyAlignment="1">
      <alignment horizontal="left" vertical="center" wrapText="1" indent="1"/>
    </xf>
    <xf numFmtId="0" fontId="122" fillId="3" borderId="127" xfId="0" applyFont="1" applyFill="1" applyBorder="1" applyAlignment="1">
      <alignment horizontal="left" vertical="center" wrapText="1" indent="1"/>
    </xf>
    <xf numFmtId="174" fontId="84" fillId="0" borderId="127" xfId="0" applyNumberFormat="1" applyFont="1" applyBorder="1" applyAlignment="1">
      <alignment horizontal="center"/>
    </xf>
    <xf numFmtId="0" fontId="123" fillId="0" borderId="127" xfId="0" applyFont="1" applyBorder="1" applyAlignment="1">
      <alignment horizontal="left" vertical="center" wrapText="1"/>
    </xf>
    <xf numFmtId="0" fontId="84" fillId="0" borderId="127" xfId="0" applyFont="1" applyBorder="1"/>
    <xf numFmtId="0" fontId="122" fillId="0" borderId="127" xfId="0" applyFont="1" applyBorder="1" applyAlignment="1">
      <alignment horizontal="left" vertical="center" wrapText="1" indent="1"/>
    </xf>
    <xf numFmtId="0" fontId="123" fillId="3" borderId="127" xfId="0" applyFont="1" applyFill="1" applyBorder="1" applyAlignment="1">
      <alignment horizontal="left" vertical="center" wrapText="1"/>
    </xf>
    <xf numFmtId="0" fontId="124" fillId="3" borderId="127" xfId="0" applyFont="1" applyFill="1" applyBorder="1" applyAlignment="1">
      <alignment horizontal="left" vertical="center" wrapText="1" indent="1"/>
    </xf>
    <xf numFmtId="0" fontId="126" fillId="0" borderId="127" xfId="0" applyFont="1" applyBorder="1" applyAlignment="1">
      <alignment horizontal="justify"/>
    </xf>
    <xf numFmtId="174" fontId="86" fillId="0" borderId="127" xfId="0" applyNumberFormat="1" applyFont="1" applyFill="1" applyBorder="1" applyAlignment="1">
      <alignment horizontal="center"/>
    </xf>
    <xf numFmtId="174" fontId="86" fillId="0" borderId="56" xfId="0" applyNumberFormat="1" applyFont="1" applyFill="1" applyBorder="1" applyAlignment="1">
      <alignment horizontal="center"/>
    </xf>
    <xf numFmtId="174" fontId="84" fillId="0" borderId="58" xfId="0" applyNumberFormat="1" applyFont="1" applyFill="1" applyBorder="1" applyAlignment="1">
      <alignment horizontal="center"/>
    </xf>
    <xf numFmtId="174" fontId="87" fillId="0" borderId="58" xfId="0" applyNumberFormat="1" applyFont="1" applyFill="1" applyBorder="1" applyAlignment="1">
      <alignment horizontal="center"/>
    </xf>
    <xf numFmtId="174" fontId="46" fillId="0" borderId="58" xfId="0" applyNumberFormat="1" applyFont="1" applyFill="1" applyBorder="1" applyAlignment="1">
      <alignment horizontal="center"/>
    </xf>
    <xf numFmtId="174" fontId="84" fillId="0" borderId="61" xfId="0" applyNumberFormat="1" applyFont="1" applyFill="1" applyBorder="1" applyAlignment="1">
      <alignment horizontal="center"/>
    </xf>
    <xf numFmtId="0" fontId="84" fillId="0" borderId="127" xfId="0" applyFont="1" applyBorder="1" applyAlignment="1">
      <alignment horizontal="center"/>
    </xf>
    <xf numFmtId="0" fontId="122" fillId="0" borderId="127" xfId="0" applyFont="1" applyFill="1" applyBorder="1" applyAlignment="1">
      <alignment horizontal="left" vertical="center" wrapText="1" indent="1"/>
    </xf>
    <xf numFmtId="0" fontId="110" fillId="0" borderId="0" xfId="0" applyFont="1"/>
    <xf numFmtId="0" fontId="113" fillId="0" borderId="127" xfId="0" applyFont="1" applyBorder="1"/>
    <xf numFmtId="49" fontId="115" fillId="0" borderId="127" xfId="5" applyNumberFormat="1" applyFont="1" applyFill="1" applyBorder="1" applyAlignment="1" applyProtection="1">
      <alignment horizontal="right" vertical="center"/>
      <protection locked="0"/>
    </xf>
    <xf numFmtId="0" fontId="114" fillId="3" borderId="127" xfId="13" applyFont="1" applyFill="1" applyBorder="1" applyAlignment="1" applyProtection="1">
      <alignment horizontal="left" vertical="center" wrapText="1"/>
      <protection locked="0"/>
    </xf>
    <xf numFmtId="49" fontId="114" fillId="3" borderId="127" xfId="5" applyNumberFormat="1" applyFont="1" applyFill="1" applyBorder="1" applyAlignment="1" applyProtection="1">
      <alignment horizontal="right" vertical="center"/>
      <protection locked="0"/>
    </xf>
    <xf numFmtId="0" fontId="114" fillId="0" borderId="127" xfId="13" applyFont="1" applyFill="1" applyBorder="1" applyAlignment="1" applyProtection="1">
      <alignment horizontal="left" vertical="center" wrapText="1"/>
      <protection locked="0"/>
    </xf>
    <xf numFmtId="49" fontId="114" fillId="0" borderId="127" xfId="5" applyNumberFormat="1" applyFont="1" applyFill="1" applyBorder="1" applyAlignment="1" applyProtection="1">
      <alignment horizontal="right" vertical="center"/>
      <protection locked="0"/>
    </xf>
    <xf numFmtId="0" fontId="116" fillId="0" borderId="127" xfId="13" applyFont="1" applyFill="1" applyBorder="1" applyAlignment="1" applyProtection="1">
      <alignment horizontal="left" vertical="center" wrapText="1"/>
      <protection locked="0"/>
    </xf>
    <xf numFmtId="0" fontId="113" fillId="0" borderId="127" xfId="0" applyFont="1" applyFill="1" applyBorder="1" applyAlignment="1">
      <alignment horizontal="center" vertical="center" wrapText="1"/>
    </xf>
    <xf numFmtId="171" fontId="95" fillId="0" borderId="0" xfId="7" applyFont="1"/>
    <xf numFmtId="0" fontId="110" fillId="0" borderId="0" xfId="0" applyFont="1" applyAlignment="1">
      <alignment wrapText="1"/>
    </xf>
    <xf numFmtId="43" fontId="109" fillId="35" borderId="127" xfId="20953" applyFont="1" applyFill="1" applyBorder="1"/>
    <xf numFmtId="0" fontId="109" fillId="0" borderId="127" xfId="0" applyFont="1" applyBorder="1"/>
    <xf numFmtId="0" fontId="109" fillId="0" borderId="127" xfId="0" applyFont="1" applyFill="1" applyBorder="1"/>
    <xf numFmtId="0" fontId="109" fillId="0" borderId="127" xfId="0" applyFont="1" applyBorder="1" applyAlignment="1">
      <alignment horizontal="left" indent="8"/>
    </xf>
    <xf numFmtId="0" fontId="109" fillId="0" borderId="127" xfId="0" applyFont="1" applyBorder="1" applyAlignment="1">
      <alignment wrapText="1"/>
    </xf>
    <xf numFmtId="0" fontId="113" fillId="0" borderId="0" xfId="0" applyFont="1"/>
    <xf numFmtId="0" fontId="112" fillId="0" borderId="127" xfId="0" applyFont="1" applyBorder="1"/>
    <xf numFmtId="49" fontId="115" fillId="0" borderId="127" xfId="5" applyNumberFormat="1" applyFont="1" applyFill="1" applyBorder="1" applyAlignment="1" applyProtection="1">
      <alignment horizontal="right" vertical="center" wrapText="1"/>
      <protection locked="0"/>
    </xf>
    <xf numFmtId="49" fontId="114" fillId="3" borderId="127" xfId="5" applyNumberFormat="1" applyFont="1" applyFill="1" applyBorder="1" applyAlignment="1" applyProtection="1">
      <alignment horizontal="right" vertical="center" wrapText="1"/>
      <protection locked="0"/>
    </xf>
    <xf numFmtId="49" fontId="114" fillId="0" borderId="127" xfId="5" applyNumberFormat="1" applyFont="1" applyFill="1" applyBorder="1" applyAlignment="1" applyProtection="1">
      <alignment horizontal="right" vertical="center" wrapText="1"/>
      <protection locked="0"/>
    </xf>
    <xf numFmtId="0" fontId="109" fillId="0" borderId="127" xfId="0" applyFont="1" applyBorder="1" applyAlignment="1">
      <alignment horizontal="center" vertical="center" wrapText="1"/>
    </xf>
    <xf numFmtId="0" fontId="109" fillId="0" borderId="131" xfId="0" applyFont="1" applyFill="1" applyBorder="1" applyAlignment="1">
      <alignment horizontal="center" vertical="center" wrapText="1"/>
    </xf>
    <xf numFmtId="0" fontId="109" fillId="0" borderId="127"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7" xfId="0" applyFont="1" applyFill="1" applyBorder="1"/>
    <xf numFmtId="0" fontId="109" fillId="0" borderId="127" xfId="0" applyNumberFormat="1" applyFont="1" applyFill="1" applyBorder="1" applyAlignment="1">
      <alignment horizontal="left" vertical="center" wrapText="1"/>
    </xf>
    <xf numFmtId="0" fontId="112" fillId="0" borderId="127" xfId="0" applyFont="1" applyFill="1" applyBorder="1" applyAlignment="1">
      <alignment horizontal="left" wrapText="1" indent="1"/>
    </xf>
    <xf numFmtId="0" fontId="112" fillId="0" borderId="127" xfId="0" applyFont="1" applyFill="1" applyBorder="1" applyAlignment="1">
      <alignment horizontal="left" vertical="center" indent="1"/>
    </xf>
    <xf numFmtId="0" fontId="110" fillId="0" borderId="127" xfId="0" applyFont="1" applyBorder="1"/>
    <xf numFmtId="0" fontId="109" fillId="0" borderId="127" xfId="0" applyFont="1" applyFill="1" applyBorder="1" applyAlignment="1">
      <alignment horizontal="left" wrapText="1" indent="1"/>
    </xf>
    <xf numFmtId="0" fontId="109" fillId="0" borderId="127" xfId="0" applyFont="1" applyFill="1" applyBorder="1" applyAlignment="1">
      <alignment horizontal="left" indent="1"/>
    </xf>
    <xf numFmtId="0" fontId="109" fillId="0" borderId="127" xfId="0" applyFont="1" applyFill="1" applyBorder="1" applyAlignment="1">
      <alignment horizontal="left" wrapText="1" indent="4"/>
    </xf>
    <xf numFmtId="0" fontId="109" fillId="0" borderId="127" xfId="0" applyNumberFormat="1" applyFont="1" applyFill="1" applyBorder="1" applyAlignment="1">
      <alignment horizontal="left" indent="3"/>
    </xf>
    <xf numFmtId="0" fontId="112" fillId="0" borderId="127" xfId="0" applyFont="1" applyFill="1" applyBorder="1" applyAlignment="1">
      <alignment horizontal="left" indent="1"/>
    </xf>
    <xf numFmtId="0" fontId="110" fillId="77" borderId="127" xfId="0" applyFont="1" applyFill="1" applyBorder="1"/>
    <xf numFmtId="0" fontId="113" fillId="0" borderId="7" xfId="0" applyFont="1" applyBorder="1"/>
    <xf numFmtId="0" fontId="113" fillId="0" borderId="127" xfId="0" applyFont="1" applyFill="1" applyBorder="1"/>
    <xf numFmtId="0" fontId="110" fillId="0" borderId="127" xfId="0" applyFont="1" applyFill="1" applyBorder="1" applyAlignment="1">
      <alignment horizontal="left" wrapText="1" indent="2"/>
    </xf>
    <xf numFmtId="0" fontId="110" fillId="0" borderId="127" xfId="0" applyFont="1" applyFill="1" applyBorder="1"/>
    <xf numFmtId="0" fontId="110" fillId="0" borderId="127" xfId="0" applyFont="1" applyFill="1" applyBorder="1" applyAlignment="1">
      <alignment horizontal="left" wrapText="1"/>
    </xf>
    <xf numFmtId="0" fontId="109" fillId="0" borderId="0" xfId="0" applyFont="1" applyBorder="1"/>
    <xf numFmtId="0" fontId="112" fillId="75" borderId="127" xfId="0" applyFont="1" applyFill="1" applyBorder="1"/>
    <xf numFmtId="0" fontId="109" fillId="0" borderId="127" xfId="0" applyFont="1" applyBorder="1" applyAlignment="1">
      <alignment horizontal="left" indent="1"/>
    </xf>
    <xf numFmtId="0" fontId="109" fillId="0" borderId="127" xfId="0" applyFont="1" applyBorder="1" applyAlignment="1">
      <alignment horizontal="center"/>
    </xf>
    <xf numFmtId="0" fontId="109" fillId="0" borderId="0" xfId="0" applyFont="1" applyBorder="1" applyAlignment="1">
      <alignment horizontal="center" vertical="center"/>
    </xf>
    <xf numFmtId="0" fontId="109" fillId="0" borderId="127"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106"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30" xfId="0" applyFont="1" applyFill="1" applyBorder="1" applyAlignment="1">
      <alignment horizontal="center" vertical="center" wrapText="1"/>
    </xf>
    <xf numFmtId="0" fontId="109" fillId="0" borderId="107" xfId="0" applyFont="1" applyFill="1" applyBorder="1" applyAlignment="1">
      <alignment horizontal="center" vertical="center" wrapText="1"/>
    </xf>
    <xf numFmtId="0" fontId="109" fillId="0" borderId="0" xfId="0" applyFont="1" applyFill="1"/>
    <xf numFmtId="0" fontId="109" fillId="0" borderId="23" xfId="0" applyFont="1" applyFill="1" applyBorder="1"/>
    <xf numFmtId="0" fontId="109" fillId="0" borderId="22" xfId="0" applyFont="1" applyFill="1" applyBorder="1"/>
    <xf numFmtId="0" fontId="109" fillId="0" borderId="25" xfId="0" applyFont="1" applyFill="1" applyBorder="1"/>
    <xf numFmtId="49" fontId="109" fillId="0" borderId="21" xfId="0" applyNumberFormat="1" applyFont="1" applyFill="1" applyBorder="1" applyAlignment="1">
      <alignment horizontal="left" wrapText="1" indent="1"/>
    </xf>
    <xf numFmtId="49" fontId="109" fillId="0" borderId="23" xfId="0" applyNumberFormat="1" applyFont="1" applyFill="1" applyBorder="1" applyAlignment="1">
      <alignment horizontal="left" wrapText="1" indent="1"/>
    </xf>
    <xf numFmtId="0" fontId="109" fillId="0" borderId="21" xfId="0" applyNumberFormat="1" applyFont="1" applyFill="1" applyBorder="1" applyAlignment="1">
      <alignment horizontal="left" wrapText="1" indent="1"/>
    </xf>
    <xf numFmtId="0" fontId="109" fillId="0" borderId="81" xfId="0" applyFont="1" applyFill="1" applyBorder="1"/>
    <xf numFmtId="0" fontId="109" fillId="0" borderId="130" xfId="0" applyFont="1" applyFill="1" applyBorder="1"/>
    <xf numFmtId="49" fontId="109" fillId="0" borderId="18" xfId="0" applyNumberFormat="1" applyFont="1" applyFill="1" applyBorder="1" applyAlignment="1">
      <alignment horizontal="left" wrapText="1" indent="1"/>
    </xf>
    <xf numFmtId="49" fontId="109" fillId="0" borderId="81" xfId="0" applyNumberFormat="1" applyFont="1" applyFill="1" applyBorder="1" applyAlignment="1">
      <alignment horizontal="left" wrapText="1" indent="1"/>
    </xf>
    <xf numFmtId="0" fontId="109" fillId="0" borderId="18" xfId="0" applyNumberFormat="1" applyFont="1" applyFill="1" applyBorder="1" applyAlignment="1">
      <alignment horizontal="left" wrapText="1" indent="1"/>
    </xf>
    <xf numFmtId="49" fontId="109" fillId="0" borderId="18" xfId="0" applyNumberFormat="1" applyFont="1" applyFill="1" applyBorder="1" applyAlignment="1">
      <alignment horizontal="left" wrapText="1" indent="3"/>
    </xf>
    <xf numFmtId="49" fontId="109" fillId="0" borderId="81" xfId="0" applyNumberFormat="1" applyFont="1" applyFill="1" applyBorder="1" applyAlignment="1">
      <alignment horizontal="left" wrapText="1" indent="3"/>
    </xf>
    <xf numFmtId="49" fontId="109" fillId="0" borderId="18" xfId="0" applyNumberFormat="1" applyFont="1" applyFill="1" applyBorder="1" applyAlignment="1">
      <alignment horizontal="left" wrapText="1" indent="2"/>
    </xf>
    <xf numFmtId="49" fontId="109" fillId="0" borderId="81" xfId="0" applyNumberFormat="1" applyFont="1" applyFill="1" applyBorder="1" applyAlignment="1">
      <alignment horizontal="left" wrapText="1" indent="2"/>
    </xf>
    <xf numFmtId="49" fontId="109" fillId="0" borderId="18" xfId="0" applyNumberFormat="1" applyFont="1" applyBorder="1" applyAlignment="1">
      <alignment horizontal="left" wrapText="1" indent="2"/>
    </xf>
    <xf numFmtId="49" fontId="109" fillId="0" borderId="18" xfId="0" applyNumberFormat="1" applyFont="1" applyFill="1" applyBorder="1" applyAlignment="1">
      <alignment horizontal="left" vertical="top" wrapText="1" indent="2"/>
    </xf>
    <xf numFmtId="49" fontId="109" fillId="0" borderId="81" xfId="0" applyNumberFormat="1" applyFont="1" applyFill="1" applyBorder="1" applyAlignment="1">
      <alignment horizontal="left" vertical="top" wrapText="1" indent="2"/>
    </xf>
    <xf numFmtId="0" fontId="109" fillId="78" borderId="81" xfId="0" applyFont="1" applyFill="1" applyBorder="1"/>
    <xf numFmtId="0" fontId="109" fillId="78" borderId="127" xfId="0" applyFont="1" applyFill="1" applyBorder="1"/>
    <xf numFmtId="0" fontId="109" fillId="78" borderId="130" xfId="0" applyFont="1" applyFill="1" applyBorder="1"/>
    <xf numFmtId="0" fontId="109" fillId="78" borderId="18" xfId="0" applyFont="1" applyFill="1" applyBorder="1"/>
    <xf numFmtId="49" fontId="109" fillId="0" borderId="81" xfId="0" applyNumberFormat="1" applyFont="1" applyFill="1" applyBorder="1" applyAlignment="1">
      <alignment horizontal="left" indent="1"/>
    </xf>
    <xf numFmtId="0" fontId="109" fillId="0" borderId="18" xfId="0" applyNumberFormat="1" applyFont="1" applyBorder="1" applyAlignment="1">
      <alignment horizontal="left" indent="1"/>
    </xf>
    <xf numFmtId="0" fontId="109" fillId="0" borderId="81" xfId="0" applyFont="1" applyBorder="1"/>
    <xf numFmtId="0" fontId="109" fillId="0" borderId="130" xfId="0" applyFont="1" applyBorder="1"/>
    <xf numFmtId="49" fontId="109" fillId="0" borderId="18" xfId="0" applyNumberFormat="1" applyFont="1" applyFill="1" applyBorder="1" applyAlignment="1">
      <alignment horizontal="left" indent="1"/>
    </xf>
    <xf numFmtId="49" fontId="109" fillId="0" borderId="18" xfId="0" applyNumberFormat="1" applyFont="1" applyBorder="1" applyAlignment="1">
      <alignment horizontal="left" indent="1"/>
    </xf>
    <xf numFmtId="49" fontId="109" fillId="0" borderId="18" xfId="0" applyNumberFormat="1" applyFont="1" applyFill="1" applyBorder="1" applyAlignment="1">
      <alignment horizontal="left" indent="3"/>
    </xf>
    <xf numFmtId="49" fontId="109" fillId="0" borderId="81" xfId="0" applyNumberFormat="1" applyFont="1" applyFill="1" applyBorder="1" applyAlignment="1">
      <alignment horizontal="left" indent="3"/>
    </xf>
    <xf numFmtId="49" fontId="109" fillId="0" borderId="18" xfId="0" applyNumberFormat="1" applyFont="1" applyBorder="1" applyAlignment="1">
      <alignment horizontal="left" indent="3"/>
    </xf>
    <xf numFmtId="0" fontId="109" fillId="0" borderId="18" xfId="0" applyFont="1" applyBorder="1" applyAlignment="1">
      <alignment horizontal="left" indent="2"/>
    </xf>
    <xf numFmtId="0" fontId="109" fillId="0" borderId="81" xfId="0" applyFont="1" applyBorder="1" applyAlignment="1">
      <alignment horizontal="left" indent="2"/>
    </xf>
    <xf numFmtId="0" fontId="109" fillId="0" borderId="18" xfId="0" applyFont="1" applyBorder="1" applyAlignment="1">
      <alignment horizontal="left" indent="1"/>
    </xf>
    <xf numFmtId="0" fontId="109" fillId="0" borderId="81" xfId="0" applyFont="1" applyBorder="1" applyAlignment="1">
      <alignment horizontal="left" indent="1"/>
    </xf>
    <xf numFmtId="0" fontId="112" fillId="0" borderId="18" xfId="0" applyFont="1" applyBorder="1"/>
    <xf numFmtId="0" fontId="112" fillId="0" borderId="64" xfId="0" applyFont="1" applyBorder="1"/>
    <xf numFmtId="0" fontId="109" fillId="0" borderId="67" xfId="0" applyFont="1" applyBorder="1"/>
    <xf numFmtId="0" fontId="109" fillId="0" borderId="75" xfId="0" applyFont="1" applyBorder="1" applyAlignment="1">
      <alignment horizontal="center" vertical="center" wrapText="1"/>
    </xf>
    <xf numFmtId="0" fontId="109" fillId="0" borderId="81"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7" xfId="0" applyNumberFormat="1" applyFont="1" applyFill="1" applyBorder="1" applyAlignment="1">
      <alignment horizontal="left" vertical="center" wrapText="1"/>
    </xf>
    <xf numFmtId="0" fontId="109" fillId="0" borderId="127" xfId="0" applyFont="1" applyBorder="1" applyAlignment="1">
      <alignment horizontal="center" vertical="center" textRotation="90"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4" fillId="0" borderId="127" xfId="0" applyFont="1" applyBorder="1"/>
    <xf numFmtId="0" fontId="112" fillId="0" borderId="127"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22" xfId="0" applyNumberFormat="1" applyFont="1" applyFill="1" applyBorder="1" applyAlignment="1">
      <alignment horizontal="left" vertical="center" wrapText="1" indent="1" readingOrder="1"/>
    </xf>
    <xf numFmtId="0" fontId="130" fillId="0" borderId="127" xfId="0" applyFont="1" applyBorder="1" applyAlignment="1">
      <alignment horizontal="left" indent="3"/>
    </xf>
    <xf numFmtId="0" fontId="112" fillId="0" borderId="127" xfId="0" applyNumberFormat="1" applyFont="1" applyFill="1" applyBorder="1" applyAlignment="1">
      <alignment vertical="center" wrapText="1" readingOrder="1"/>
    </xf>
    <xf numFmtId="0" fontId="130" fillId="0" borderId="127" xfId="0" applyFont="1" applyFill="1" applyBorder="1" applyAlignment="1">
      <alignment horizontal="left" indent="2"/>
    </xf>
    <xf numFmtId="0" fontId="114" fillId="0" borderId="131" xfId="0" applyFont="1" applyBorder="1"/>
    <xf numFmtId="0" fontId="109" fillId="0" borderId="123" xfId="0" applyNumberFormat="1" applyFont="1" applyFill="1" applyBorder="1" applyAlignment="1">
      <alignment vertical="center" wrapText="1" readingOrder="1"/>
    </xf>
    <xf numFmtId="0" fontId="130" fillId="0" borderId="131" xfId="0" applyFont="1" applyBorder="1" applyAlignment="1">
      <alignment horizontal="left" indent="2"/>
    </xf>
    <xf numFmtId="0" fontId="109" fillId="0" borderId="122" xfId="0" applyNumberFormat="1" applyFont="1" applyFill="1" applyBorder="1" applyAlignment="1">
      <alignment vertical="center" wrapText="1" readingOrder="1"/>
    </xf>
    <xf numFmtId="0" fontId="130" fillId="0" borderId="127" xfId="0" applyFont="1" applyBorder="1" applyAlignment="1">
      <alignment horizontal="left" indent="2"/>
    </xf>
    <xf numFmtId="0" fontId="109" fillId="0" borderId="121" xfId="0" applyNumberFormat="1" applyFont="1" applyFill="1" applyBorder="1" applyAlignment="1">
      <alignment vertical="center" wrapText="1" readingOrder="1"/>
    </xf>
    <xf numFmtId="0" fontId="130" fillId="0" borderId="7" xfId="0" applyFont="1" applyBorder="1"/>
    <xf numFmtId="174" fontId="131" fillId="79" borderId="57"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6" xfId="0" applyFont="1" applyFill="1" applyBorder="1" applyAlignment="1">
      <alignment horizontal="center" vertical="center"/>
    </xf>
    <xf numFmtId="0" fontId="134" fillId="80" borderId="17" xfId="0" applyFont="1" applyFill="1" applyBorder="1" applyAlignment="1">
      <alignment horizontal="center" vertical="center"/>
    </xf>
    <xf numFmtId="0" fontId="134" fillId="81" borderId="127" xfId="0" applyFont="1" applyFill="1" applyBorder="1" applyAlignment="1">
      <alignment horizontal="left" vertical="center"/>
    </xf>
    <xf numFmtId="199" fontId="134" fillId="81" borderId="81" xfId="7" applyNumberFormat="1" applyFont="1" applyFill="1" applyBorder="1" applyAlignment="1">
      <alignment horizontal="left" vertical="center"/>
    </xf>
    <xf numFmtId="49" fontId="136" fillId="0" borderId="127" xfId="0" applyNumberFormat="1" applyFont="1" applyFill="1" applyBorder="1" applyAlignment="1">
      <alignment horizontal="left" vertical="center"/>
    </xf>
    <xf numFmtId="199" fontId="136" fillId="0" borderId="81" xfId="7" applyNumberFormat="1" applyFont="1" applyFill="1" applyBorder="1" applyAlignment="1">
      <alignment horizontal="left" vertical="center"/>
    </xf>
    <xf numFmtId="0" fontId="136" fillId="0" borderId="127" xfId="0" applyFont="1" applyFill="1" applyBorder="1" applyAlignment="1">
      <alignment horizontal="left" vertical="center"/>
    </xf>
    <xf numFmtId="0" fontId="134" fillId="0" borderId="127" xfId="0" applyFont="1" applyFill="1" applyBorder="1" applyAlignment="1">
      <alignment horizontal="left" vertical="center"/>
    </xf>
    <xf numFmtId="10" fontId="95" fillId="0" borderId="81" xfId="0" applyNumberFormat="1" applyFont="1" applyFill="1" applyBorder="1" applyAlignment="1">
      <alignment horizontal="right" vertical="center" wrapText="1"/>
    </xf>
    <xf numFmtId="0" fontId="138" fillId="82" borderId="22" xfId="0" applyFont="1" applyFill="1" applyBorder="1" applyAlignment="1">
      <alignment horizontal="left" vertical="center"/>
    </xf>
    <xf numFmtId="10" fontId="132" fillId="83" borderId="23"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7" xfId="0" applyFont="1" applyFill="1" applyBorder="1" applyAlignment="1" applyProtection="1">
      <alignment horizontal="center" vertical="center" wrapText="1"/>
    </xf>
    <xf numFmtId="0" fontId="4" fillId="83" borderId="127" xfId="0" applyFont="1" applyFill="1" applyBorder="1" applyAlignment="1" applyProtection="1">
      <alignment vertical="center" wrapText="1"/>
    </xf>
    <xf numFmtId="199" fontId="4" fillId="83" borderId="127" xfId="7" applyNumberFormat="1" applyFont="1" applyFill="1" applyBorder="1" applyAlignment="1">
      <alignment vertical="center"/>
    </xf>
    <xf numFmtId="199" fontId="4" fillId="83" borderId="81" xfId="7" applyNumberFormat="1" applyFont="1" applyFill="1" applyBorder="1" applyAlignment="1">
      <alignment vertical="center"/>
    </xf>
    <xf numFmtId="0" fontId="136" fillId="81" borderId="127" xfId="0" applyFont="1" applyFill="1" applyBorder="1" applyAlignment="1">
      <alignment horizontal="left" vertical="center" wrapText="1" indent="3"/>
    </xf>
    <xf numFmtId="199" fontId="4" fillId="35" borderId="127" xfId="7" applyNumberFormat="1" applyFont="1" applyFill="1" applyBorder="1" applyAlignment="1">
      <alignment vertical="center"/>
    </xf>
    <xf numFmtId="0" fontId="142" fillId="81" borderId="127" xfId="0" applyFont="1" applyFill="1" applyBorder="1" applyAlignment="1">
      <alignment horizontal="left" vertical="center" wrapText="1" indent="5"/>
    </xf>
    <xf numFmtId="0" fontId="143" fillId="80" borderId="127" xfId="0" applyFont="1" applyFill="1" applyBorder="1" applyAlignment="1" applyProtection="1">
      <alignment horizontal="left" vertical="center" wrapText="1" indent="1"/>
    </xf>
    <xf numFmtId="199" fontId="143" fillId="80" borderId="127" xfId="7" applyNumberFormat="1" applyFont="1" applyFill="1" applyBorder="1" applyAlignment="1">
      <alignment vertical="center"/>
    </xf>
    <xf numFmtId="199" fontId="143" fillId="82" borderId="81" xfId="7" applyNumberFormat="1" applyFont="1" applyFill="1" applyBorder="1" applyAlignment="1">
      <alignment vertical="center"/>
    </xf>
    <xf numFmtId="199" fontId="144" fillId="81" borderId="127" xfId="7" applyNumberFormat="1" applyFont="1" applyFill="1" applyBorder="1" applyAlignment="1">
      <alignment vertical="center"/>
    </xf>
    <xf numFmtId="199" fontId="144" fillId="82" borderId="81" xfId="7" applyNumberFormat="1" applyFont="1" applyFill="1" applyBorder="1" applyAlignment="1">
      <alignment vertical="center"/>
    </xf>
    <xf numFmtId="199" fontId="144" fillId="81" borderId="22" xfId="7" applyNumberFormat="1" applyFont="1" applyFill="1" applyBorder="1" applyAlignment="1">
      <alignment vertical="center"/>
    </xf>
    <xf numFmtId="199" fontId="144" fillId="82" borderId="23" xfId="7" applyNumberFormat="1" applyFont="1" applyFill="1" applyBorder="1" applyAlignment="1">
      <alignment vertical="center"/>
    </xf>
    <xf numFmtId="0" fontId="348" fillId="0" borderId="0" xfId="0" applyFont="1"/>
    <xf numFmtId="0" fontId="93" fillId="0" borderId="189"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14" xfId="0" applyFont="1" applyFill="1" applyBorder="1" applyAlignment="1" applyProtection="1">
      <alignment horizontal="center" vertical="center" wrapText="1"/>
    </xf>
    <xf numFmtId="0" fontId="350" fillId="0" borderId="114" xfId="0" applyFont="1" applyBorder="1" applyAlignment="1">
      <alignment horizontal="center" vertical="center"/>
    </xf>
    <xf numFmtId="0" fontId="349" fillId="0" borderId="114" xfId="0" applyFont="1" applyBorder="1" applyAlignment="1">
      <alignment horizontal="center"/>
    </xf>
    <xf numFmtId="0" fontId="119" fillId="3" borderId="114" xfId="20954" applyFont="1" applyFill="1" applyBorder="1" applyAlignment="1">
      <alignment horizontal="left" vertical="center" wrapText="1"/>
    </xf>
    <xf numFmtId="0" fontId="93" fillId="0" borderId="114" xfId="20954" applyFont="1" applyFill="1" applyBorder="1" applyAlignment="1">
      <alignment horizontal="left" vertical="center" wrapText="1" indent="1"/>
    </xf>
    <xf numFmtId="0" fontId="351" fillId="3" borderId="124" xfId="0" applyFont="1" applyFill="1" applyBorder="1" applyAlignment="1">
      <alignment horizontal="left" vertical="center" wrapText="1"/>
    </xf>
    <xf numFmtId="0" fontId="93" fillId="3" borderId="114" xfId="20954" applyFont="1" applyFill="1" applyBorder="1" applyAlignment="1">
      <alignment horizontal="left" vertical="center" wrapText="1" indent="1"/>
    </xf>
    <xf numFmtId="0" fontId="119" fillId="0" borderId="124" xfId="0" applyFont="1" applyFill="1" applyBorder="1" applyAlignment="1">
      <alignment horizontal="left" vertical="center" wrapText="1"/>
    </xf>
    <xf numFmtId="0" fontId="351" fillId="0" borderId="124" xfId="0" applyFont="1" applyFill="1" applyBorder="1" applyAlignment="1">
      <alignment horizontal="left" vertical="center" wrapText="1"/>
    </xf>
    <xf numFmtId="0" fontId="351" fillId="0" borderId="124" xfId="0" applyFont="1" applyFill="1" applyBorder="1" applyAlignment="1">
      <alignment vertical="center" wrapText="1"/>
    </xf>
    <xf numFmtId="0" fontId="352" fillId="0" borderId="124" xfId="0" applyFont="1" applyFill="1" applyBorder="1" applyAlignment="1">
      <alignment horizontal="left" vertical="center" wrapText="1" indent="1"/>
    </xf>
    <xf numFmtId="0" fontId="352" fillId="3" borderId="124" xfId="0" applyFont="1" applyFill="1" applyBorder="1" applyAlignment="1">
      <alignment horizontal="left" vertical="center" wrapText="1" indent="1"/>
    </xf>
    <xf numFmtId="0" fontId="351" fillId="3" borderId="125" xfId="0" applyFont="1" applyFill="1" applyBorder="1" applyAlignment="1">
      <alignment horizontal="left" vertical="center" wrapText="1"/>
    </xf>
    <xf numFmtId="0" fontId="352" fillId="0" borderId="114" xfId="20954" applyFont="1" applyFill="1" applyBorder="1" applyAlignment="1">
      <alignment horizontal="left" vertical="center" wrapText="1" indent="1"/>
    </xf>
    <xf numFmtId="0" fontId="351" fillId="0" borderId="114" xfId="0" applyFont="1" applyFill="1" applyBorder="1" applyAlignment="1">
      <alignment horizontal="left" vertical="center" wrapText="1"/>
    </xf>
    <xf numFmtId="0" fontId="351" fillId="0" borderId="114" xfId="20954" applyFont="1" applyFill="1" applyBorder="1" applyAlignment="1">
      <alignment horizontal="center" vertical="center" wrapText="1"/>
    </xf>
    <xf numFmtId="0" fontId="351" fillId="3" borderId="126" xfId="0" applyFont="1" applyFill="1" applyBorder="1" applyAlignment="1">
      <alignment horizontal="left" vertical="center" wrapText="1"/>
    </xf>
    <xf numFmtId="0" fontId="349" fillId="0" borderId="127" xfId="0" applyFont="1" applyBorder="1" applyAlignment="1">
      <alignment horizontal="center"/>
    </xf>
    <xf numFmtId="0" fontId="93" fillId="3" borderId="127" xfId="20954" applyFont="1" applyFill="1" applyBorder="1" applyAlignment="1">
      <alignment horizontal="left" vertical="center" wrapText="1" indent="1"/>
    </xf>
    <xf numFmtId="0" fontId="93" fillId="3" borderId="124" xfId="0" applyFont="1" applyFill="1" applyBorder="1" applyAlignment="1">
      <alignment horizontal="left" vertical="center" wrapText="1" indent="1"/>
    </xf>
    <xf numFmtId="0" fontId="93" fillId="0" borderId="127" xfId="20954" applyFont="1" applyFill="1" applyBorder="1" applyAlignment="1">
      <alignment horizontal="left" vertical="center" wrapText="1" indent="1"/>
    </xf>
    <xf numFmtId="0" fontId="351" fillId="0" borderId="124" xfId="0" applyFont="1" applyBorder="1" applyAlignment="1">
      <alignment horizontal="left" vertical="center" wrapText="1"/>
    </xf>
    <xf numFmtId="0" fontId="93" fillId="0" borderId="124" xfId="0" applyFont="1" applyBorder="1" applyAlignment="1">
      <alignment horizontal="left" vertical="center" wrapText="1" indent="1"/>
    </xf>
    <xf numFmtId="0" fontId="93" fillId="0" borderId="125" xfId="0" applyFont="1" applyBorder="1" applyAlignment="1">
      <alignment horizontal="left" vertical="center" wrapText="1" indent="1"/>
    </xf>
    <xf numFmtId="0" fontId="351" fillId="0" borderId="127" xfId="20954" applyFont="1" applyFill="1" applyBorder="1" applyAlignment="1">
      <alignment horizontal="left" vertical="center" wrapText="1"/>
    </xf>
    <xf numFmtId="0" fontId="351" fillId="0" borderId="127" xfId="0" applyFont="1" applyFill="1" applyBorder="1" applyAlignment="1">
      <alignment vertical="center" wrapText="1"/>
    </xf>
    <xf numFmtId="0" fontId="351" fillId="0" borderId="127" xfId="20954" applyFont="1" applyFill="1" applyBorder="1" applyAlignment="1">
      <alignment horizontal="center" vertical="center" wrapText="1"/>
    </xf>
    <xf numFmtId="0" fontId="351" fillId="3" borderId="127" xfId="20954" applyFont="1" applyFill="1" applyBorder="1" applyAlignment="1">
      <alignment horizontal="left" vertical="center" wrapText="1"/>
    </xf>
    <xf numFmtId="0" fontId="93" fillId="0" borderId="124" xfId="0" applyFont="1" applyFill="1" applyBorder="1" applyAlignment="1">
      <alignment horizontal="left" vertical="center" wrapText="1" indent="1"/>
    </xf>
    <xf numFmtId="0" fontId="353" fillId="0" borderId="0" xfId="0" applyFont="1" applyAlignment="1">
      <alignment horizontal="justify"/>
    </xf>
    <xf numFmtId="0" fontId="351" fillId="0" borderId="127"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8" fontId="2" fillId="0" borderId="127" xfId="0" applyNumberFormat="1" applyFont="1" applyFill="1" applyBorder="1" applyAlignment="1" applyProtection="1">
      <alignment horizontal="right"/>
    </xf>
    <xf numFmtId="198" fontId="2" fillId="35" borderId="127" xfId="0" applyNumberFormat="1" applyFont="1" applyFill="1" applyBorder="1" applyAlignment="1" applyProtection="1">
      <alignment horizontal="right"/>
    </xf>
    <xf numFmtId="198" fontId="2" fillId="35" borderId="81" xfId="0" applyNumberFormat="1" applyFont="1" applyFill="1" applyBorder="1" applyAlignment="1" applyProtection="1">
      <alignment horizontal="right"/>
    </xf>
    <xf numFmtId="0" fontId="86" fillId="0" borderId="127" xfId="0" applyFont="1" applyBorder="1" applyAlignment="1">
      <alignment vertical="center"/>
    </xf>
    <xf numFmtId="0" fontId="45" fillId="0" borderId="127" xfId="0" applyNumberFormat="1" applyFont="1" applyFill="1" applyBorder="1" applyAlignment="1">
      <alignment vertical="center" wrapText="1"/>
    </xf>
    <xf numFmtId="198" fontId="93" fillId="35" borderId="195"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95" xfId="20954" applyFont="1" applyFill="1" applyBorder="1" applyAlignment="1">
      <alignment horizontal="left" vertical="center" wrapText="1"/>
    </xf>
    <xf numFmtId="198" fontId="93" fillId="0" borderId="195" xfId="0" applyNumberFormat="1" applyFont="1" applyFill="1" applyBorder="1" applyAlignment="1" applyProtection="1">
      <alignment horizontal="right"/>
    </xf>
    <xf numFmtId="49" fontId="84" fillId="0" borderId="80" xfId="0" applyNumberFormat="1" applyFont="1" applyFill="1" applyBorder="1" applyAlignment="1">
      <alignment horizontal="right"/>
    </xf>
    <xf numFmtId="0" fontId="6" fillId="0" borderId="195" xfId="17" applyFill="1" applyBorder="1" applyAlignment="1" applyProtection="1"/>
    <xf numFmtId="49" fontId="84" fillId="0" borderId="195" xfId="0" applyNumberFormat="1" applyFont="1" applyFill="1" applyBorder="1" applyAlignment="1">
      <alignment horizontal="right"/>
    </xf>
    <xf numFmtId="0" fontId="84" fillId="0" borderId="195"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95" xfId="5" applyFont="1" applyFill="1" applyBorder="1" applyAlignment="1" applyProtection="1">
      <alignment vertical="center" wrapText="1"/>
      <protection locked="0"/>
    </xf>
    <xf numFmtId="0" fontId="130" fillId="0" borderId="195" xfId="37365" applyFont="1" applyFill="1" applyBorder="1" applyAlignment="1" applyProtection="1">
      <alignment horizontal="center" vertical="center" wrapText="1"/>
      <protection locked="0"/>
    </xf>
    <xf numFmtId="3" fontId="130" fillId="3" borderId="195" xfId="1" applyNumberFormat="1" applyFont="1" applyFill="1" applyBorder="1" applyAlignment="1" applyProtection="1">
      <alignment horizontal="center" vertical="center" wrapText="1"/>
      <protection locked="0"/>
    </xf>
    <xf numFmtId="9" fontId="130" fillId="3" borderId="195" xfId="15" applyNumberFormat="1" applyFont="1" applyFill="1" applyBorder="1" applyAlignment="1" applyProtection="1">
      <alignment horizontal="center" vertical="center" wrapText="1"/>
      <protection locked="0"/>
    </xf>
    <xf numFmtId="0" fontId="130" fillId="3" borderId="195" xfId="37365" applyFont="1" applyFill="1" applyBorder="1" applyAlignment="1" applyProtection="1">
      <alignment horizontal="center" vertical="center" wrapText="1"/>
      <protection locked="0"/>
    </xf>
    <xf numFmtId="0" fontId="354" fillId="3" borderId="195" xfId="37365" applyFont="1" applyFill="1" applyBorder="1" applyAlignment="1" applyProtection="1">
      <protection locked="0"/>
    </xf>
    <xf numFmtId="3" fontId="130" fillId="151" borderId="195" xfId="5" applyNumberFormat="1" applyFont="1" applyFill="1" applyBorder="1" applyAlignment="1" applyProtection="1"/>
    <xf numFmtId="0" fontId="355" fillId="3" borderId="195" xfId="37365" applyFont="1" applyFill="1" applyBorder="1" applyAlignment="1" applyProtection="1">
      <alignment horizontal="right"/>
      <protection locked="0"/>
    </xf>
    <xf numFmtId="365" fontId="130" fillId="151" borderId="195" xfId="5" applyNumberFormat="1" applyFont="1" applyFill="1" applyBorder="1" applyAlignment="1" applyProtection="1">
      <protection locked="0"/>
    </xf>
    <xf numFmtId="172" fontId="130" fillId="151" borderId="195" xfId="1" applyNumberFormat="1" applyFont="1" applyFill="1" applyBorder="1" applyAlignment="1" applyProtection="1"/>
    <xf numFmtId="0" fontId="130" fillId="3" borderId="195" xfId="37365" applyFont="1" applyFill="1" applyBorder="1" applyAlignment="1" applyProtection="1">
      <alignment horizontal="left" vertical="center"/>
      <protection locked="0"/>
    </xf>
    <xf numFmtId="3" fontId="130" fillId="3" borderId="195" xfId="5" applyNumberFormat="1" applyFont="1" applyFill="1" applyBorder="1" applyAlignment="1" applyProtection="1">
      <protection locked="0"/>
    </xf>
    <xf numFmtId="0" fontId="130" fillId="3" borderId="195" xfId="5" applyFont="1" applyFill="1" applyBorder="1" applyAlignment="1" applyProtection="1">
      <protection locked="0"/>
    </xf>
    <xf numFmtId="0" fontId="356" fillId="3" borderId="195" xfId="37365" applyFont="1" applyFill="1" applyBorder="1" applyAlignment="1" applyProtection="1">
      <alignment horizontal="right"/>
      <protection locked="0"/>
    </xf>
    <xf numFmtId="0" fontId="130" fillId="0" borderId="195" xfId="37365" applyFont="1" applyFill="1" applyBorder="1" applyAlignment="1" applyProtection="1">
      <alignment horizontal="left" vertical="center"/>
      <protection locked="0"/>
    </xf>
    <xf numFmtId="0" fontId="354" fillId="3" borderId="195" xfId="16" applyFont="1" applyFill="1" applyBorder="1" applyAlignment="1" applyProtection="1">
      <protection locked="0"/>
    </xf>
    <xf numFmtId="3" fontId="354" fillId="75" borderId="195"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95" xfId="5" applyFont="1" applyFill="1" applyBorder="1" applyProtection="1">
      <protection locked="0"/>
    </xf>
    <xf numFmtId="0" fontId="130" fillId="0" borderId="195" xfId="37365" applyFont="1" applyFill="1" applyBorder="1" applyAlignment="1" applyProtection="1">
      <alignment horizontal="center" vertical="top" wrapText="1"/>
      <protection locked="0"/>
    </xf>
    <xf numFmtId="0" fontId="354" fillId="3" borderId="195" xfId="37365" applyFont="1" applyFill="1" applyBorder="1" applyAlignment="1" applyProtection="1">
      <alignment wrapText="1"/>
      <protection locked="0"/>
    </xf>
    <xf numFmtId="3" fontId="130" fillId="0" borderId="195" xfId="5" applyNumberFormat="1" applyFont="1" applyFill="1" applyBorder="1" applyProtection="1"/>
    <xf numFmtId="0" fontId="119" fillId="75" borderId="100" xfId="20952" applyFont="1" applyFill="1" applyBorder="1" applyAlignment="1">
      <alignment vertical="center"/>
    </xf>
    <xf numFmtId="0" fontId="119" fillId="75" borderId="101" xfId="20952" applyFont="1" applyFill="1" applyBorder="1" applyAlignment="1">
      <alignment vertical="center"/>
    </xf>
    <xf numFmtId="0" fontId="119" fillId="75" borderId="98" xfId="20952" applyFont="1" applyFill="1" applyBorder="1" applyAlignment="1">
      <alignment vertical="center"/>
    </xf>
    <xf numFmtId="172" fontId="119" fillId="75" borderId="98" xfId="7" applyNumberFormat="1" applyFont="1" applyFill="1" applyBorder="1" applyAlignment="1">
      <alignment horizontal="right" vertical="center"/>
    </xf>
    <xf numFmtId="0" fontId="119" fillId="76" borderId="101" xfId="20952" applyFont="1" applyFill="1" applyBorder="1" applyAlignment="1">
      <alignment vertical="center"/>
    </xf>
    <xf numFmtId="0" fontId="119" fillId="3" borderId="101" xfId="20952" applyFont="1" applyFill="1" applyBorder="1" applyAlignment="1">
      <alignment vertical="center"/>
    </xf>
    <xf numFmtId="0" fontId="93" fillId="69" borderId="97" xfId="20952" applyFont="1" applyFill="1" applyBorder="1" applyAlignment="1">
      <alignment horizontal="center" vertical="center"/>
    </xf>
    <xf numFmtId="0" fontId="93" fillId="69" borderId="98" xfId="20952" applyFont="1" applyFill="1" applyBorder="1" applyAlignment="1">
      <alignment horizontal="left" vertical="center" wrapText="1"/>
    </xf>
    <xf numFmtId="172" fontId="93" fillId="0" borderId="99" xfId="7" applyNumberFormat="1" applyFont="1" applyFill="1" applyBorder="1" applyAlignment="1" applyProtection="1">
      <alignment horizontal="right" vertical="center"/>
      <protection locked="0"/>
    </xf>
    <xf numFmtId="0" fontId="119" fillId="76" borderId="99" xfId="20952" applyFont="1" applyFill="1" applyBorder="1" applyAlignment="1">
      <alignment horizontal="center" vertical="center"/>
    </xf>
    <xf numFmtId="0" fontId="119" fillId="76" borderId="101" xfId="20952" applyFont="1" applyFill="1" applyBorder="1" applyAlignment="1">
      <alignment vertical="top" wrapText="1"/>
    </xf>
    <xf numFmtId="0" fontId="93" fillId="69" borderId="101" xfId="20952" applyFont="1" applyFill="1" applyBorder="1" applyAlignment="1">
      <alignment vertical="center" wrapText="1"/>
    </xf>
    <xf numFmtId="0" fontId="93" fillId="69" borderId="98" xfId="20952" applyFont="1" applyFill="1" applyBorder="1" applyAlignment="1">
      <alignment horizontal="left" vertical="center"/>
    </xf>
    <xf numFmtId="366" fontId="93" fillId="0" borderId="99" xfId="7" applyNumberFormat="1" applyFont="1" applyFill="1" applyBorder="1" applyAlignment="1" applyProtection="1">
      <alignment horizontal="right" vertical="center"/>
      <protection locked="0"/>
    </xf>
    <xf numFmtId="0" fontId="93" fillId="3" borderId="97" xfId="20952" applyFont="1" applyFill="1" applyBorder="1" applyAlignment="1">
      <alignment horizontal="center" vertical="center"/>
    </xf>
    <xf numFmtId="172" fontId="93" fillId="76" borderId="99" xfId="7" applyNumberFormat="1" applyFont="1" applyFill="1" applyBorder="1" applyAlignment="1" applyProtection="1">
      <alignment horizontal="right" vertical="center"/>
      <protection locked="0"/>
    </xf>
    <xf numFmtId="172" fontId="93" fillId="3" borderId="99" xfId="7" applyNumberFormat="1" applyFont="1" applyFill="1" applyBorder="1" applyAlignment="1" applyProtection="1">
      <alignment horizontal="right" vertical="center"/>
      <protection locked="0"/>
    </xf>
    <xf numFmtId="0" fontId="93" fillId="69" borderId="99" xfId="20952" applyFont="1" applyFill="1" applyBorder="1" applyAlignment="1">
      <alignment horizontal="center" vertical="center"/>
    </xf>
    <xf numFmtId="0" fontId="349" fillId="0" borderId="0" xfId="0" applyFont="1" applyAlignment="1">
      <alignment wrapText="1"/>
    </xf>
    <xf numFmtId="0" fontId="105" fillId="69" borderId="202" xfId="20952" applyFont="1" applyFill="1" applyBorder="1" applyAlignment="1" applyProtection="1">
      <alignment horizontal="center" vertical="center"/>
      <protection locked="0"/>
    </xf>
    <xf numFmtId="0" fontId="106" fillId="76" borderId="195" xfId="20952" applyFont="1" applyFill="1" applyBorder="1" applyAlignment="1" applyProtection="1">
      <alignment horizontal="center" vertical="center"/>
      <protection locked="0"/>
    </xf>
    <xf numFmtId="0" fontId="6" fillId="0" borderId="3" xfId="17" applyBorder="1" applyAlignment="1" applyProtection="1"/>
    <xf numFmtId="0" fontId="2" fillId="0" borderId="209" xfId="0" applyFont="1" applyBorder="1" applyAlignment="1">
      <alignment wrapText="1"/>
    </xf>
    <xf numFmtId="0" fontId="2" fillId="0" borderId="211" xfId="0" applyFont="1" applyBorder="1" applyAlignment="1">
      <alignment vertical="center"/>
    </xf>
    <xf numFmtId="0" fontId="2" fillId="0" borderId="212" xfId="0" applyFont="1" applyBorder="1" applyAlignment="1">
      <alignment wrapText="1"/>
    </xf>
    <xf numFmtId="10" fontId="84" fillId="0" borderId="20" xfId="0" applyNumberFormat="1" applyFont="1" applyBorder="1" applyAlignment="1"/>
    <xf numFmtId="10" fontId="84" fillId="0" borderId="210" xfId="0" applyNumberFormat="1" applyFont="1" applyBorder="1" applyAlignment="1"/>
    <xf numFmtId="10" fontId="84" fillId="0" borderId="20" xfId="20950" applyNumberFormat="1" applyFont="1" applyBorder="1" applyAlignment="1"/>
    <xf numFmtId="10" fontId="84" fillId="0" borderId="213" xfId="20950" applyNumberFormat="1" applyFont="1" applyBorder="1" applyAlignment="1"/>
    <xf numFmtId="0" fontId="2" fillId="0" borderId="20" xfId="0" applyFont="1" applyBorder="1" applyAlignment="1">
      <alignment horizontal="center"/>
    </xf>
    <xf numFmtId="14" fontId="2" fillId="0" borderId="0" xfId="0" applyNumberFormat="1" applyFont="1" applyAlignment="1">
      <alignment horizontal="left"/>
    </xf>
    <xf numFmtId="14" fontId="110" fillId="0" borderId="0" xfId="0" applyNumberFormat="1" applyFont="1" applyAlignment="1">
      <alignment horizontal="left"/>
    </xf>
    <xf numFmtId="14" fontId="93" fillId="0" borderId="0" xfId="0" applyNumberFormat="1" applyFont="1" applyAlignment="1">
      <alignment horizontal="left"/>
    </xf>
    <xf numFmtId="14" fontId="3" fillId="0" borderId="0" xfId="0" applyNumberFormat="1" applyFont="1" applyAlignment="1">
      <alignment horizontal="left"/>
    </xf>
    <xf numFmtId="9" fontId="9" fillId="36" borderId="0" xfId="20950" applyFont="1" applyFill="1" applyBorder="1"/>
    <xf numFmtId="9" fontId="9" fillId="36" borderId="96" xfId="20950" applyFont="1" applyFill="1" applyBorder="1"/>
    <xf numFmtId="10" fontId="93" fillId="0" borderId="99" xfId="20950" applyNumberFormat="1" applyFont="1" applyFill="1" applyBorder="1" applyAlignment="1" applyProtection="1">
      <alignment horizontal="right" vertical="center"/>
      <protection locked="0"/>
    </xf>
    <xf numFmtId="171" fontId="113" fillId="0" borderId="127" xfId="7" applyFont="1" applyBorder="1"/>
    <xf numFmtId="171" fontId="109" fillId="0" borderId="127" xfId="7" applyFont="1" applyBorder="1"/>
    <xf numFmtId="171" fontId="109" fillId="35" borderId="127" xfId="7" applyFont="1" applyFill="1" applyBorder="1"/>
    <xf numFmtId="171" fontId="112" fillId="0" borderId="127" xfId="7" applyFont="1" applyBorder="1"/>
    <xf numFmtId="174" fontId="88" fillId="0" borderId="0" xfId="0" applyNumberFormat="1" applyFont="1"/>
    <xf numFmtId="171" fontId="3" fillId="0" borderId="81" xfId="7" applyFont="1" applyFill="1" applyBorder="1" applyAlignment="1">
      <alignment horizontal="right" vertical="center" wrapText="1"/>
    </xf>
    <xf numFmtId="171" fontId="4" fillId="35" borderId="81" xfId="7" applyFont="1" applyFill="1" applyBorder="1" applyAlignment="1">
      <alignment horizontal="left" vertical="center" wrapText="1"/>
    </xf>
    <xf numFmtId="171" fontId="4" fillId="35" borderId="81" xfId="7" applyFont="1" applyFill="1" applyBorder="1" applyAlignment="1">
      <alignment horizontal="center" vertical="center" wrapText="1"/>
    </xf>
    <xf numFmtId="171" fontId="3" fillId="0" borderId="23" xfId="7" applyFont="1" applyFill="1" applyBorder="1" applyAlignment="1">
      <alignment horizontal="right" vertical="center" wrapText="1"/>
    </xf>
    <xf numFmtId="171" fontId="3" fillId="0" borderId="0" xfId="7" applyFont="1"/>
    <xf numFmtId="367" fontId="3" fillId="0" borderId="0" xfId="0" applyNumberFormat="1" applyFont="1" applyFill="1" applyAlignment="1">
      <alignment horizontal="left" vertical="center"/>
    </xf>
    <xf numFmtId="171" fontId="84" fillId="0" borderId="0" xfId="7" applyFont="1"/>
    <xf numFmtId="171" fontId="2" fillId="0" borderId="0" xfId="7" applyFont="1" applyFill="1" applyBorder="1" applyAlignment="1" applyProtection="1"/>
    <xf numFmtId="171" fontId="84" fillId="0" borderId="59" xfId="7" applyFont="1" applyFill="1" applyBorder="1" applyAlignment="1">
      <alignment horizontal="center" vertical="center" wrapText="1"/>
    </xf>
    <xf numFmtId="171" fontId="84" fillId="0" borderId="31" xfId="7" applyFont="1" applyBorder="1" applyAlignment="1">
      <alignment horizontal="center" vertical="center"/>
    </xf>
    <xf numFmtId="171" fontId="84" fillId="0" borderId="11" xfId="7" applyFont="1" applyBorder="1" applyAlignment="1">
      <alignment horizontal="center" vertical="center"/>
    </xf>
    <xf numFmtId="171" fontId="84" fillId="0" borderId="11" xfId="7" applyFont="1" applyFill="1" applyBorder="1" applyAlignment="1">
      <alignment horizontal="center" vertical="center"/>
    </xf>
    <xf numFmtId="171" fontId="87" fillId="0" borderId="11" xfId="7" applyFont="1" applyFill="1" applyBorder="1" applyAlignment="1">
      <alignment horizontal="center" vertical="center"/>
    </xf>
    <xf numFmtId="171" fontId="84" fillId="0" borderId="12" xfId="7" applyFont="1" applyFill="1" applyBorder="1" applyAlignment="1">
      <alignment horizontal="center" vertical="center"/>
    </xf>
    <xf numFmtId="171" fontId="86" fillId="0" borderId="13" xfId="7" applyFont="1" applyFill="1" applyBorder="1" applyAlignment="1">
      <alignment horizontal="center" vertical="center"/>
    </xf>
    <xf numFmtId="171" fontId="84" fillId="0" borderId="14" xfId="7" applyFont="1" applyBorder="1" applyAlignment="1">
      <alignment horizontal="center" vertical="center"/>
    </xf>
    <xf numFmtId="171" fontId="84" fillId="0" borderId="12" xfId="7" applyFont="1" applyBorder="1" applyAlignment="1">
      <alignment horizontal="center" vertical="center"/>
    </xf>
    <xf numFmtId="171" fontId="87" fillId="0" borderId="12" xfId="7" applyFont="1" applyBorder="1" applyAlignment="1">
      <alignment vertical="center"/>
    </xf>
    <xf numFmtId="171" fontId="84" fillId="0" borderId="127" xfId="7" applyFont="1" applyBorder="1" applyAlignment="1">
      <alignment horizontal="center" vertical="center"/>
    </xf>
    <xf numFmtId="171" fontId="86" fillId="0" borderId="127" xfId="7" applyFont="1" applyFill="1" applyBorder="1" applyAlignment="1">
      <alignment horizontal="center" vertical="center"/>
    </xf>
    <xf numFmtId="171" fontId="84" fillId="0" borderId="127" xfId="7" applyFont="1" applyBorder="1" applyAlignment="1">
      <alignment horizontal="center"/>
    </xf>
    <xf numFmtId="171" fontId="84" fillId="0" borderId="127" xfId="7" applyFont="1" applyBorder="1"/>
    <xf numFmtId="198" fontId="3" fillId="0" borderId="0" xfId="0" applyNumberFormat="1" applyFont="1"/>
    <xf numFmtId="171" fontId="361" fillId="0" borderId="0" xfId="7" applyFont="1"/>
    <xf numFmtId="367" fontId="110" fillId="0" borderId="0" xfId="0" applyNumberFormat="1" applyFont="1"/>
    <xf numFmtId="198" fontId="95" fillId="0" borderId="208" xfId="0" applyNumberFormat="1" applyFont="1" applyBorder="1" applyAlignment="1" applyProtection="1">
      <alignment vertical="center" wrapText="1"/>
      <protection locked="0"/>
    </xf>
    <xf numFmtId="198" fontId="3" fillId="0" borderId="208" xfId="0" applyNumberFormat="1" applyFont="1" applyBorder="1" applyAlignment="1" applyProtection="1">
      <alignment vertical="center" wrapText="1"/>
      <protection locked="0"/>
    </xf>
    <xf numFmtId="198" fontId="3" fillId="0" borderId="214" xfId="0" applyNumberFormat="1" applyFont="1" applyBorder="1" applyAlignment="1" applyProtection="1">
      <alignment vertical="center" wrapText="1"/>
      <protection locked="0"/>
    </xf>
    <xf numFmtId="176" fontId="9" fillId="36" borderId="0" xfId="20"/>
    <xf numFmtId="176" fontId="9" fillId="36" borderId="96" xfId="20" applyBorder="1"/>
    <xf numFmtId="198" fontId="95" fillId="0" borderId="208" xfId="0" applyNumberFormat="1" applyFont="1" applyBorder="1" applyAlignment="1" applyProtection="1">
      <alignment horizontal="right" vertical="center" wrapText="1"/>
      <protection locked="0"/>
    </xf>
    <xf numFmtId="9" fontId="3" fillId="0" borderId="208" xfId="20950" applyFont="1" applyFill="1" applyBorder="1" applyAlignment="1" applyProtection="1">
      <alignment horizontal="right" vertical="center" wrapText="1"/>
      <protection locked="0"/>
    </xf>
    <xf numFmtId="9" fontId="3" fillId="0" borderId="208" xfId="20950" applyFont="1" applyBorder="1" applyAlignment="1" applyProtection="1">
      <alignment vertical="center" wrapText="1"/>
      <protection locked="0"/>
    </xf>
    <xf numFmtId="9" fontId="3" fillId="0" borderId="214" xfId="20950" applyFont="1" applyBorder="1" applyAlignment="1" applyProtection="1">
      <alignment vertical="center" wrapText="1"/>
      <protection locked="0"/>
    </xf>
    <xf numFmtId="10" fontId="3" fillId="0" borderId="208" xfId="20950" applyNumberFormat="1" applyFont="1" applyFill="1" applyBorder="1" applyAlignment="1" applyProtection="1">
      <alignment horizontal="right" vertical="center" wrapText="1"/>
      <protection locked="0"/>
    </xf>
    <xf numFmtId="10" fontId="3" fillId="0" borderId="208" xfId="20950" applyNumberFormat="1" applyFont="1" applyBorder="1" applyAlignment="1" applyProtection="1">
      <alignment vertical="center" wrapText="1"/>
      <protection locked="0"/>
    </xf>
    <xf numFmtId="10" fontId="3" fillId="0" borderId="214" xfId="20950" applyNumberFormat="1" applyFont="1" applyBorder="1" applyAlignment="1" applyProtection="1">
      <alignment vertical="center" wrapText="1"/>
      <protection locked="0"/>
    </xf>
    <xf numFmtId="9" fontId="93" fillId="2" borderId="208" xfId="20950" applyFont="1" applyFill="1" applyBorder="1" applyAlignment="1" applyProtection="1">
      <alignment vertical="center"/>
      <protection locked="0"/>
    </xf>
    <xf numFmtId="9" fontId="362" fillId="2" borderId="208" xfId="20950" applyFont="1" applyFill="1" applyBorder="1" applyAlignment="1" applyProtection="1">
      <alignment vertical="center"/>
      <protection locked="0"/>
    </xf>
    <xf numFmtId="9" fontId="362" fillId="2" borderId="214" xfId="20950" applyFont="1" applyFill="1" applyBorder="1" applyAlignment="1" applyProtection="1">
      <alignment vertical="center"/>
      <protection locked="0"/>
    </xf>
    <xf numFmtId="9" fontId="93" fillId="2" borderId="214" xfId="20950" applyFont="1" applyFill="1" applyBorder="1" applyAlignment="1" applyProtection="1">
      <alignment vertical="center"/>
      <protection locked="0"/>
    </xf>
    <xf numFmtId="172" fontId="93" fillId="2" borderId="202" xfId="7" applyNumberFormat="1" applyFont="1" applyFill="1" applyBorder="1" applyAlignment="1" applyProtection="1">
      <alignment vertical="center"/>
      <protection locked="0"/>
    </xf>
    <xf numFmtId="172" fontId="362" fillId="2" borderId="202" xfId="7" applyNumberFormat="1" applyFont="1" applyFill="1" applyBorder="1" applyAlignment="1" applyProtection="1">
      <alignment vertical="center"/>
      <protection locked="0"/>
    </xf>
    <xf numFmtId="172" fontId="362" fillId="2" borderId="91" xfId="7" applyNumberFormat="1" applyFont="1" applyFill="1" applyBorder="1" applyAlignment="1" applyProtection="1">
      <alignment vertical="center"/>
      <protection locked="0"/>
    </xf>
    <xf numFmtId="9" fontId="93" fillId="2" borderId="215" xfId="20950" applyFont="1" applyFill="1" applyBorder="1" applyAlignment="1" applyProtection="1">
      <alignment vertical="center"/>
      <protection locked="0"/>
    </xf>
    <xf numFmtId="172" fontId="0" fillId="0" borderId="208" xfId="7" applyNumberFormat="1" applyFont="1" applyBorder="1"/>
    <xf numFmtId="172" fontId="0" fillId="35" borderId="208" xfId="7" applyNumberFormat="1" applyFont="1" applyFill="1" applyBorder="1"/>
    <xf numFmtId="172" fontId="0" fillId="0" borderId="208" xfId="7" applyNumberFormat="1" applyFont="1" applyBorder="1" applyAlignment="1">
      <alignment vertical="center"/>
    </xf>
    <xf numFmtId="172" fontId="0" fillId="35" borderId="208" xfId="7" applyNumberFormat="1" applyFont="1" applyFill="1" applyBorder="1" applyAlignment="1">
      <alignment vertical="center"/>
    </xf>
    <xf numFmtId="172" fontId="363" fillId="0" borderId="0" xfId="0" applyNumberFormat="1" applyFont="1"/>
    <xf numFmtId="172" fontId="0" fillId="0" borderId="208" xfId="7" applyNumberFormat="1" applyFont="1" applyBorder="1" applyProtection="1"/>
    <xf numFmtId="172" fontId="0" fillId="0" borderId="208" xfId="7" applyNumberFormat="1" applyFont="1" applyFill="1" applyBorder="1"/>
    <xf numFmtId="171" fontId="3" fillId="0" borderId="208" xfId="7" applyFont="1" applyFill="1" applyBorder="1" applyAlignment="1">
      <alignment vertical="center" wrapText="1"/>
    </xf>
    <xf numFmtId="171" fontId="3" fillId="0" borderId="208" xfId="7" applyFont="1" applyBorder="1" applyAlignment="1">
      <alignment vertical="center"/>
    </xf>
    <xf numFmtId="198" fontId="95" fillId="3" borderId="214" xfId="2" applyNumberFormat="1" applyFont="1" applyFill="1" applyBorder="1" applyAlignment="1" applyProtection="1">
      <alignment vertical="top"/>
      <protection locked="0"/>
    </xf>
    <xf numFmtId="198" fontId="95" fillId="35" borderId="214" xfId="2" applyNumberFormat="1" applyFont="1" applyFill="1" applyBorder="1" applyAlignment="1" applyProtection="1">
      <alignment vertical="top" wrapText="1"/>
    </xf>
    <xf numFmtId="198" fontId="95" fillId="3" borderId="214" xfId="2" applyNumberFormat="1" applyFont="1" applyFill="1" applyBorder="1" applyAlignment="1" applyProtection="1">
      <alignment vertical="top" wrapText="1"/>
      <protection locked="0"/>
    </xf>
    <xf numFmtId="198" fontId="95" fillId="35" borderId="214" xfId="2" applyNumberFormat="1" applyFont="1" applyFill="1" applyBorder="1" applyAlignment="1" applyProtection="1">
      <alignment vertical="top" wrapText="1"/>
      <protection locked="0"/>
    </xf>
    <xf numFmtId="10" fontId="95" fillId="0" borderId="208" xfId="20950" applyNumberFormat="1" applyFont="1" applyFill="1" applyBorder="1" applyAlignment="1">
      <alignment horizontal="left" vertical="center" wrapText="1"/>
    </xf>
    <xf numFmtId="10" fontId="3" fillId="0" borderId="208" xfId="20950" applyNumberFormat="1" applyFont="1" applyFill="1" applyBorder="1" applyAlignment="1">
      <alignment horizontal="left" vertical="center" wrapText="1"/>
    </xf>
    <xf numFmtId="10" fontId="4" fillId="35" borderId="208" xfId="0" applyNumberFormat="1" applyFont="1" applyFill="1" applyBorder="1" applyAlignment="1">
      <alignment horizontal="left" vertical="center" wrapText="1"/>
    </xf>
    <xf numFmtId="10" fontId="99" fillId="0" borderId="208" xfId="20950" applyNumberFormat="1" applyFont="1" applyFill="1" applyBorder="1" applyAlignment="1">
      <alignment horizontal="left" vertical="center" wrapText="1"/>
    </xf>
    <xf numFmtId="10" fontId="4" fillId="35" borderId="208" xfId="20950" applyNumberFormat="1" applyFont="1" applyFill="1" applyBorder="1" applyAlignment="1">
      <alignment horizontal="left" vertical="center" wrapText="1"/>
    </xf>
    <xf numFmtId="198" fontId="3" fillId="0" borderId="208" xfId="0" applyNumberFormat="1" applyFont="1" applyBorder="1"/>
    <xf numFmtId="198" fontId="3" fillId="0" borderId="209" xfId="0" applyNumberFormat="1" applyFont="1" applyBorder="1"/>
    <xf numFmtId="172" fontId="3" fillId="0" borderId="208" xfId="7" applyNumberFormat="1" applyFont="1" applyBorder="1"/>
    <xf numFmtId="172" fontId="3" fillId="0" borderId="214" xfId="7" applyNumberFormat="1" applyFont="1" applyBorder="1"/>
    <xf numFmtId="176" fontId="9" fillId="36" borderId="208" xfId="20" applyBorder="1"/>
    <xf numFmtId="172" fontId="3" fillId="0" borderId="208" xfId="7" applyNumberFormat="1" applyFont="1" applyBorder="1" applyAlignment="1">
      <alignment vertical="center"/>
    </xf>
    <xf numFmtId="172" fontId="4" fillId="0" borderId="214" xfId="7" applyNumberFormat="1" applyFont="1" applyBorder="1"/>
    <xf numFmtId="172" fontId="3" fillId="0" borderId="208" xfId="7" applyNumberFormat="1" applyFont="1" applyFill="1" applyBorder="1"/>
    <xf numFmtId="172" fontId="3" fillId="0" borderId="208" xfId="7" applyNumberFormat="1" applyFont="1" applyFill="1" applyBorder="1" applyAlignment="1">
      <alignment vertical="center"/>
    </xf>
    <xf numFmtId="0" fontId="3" fillId="3" borderId="0" xfId="0" applyFont="1" applyFill="1"/>
    <xf numFmtId="176" fontId="9" fillId="36" borderId="216" xfId="20" applyBorder="1"/>
    <xf numFmtId="176" fontId="9" fillId="36" borderId="217" xfId="20" applyBorder="1"/>
    <xf numFmtId="176" fontId="9" fillId="36" borderId="218" xfId="20" applyBorder="1"/>
    <xf numFmtId="10" fontId="4" fillId="0" borderId="219" xfId="20950" applyNumberFormat="1" applyFont="1" applyBorder="1"/>
    <xf numFmtId="10" fontId="3" fillId="0" borderId="0" xfId="0" applyNumberFormat="1" applyFont="1"/>
    <xf numFmtId="0" fontId="113" fillId="0" borderId="208" xfId="0" applyFont="1" applyBorder="1"/>
    <xf numFmtId="172" fontId="113" fillId="0" borderId="208" xfId="7" applyNumberFormat="1" applyFont="1" applyBorder="1"/>
    <xf numFmtId="171" fontId="109" fillId="0" borderId="208" xfId="7" applyFont="1" applyBorder="1"/>
    <xf numFmtId="171" fontId="109" fillId="0" borderId="208" xfId="7" applyFont="1" applyFill="1" applyBorder="1"/>
    <xf numFmtId="172" fontId="110" fillId="0" borderId="208" xfId="7" applyNumberFormat="1" applyFont="1" applyBorder="1"/>
    <xf numFmtId="172" fontId="109" fillId="0" borderId="208" xfId="7" applyNumberFormat="1" applyFont="1" applyBorder="1" applyAlignment="1">
      <alignment horizontal="left" indent="1"/>
    </xf>
    <xf numFmtId="172" fontId="109" fillId="0" borderId="208" xfId="7" applyNumberFormat="1" applyFont="1" applyBorder="1"/>
    <xf numFmtId="172" fontId="112" fillId="0" borderId="208" xfId="7" applyNumberFormat="1" applyFont="1" applyBorder="1"/>
    <xf numFmtId="0" fontId="92" fillId="0" borderId="66" xfId="0" applyFont="1" applyBorder="1" applyAlignment="1">
      <alignment horizontal="left" wrapText="1"/>
    </xf>
    <xf numFmtId="0" fontId="92" fillId="0" borderId="65" xfId="0" applyFont="1" applyBorder="1" applyAlignment="1">
      <alignment horizontal="left" wrapText="1"/>
    </xf>
    <xf numFmtId="0" fontId="92" fillId="0" borderId="135" xfId="0" applyFont="1" applyBorder="1" applyAlignment="1">
      <alignment horizontal="center" vertical="center"/>
    </xf>
    <xf numFmtId="0" fontId="92" fillId="0" borderId="30" xfId="0" applyFont="1" applyBorder="1" applyAlignment="1">
      <alignment horizontal="center" vertical="center"/>
    </xf>
    <xf numFmtId="0" fontId="92" fillId="0" borderId="136" xfId="0" applyFont="1" applyBorder="1" applyAlignment="1">
      <alignment horizontal="center" vertical="center"/>
    </xf>
    <xf numFmtId="172" fontId="0" fillId="0" borderId="209" xfId="7" applyNumberFormat="1" applyFont="1" applyBorder="1" applyAlignment="1">
      <alignment horizontal="center"/>
    </xf>
    <xf numFmtId="172" fontId="0" fillId="0" borderId="197" xfId="7" applyNumberFormat="1" applyFont="1" applyBorder="1" applyAlignment="1">
      <alignment horizontal="center"/>
    </xf>
    <xf numFmtId="172" fontId="0" fillId="0" borderId="196" xfId="7" applyNumberFormat="1" applyFont="1" applyBorder="1" applyAlignment="1">
      <alignment horizontal="center"/>
    </xf>
    <xf numFmtId="0" fontId="349" fillId="0" borderId="114" xfId="0" applyFont="1" applyBorder="1" applyAlignment="1">
      <alignment horizontal="center" vertical="center"/>
    </xf>
    <xf numFmtId="0" fontId="350" fillId="0" borderId="115" xfId="0" applyFont="1" applyBorder="1" applyAlignment="1">
      <alignment horizontal="center" vertical="center"/>
    </xf>
    <xf numFmtId="0" fontId="350" fillId="0" borderId="7" xfId="0" applyFont="1" applyBorder="1" applyAlignment="1">
      <alignment horizontal="center" vertical="center"/>
    </xf>
    <xf numFmtId="0" fontId="119" fillId="0" borderId="16" xfId="0" applyFont="1" applyFill="1" applyBorder="1" applyAlignment="1" applyProtection="1">
      <alignment horizontal="center" vertical="center"/>
    </xf>
    <xf numFmtId="0" fontId="119" fillId="0" borderId="17" xfId="0" applyFont="1" applyFill="1" applyBorder="1" applyAlignment="1" applyProtection="1">
      <alignment horizontal="center" vertical="center"/>
    </xf>
    <xf numFmtId="0" fontId="349" fillId="0" borderId="116" xfId="0" applyFont="1" applyBorder="1" applyAlignment="1">
      <alignment horizontal="center"/>
    </xf>
    <xf numFmtId="0" fontId="349" fillId="0" borderId="117" xfId="0" applyFont="1" applyBorder="1" applyAlignment="1">
      <alignment horizontal="center"/>
    </xf>
    <xf numFmtId="0" fontId="349" fillId="0" borderId="118" xfId="0"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8" fillId="0" borderId="131"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Fill="1" applyBorder="1" applyAlignment="1" applyProtection="1">
      <alignment horizontal="center" vertical="center"/>
    </xf>
    <xf numFmtId="0" fontId="45" fillId="0" borderId="17"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Fill="1" applyBorder="1" applyAlignment="1">
      <alignment horizontal="center" vertical="center" wrapText="1"/>
    </xf>
    <xf numFmtId="0" fontId="84" fillId="0" borderId="80" xfId="0" applyFont="1" applyFill="1" applyBorder="1" applyAlignment="1">
      <alignment horizontal="center" vertical="center" wrapText="1"/>
    </xf>
    <xf numFmtId="0" fontId="45" fillId="0" borderId="80" xfId="11" applyFont="1" applyFill="1" applyBorder="1" applyAlignment="1" applyProtection="1">
      <alignment horizontal="center" vertical="center" wrapText="1"/>
    </xf>
    <xf numFmtId="0" fontId="45" fillId="0" borderId="81" xfId="11" applyFont="1" applyFill="1" applyBorder="1" applyAlignment="1" applyProtection="1">
      <alignment horizontal="center" vertical="center" wrapText="1"/>
    </xf>
    <xf numFmtId="0" fontId="45" fillId="0" borderId="70"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7"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pplyProtection="1">
      <alignment horizontal="center" vertical="center" wrapText="1"/>
    </xf>
    <xf numFmtId="0" fontId="4" fillId="83" borderId="81"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71" xfId="13" applyFont="1" applyFill="1" applyBorder="1" applyAlignment="1" applyProtection="1">
      <alignment horizontal="center" vertical="center" wrapText="1"/>
      <protection locked="0"/>
    </xf>
    <xf numFmtId="0" fontId="97"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2" fontId="45" fillId="3" borderId="69" xfId="1" applyNumberFormat="1" applyFont="1" applyFill="1" applyBorder="1" applyAlignment="1" applyProtection="1">
      <alignment horizontal="center"/>
      <protection locked="0"/>
    </xf>
    <xf numFmtId="172" fontId="45" fillId="3" borderId="27" xfId="1" applyNumberFormat="1" applyFont="1" applyFill="1" applyBorder="1" applyAlignment="1" applyProtection="1">
      <alignment horizontal="center"/>
      <protection locked="0"/>
    </xf>
    <xf numFmtId="172" fontId="45" fillId="3" borderId="28" xfId="1" applyNumberFormat="1" applyFont="1" applyFill="1" applyBorder="1" applyAlignment="1" applyProtection="1">
      <alignment horizontal="center"/>
      <protection locked="0"/>
    </xf>
    <xf numFmtId="172" fontId="45" fillId="0" borderId="15" xfId="1" applyNumberFormat="1" applyFont="1" applyFill="1" applyBorder="1" applyAlignment="1" applyProtection="1">
      <alignment horizontal="center"/>
      <protection locked="0"/>
    </xf>
    <xf numFmtId="172" fontId="45" fillId="0" borderId="16" xfId="1" applyNumberFormat="1" applyFont="1" applyFill="1" applyBorder="1" applyAlignment="1" applyProtection="1">
      <alignment horizontal="center"/>
      <protection locked="0"/>
    </xf>
    <xf numFmtId="172"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2" fontId="45" fillId="0" borderId="72" xfId="1" applyNumberFormat="1" applyFont="1" applyFill="1" applyBorder="1" applyAlignment="1" applyProtection="1">
      <alignment horizontal="center" vertical="center" wrapText="1"/>
      <protection locked="0"/>
    </xf>
    <xf numFmtId="172" fontId="45" fillId="0" borderId="73" xfId="1" applyNumberFormat="1" applyFont="1" applyFill="1" applyBorder="1" applyAlignment="1" applyProtection="1">
      <alignment horizontal="center" vertical="center" wrapText="1"/>
      <protection locked="0"/>
    </xf>
    <xf numFmtId="0" fontId="3" fillId="0" borderId="71" xfId="0" applyFont="1" applyFill="1" applyBorder="1" applyAlignment="1">
      <alignment horizontal="center" vertical="center" wrapText="1"/>
    </xf>
    <xf numFmtId="0" fontId="3" fillId="0" borderId="64" xfId="0" applyFont="1" applyFill="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4" xfId="0" applyFont="1" applyFill="1" applyBorder="1" applyAlignment="1">
      <alignment horizontal="left" vertical="center"/>
    </xf>
    <xf numFmtId="0" fontId="98" fillId="0" borderId="55" xfId="0" applyFont="1" applyFill="1" applyBorder="1" applyAlignment="1">
      <alignment horizontal="left" vertical="center"/>
    </xf>
    <xf numFmtId="0" fontId="3" fillId="0" borderId="55"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2" fillId="0" borderId="104"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9" xfId="0" applyNumberFormat="1" applyFont="1" applyFill="1" applyBorder="1" applyAlignment="1">
      <alignment horizontal="left" vertical="center" wrapText="1"/>
    </xf>
    <xf numFmtId="0" fontId="112" fillId="0" borderId="110" xfId="0" applyNumberFormat="1" applyFont="1" applyFill="1" applyBorder="1" applyAlignment="1">
      <alignment horizontal="left" vertical="center" wrapText="1"/>
    </xf>
    <xf numFmtId="0" fontId="112" fillId="0" borderId="112" xfId="0" applyNumberFormat="1" applyFont="1" applyFill="1" applyBorder="1" applyAlignment="1">
      <alignment horizontal="left" vertical="center" wrapText="1"/>
    </xf>
    <xf numFmtId="0" fontId="112" fillId="0" borderId="113" xfId="0" applyNumberFormat="1" applyFont="1" applyFill="1" applyBorder="1" applyAlignment="1">
      <alignment horizontal="left" vertical="center" wrapText="1"/>
    </xf>
    <xf numFmtId="0" fontId="113" fillId="0" borderId="106" xfId="0" applyFont="1" applyFill="1" applyBorder="1" applyAlignment="1">
      <alignment horizontal="center" vertical="center" wrapText="1"/>
    </xf>
    <xf numFmtId="0" fontId="113" fillId="0" borderId="107" xfId="0" applyFont="1" applyFill="1" applyBorder="1" applyAlignment="1">
      <alignment horizontal="center" vertical="center" wrapText="1"/>
    </xf>
    <xf numFmtId="0" fontId="113" fillId="0" borderId="108" xfId="0" applyFont="1" applyFill="1" applyBorder="1" applyAlignment="1">
      <alignment horizontal="center" vertical="center" wrapText="1"/>
    </xf>
    <xf numFmtId="0" fontId="113" fillId="0" borderId="85" xfId="0" applyFont="1" applyFill="1" applyBorder="1" applyAlignment="1">
      <alignment horizontal="center" vertical="center" wrapText="1"/>
    </xf>
    <xf numFmtId="0" fontId="113" fillId="0" borderId="111" xfId="0" applyFont="1" applyFill="1" applyBorder="1" applyAlignment="1">
      <alignment horizontal="center" vertical="center" wrapText="1"/>
    </xf>
    <xf numFmtId="0" fontId="113" fillId="0" borderId="75" xfId="0" applyFont="1" applyFill="1" applyBorder="1" applyAlignment="1">
      <alignment horizontal="center" vertical="center" wrapText="1"/>
    </xf>
    <xf numFmtId="0" fontId="109" fillId="0" borderId="131"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7" xfId="0" applyFont="1" applyBorder="1" applyAlignment="1">
      <alignment horizontal="center" vertical="center" wrapText="1"/>
    </xf>
    <xf numFmtId="0" fontId="117" fillId="0" borderId="127" xfId="0" applyFont="1" applyFill="1" applyBorder="1" applyAlignment="1">
      <alignment horizontal="center" vertical="center"/>
    </xf>
    <xf numFmtId="0" fontId="117" fillId="0" borderId="106" xfId="0" applyFont="1" applyFill="1" applyBorder="1" applyAlignment="1">
      <alignment horizontal="center" vertical="center"/>
    </xf>
    <xf numFmtId="0" fontId="117" fillId="0" borderId="108" xfId="0" applyFont="1" applyFill="1" applyBorder="1" applyAlignment="1">
      <alignment horizontal="center" vertical="center"/>
    </xf>
    <xf numFmtId="0" fontId="117" fillId="0" borderId="85" xfId="0" applyFont="1" applyFill="1" applyBorder="1" applyAlignment="1">
      <alignment horizontal="center" vertical="center"/>
    </xf>
    <xf numFmtId="0" fontId="117" fillId="0" borderId="75" xfId="0" applyFont="1" applyFill="1" applyBorder="1" applyAlignment="1">
      <alignment horizontal="center" vertical="center"/>
    </xf>
    <xf numFmtId="0" fontId="113" fillId="0" borderId="127" xfId="0" applyFont="1" applyFill="1" applyBorder="1" applyAlignment="1">
      <alignment horizontal="center" vertical="center" wrapText="1"/>
    </xf>
    <xf numFmtId="0" fontId="109" fillId="0" borderId="130" xfId="0" applyFont="1" applyBorder="1" applyAlignment="1">
      <alignment horizontal="center" vertical="center" wrapText="1"/>
    </xf>
    <xf numFmtId="0" fontId="112" fillId="0" borderId="106" xfId="0" applyFont="1" applyFill="1" applyBorder="1" applyAlignment="1">
      <alignment horizontal="center" vertical="center" wrapText="1"/>
    </xf>
    <xf numFmtId="0" fontId="112" fillId="0" borderId="108"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85" xfId="0" applyFont="1" applyFill="1" applyBorder="1" applyAlignment="1">
      <alignment horizontal="center" vertical="center" wrapText="1"/>
    </xf>
    <xf numFmtId="0" fontId="112" fillId="0" borderId="75" xfId="0" applyFont="1" applyFill="1" applyBorder="1" applyAlignment="1">
      <alignment horizontal="center" vertical="center" wrapText="1"/>
    </xf>
    <xf numFmtId="0" fontId="109" fillId="0" borderId="128" xfId="0" applyFont="1" applyFill="1" applyBorder="1" applyAlignment="1">
      <alignment horizontal="center" vertical="center" wrapText="1"/>
    </xf>
    <xf numFmtId="0" fontId="109" fillId="0" borderId="129" xfId="0" applyFont="1" applyFill="1" applyBorder="1" applyAlignment="1">
      <alignment horizontal="center" vertical="center" wrapText="1"/>
    </xf>
    <xf numFmtId="0" fontId="112" fillId="0" borderId="76"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6" xfId="0" applyFont="1" applyFill="1" applyBorder="1" applyAlignment="1">
      <alignment horizontal="center" vertical="center" wrapText="1"/>
    </xf>
    <xf numFmtId="0" fontId="109" fillId="0" borderId="75" xfId="0" applyFont="1" applyBorder="1" applyAlignment="1">
      <alignment horizontal="center" vertical="center" wrapText="1"/>
    </xf>
    <xf numFmtId="0" fontId="112" fillId="0" borderId="54" xfId="0" applyNumberFormat="1" applyFont="1" applyFill="1" applyBorder="1" applyAlignment="1">
      <alignment horizontal="left" vertical="top" wrapText="1"/>
    </xf>
    <xf numFmtId="0" fontId="112" fillId="0" borderId="77" xfId="0" applyNumberFormat="1" applyFont="1" applyFill="1" applyBorder="1" applyAlignment="1">
      <alignment horizontal="left" vertical="top" wrapText="1"/>
    </xf>
    <xf numFmtId="0" fontId="112" fillId="0" borderId="63"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03" xfId="0" applyNumberFormat="1" applyFont="1" applyFill="1" applyBorder="1" applyAlignment="1">
      <alignment horizontal="left" vertical="top" wrapText="1"/>
    </xf>
    <xf numFmtId="0" fontId="112" fillId="0" borderId="134" xfId="0" applyNumberFormat="1" applyFont="1" applyFill="1" applyBorder="1" applyAlignment="1">
      <alignment horizontal="left" vertical="top" wrapText="1"/>
    </xf>
    <xf numFmtId="0" fontId="112" fillId="0" borderId="87" xfId="0" applyFont="1" applyFill="1" applyBorder="1" applyAlignment="1">
      <alignment horizontal="center" vertical="center" wrapText="1"/>
    </xf>
    <xf numFmtId="0" fontId="112" fillId="0" borderId="67" xfId="0" applyFont="1" applyFill="1" applyBorder="1" applyAlignment="1">
      <alignment horizontal="center" vertical="center" wrapText="1"/>
    </xf>
    <xf numFmtId="0" fontId="109" fillId="0" borderId="64" xfId="0" applyFont="1" applyBorder="1" applyAlignment="1">
      <alignment horizontal="center" vertical="center" wrapText="1"/>
    </xf>
    <xf numFmtId="0" fontId="109" fillId="0" borderId="69"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28" xfId="0" applyFont="1" applyFill="1" applyBorder="1" applyAlignment="1">
      <alignment horizontal="center" vertical="center" wrapText="1"/>
    </xf>
    <xf numFmtId="0" fontId="109" fillId="0" borderId="106" xfId="0" applyFont="1" applyBorder="1" applyAlignment="1">
      <alignment horizontal="center" vertical="top" wrapText="1"/>
    </xf>
    <xf numFmtId="0" fontId="109" fillId="0" borderId="107" xfId="0" applyFont="1" applyBorder="1" applyAlignment="1">
      <alignment horizontal="center" vertical="top" wrapText="1"/>
    </xf>
    <xf numFmtId="0" fontId="109" fillId="0" borderId="106" xfId="0" applyFont="1" applyFill="1" applyBorder="1" applyAlignment="1">
      <alignment horizontal="center" vertical="top" wrapText="1"/>
    </xf>
    <xf numFmtId="0" fontId="109" fillId="0" borderId="129" xfId="0" applyFont="1" applyFill="1" applyBorder="1" applyAlignment="1">
      <alignment horizontal="center" vertical="top" wrapText="1"/>
    </xf>
    <xf numFmtId="0" fontId="109" fillId="0" borderId="130" xfId="0" applyFont="1" applyFill="1" applyBorder="1" applyAlignment="1">
      <alignment horizontal="center" vertical="top" wrapText="1"/>
    </xf>
    <xf numFmtId="0" fontId="129" fillId="0" borderId="119" xfId="0" applyNumberFormat="1" applyFont="1" applyFill="1" applyBorder="1" applyAlignment="1">
      <alignment horizontal="left" vertical="top" wrapText="1"/>
    </xf>
    <xf numFmtId="0" fontId="129" fillId="0" borderId="120" xfId="0" applyNumberFormat="1" applyFont="1" applyFill="1" applyBorder="1" applyAlignment="1">
      <alignment horizontal="left" vertical="top" wrapText="1"/>
    </xf>
    <xf numFmtId="0" fontId="115" fillId="0" borderId="106" xfId="0" applyFont="1" applyBorder="1" applyAlignment="1">
      <alignment horizontal="center" vertical="center"/>
    </xf>
    <xf numFmtId="0" fontId="115" fillId="0" borderId="108" xfId="0" applyFont="1" applyBorder="1" applyAlignment="1">
      <alignment horizontal="center" vertical="center"/>
    </xf>
    <xf numFmtId="0" fontId="115" fillId="0" borderId="85" xfId="0" applyFont="1" applyBorder="1" applyAlignment="1">
      <alignment horizontal="center" vertical="center"/>
    </xf>
    <xf numFmtId="0" fontId="115" fillId="0" borderId="75" xfId="0" applyFont="1" applyBorder="1" applyAlignment="1">
      <alignment horizontal="center" vertical="center"/>
    </xf>
    <xf numFmtId="0" fontId="114" fillId="0" borderId="127" xfId="0" applyFont="1" applyBorder="1" applyAlignment="1">
      <alignment horizontal="center" vertical="center" wrapText="1"/>
    </xf>
    <xf numFmtId="0" fontId="114" fillId="0" borderId="131"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hashbank.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tabSelected="1" zoomScale="80" zoomScaleNormal="80" workbookViewId="0">
      <selection activeCell="C18" sqref="C18"/>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14"/>
      <c r="B1" s="120" t="s">
        <v>209</v>
      </c>
      <c r="C1" s="114"/>
    </row>
    <row r="2" spans="1:3">
      <c r="A2" s="121">
        <v>1</v>
      </c>
      <c r="B2" s="257" t="s">
        <v>210</v>
      </c>
      <c r="C2" s="48" t="s">
        <v>752</v>
      </c>
    </row>
    <row r="3" spans="1:3">
      <c r="A3" s="121">
        <v>2</v>
      </c>
      <c r="B3" s="258" t="s">
        <v>206</v>
      </c>
      <c r="C3" s="48" t="s">
        <v>753</v>
      </c>
    </row>
    <row r="4" spans="1:3">
      <c r="A4" s="121">
        <v>3</v>
      </c>
      <c r="B4" s="259" t="s">
        <v>211</v>
      </c>
      <c r="C4" s="48" t="s">
        <v>754</v>
      </c>
    </row>
    <row r="5" spans="1:3">
      <c r="A5" s="122">
        <v>4</v>
      </c>
      <c r="B5" s="260" t="s">
        <v>207</v>
      </c>
      <c r="C5" s="658" t="s">
        <v>755</v>
      </c>
    </row>
    <row r="6" spans="1:3" s="123" customFormat="1" ht="45.75" customHeight="1">
      <c r="A6" s="765" t="s">
        <v>283</v>
      </c>
      <c r="B6" s="766"/>
      <c r="C6" s="766"/>
    </row>
    <row r="7" spans="1:3" ht="15">
      <c r="A7" s="124" t="s">
        <v>29</v>
      </c>
      <c r="B7" s="120" t="s">
        <v>208</v>
      </c>
    </row>
    <row r="8" spans="1:3">
      <c r="A8" s="114">
        <v>1</v>
      </c>
      <c r="B8" s="157" t="s">
        <v>20</v>
      </c>
    </row>
    <row r="9" spans="1:3">
      <c r="A9" s="114">
        <v>2</v>
      </c>
      <c r="B9" s="158" t="s">
        <v>21</v>
      </c>
    </row>
    <row r="10" spans="1:3">
      <c r="A10" s="114">
        <v>3</v>
      </c>
      <c r="B10" s="158" t="s">
        <v>22</v>
      </c>
    </row>
    <row r="11" spans="1:3">
      <c r="A11" s="114">
        <v>4</v>
      </c>
      <c r="B11" s="158" t="s">
        <v>23</v>
      </c>
      <c r="C11" s="51"/>
    </row>
    <row r="12" spans="1:3">
      <c r="A12" s="114">
        <v>5</v>
      </c>
      <c r="B12" s="158" t="s">
        <v>24</v>
      </c>
    </row>
    <row r="13" spans="1:3">
      <c r="A13" s="114">
        <v>6</v>
      </c>
      <c r="B13" s="159" t="s">
        <v>218</v>
      </c>
    </row>
    <row r="14" spans="1:3">
      <c r="A14" s="114">
        <v>7</v>
      </c>
      <c r="B14" s="158" t="s">
        <v>212</v>
      </c>
    </row>
    <row r="15" spans="1:3">
      <c r="A15" s="114">
        <v>8</v>
      </c>
      <c r="B15" s="158" t="s">
        <v>213</v>
      </c>
    </row>
    <row r="16" spans="1:3">
      <c r="A16" s="114">
        <v>9</v>
      </c>
      <c r="B16" s="158" t="s">
        <v>25</v>
      </c>
    </row>
    <row r="17" spans="1:2">
      <c r="A17" s="256" t="s">
        <v>282</v>
      </c>
      <c r="B17" s="255" t="s">
        <v>269</v>
      </c>
    </row>
    <row r="18" spans="1:2" s="15" customFormat="1">
      <c r="A18" s="609" t="s">
        <v>711</v>
      </c>
      <c r="B18" s="610" t="s">
        <v>713</v>
      </c>
    </row>
    <row r="19" spans="1:2" s="15" customFormat="1">
      <c r="A19" s="611" t="s">
        <v>712</v>
      </c>
      <c r="B19" s="610" t="s">
        <v>714</v>
      </c>
    </row>
    <row r="20" spans="1:2">
      <c r="A20" s="114">
        <v>10</v>
      </c>
      <c r="B20" s="158" t="s">
        <v>26</v>
      </c>
    </row>
    <row r="21" spans="1:2">
      <c r="A21" s="114">
        <v>11</v>
      </c>
      <c r="B21" s="159" t="s">
        <v>214</v>
      </c>
    </row>
    <row r="22" spans="1:2">
      <c r="A22" s="114">
        <v>12</v>
      </c>
      <c r="B22" s="159" t="s">
        <v>27</v>
      </c>
    </row>
    <row r="23" spans="1:2">
      <c r="A23" s="272">
        <v>13</v>
      </c>
      <c r="B23" s="273" t="s">
        <v>215</v>
      </c>
    </row>
    <row r="24" spans="1:2">
      <c r="A24" s="272">
        <v>14</v>
      </c>
      <c r="B24" s="274" t="s">
        <v>240</v>
      </c>
    </row>
    <row r="25" spans="1:2">
      <c r="A25" s="275">
        <v>15</v>
      </c>
      <c r="B25" s="276" t="s">
        <v>28</v>
      </c>
    </row>
    <row r="26" spans="1:2">
      <c r="A26" s="275">
        <v>15.1</v>
      </c>
      <c r="B26" s="277" t="s">
        <v>296</v>
      </c>
    </row>
    <row r="27" spans="1:2">
      <c r="A27" s="612">
        <v>15.2</v>
      </c>
      <c r="B27" s="610" t="s">
        <v>716</v>
      </c>
    </row>
    <row r="28" spans="1:2">
      <c r="A28" s="275">
        <v>16</v>
      </c>
      <c r="B28" s="277" t="s">
        <v>337</v>
      </c>
    </row>
    <row r="29" spans="1:2">
      <c r="A29" s="275">
        <v>17</v>
      </c>
      <c r="B29" s="277" t="s">
        <v>378</v>
      </c>
    </row>
    <row r="30" spans="1:2">
      <c r="A30" s="275">
        <v>18</v>
      </c>
      <c r="B30" s="277" t="s">
        <v>666</v>
      </c>
    </row>
    <row r="31" spans="1:2">
      <c r="A31" s="275">
        <v>19</v>
      </c>
      <c r="B31" s="277" t="s">
        <v>667</v>
      </c>
    </row>
    <row r="32" spans="1:2">
      <c r="A32" s="275">
        <v>20</v>
      </c>
      <c r="B32" s="337" t="s">
        <v>668</v>
      </c>
    </row>
    <row r="33" spans="1:2">
      <c r="A33" s="275">
        <v>21</v>
      </c>
      <c r="B33" s="277" t="s">
        <v>494</v>
      </c>
    </row>
    <row r="34" spans="1:2">
      <c r="A34" s="275">
        <v>22</v>
      </c>
      <c r="B34" s="277" t="s">
        <v>669</v>
      </c>
    </row>
    <row r="35" spans="1:2">
      <c r="A35" s="275">
        <v>23</v>
      </c>
      <c r="B35" s="277" t="s">
        <v>670</v>
      </c>
    </row>
    <row r="36" spans="1:2">
      <c r="A36" s="275">
        <v>24</v>
      </c>
      <c r="B36" s="277" t="s">
        <v>671</v>
      </c>
    </row>
    <row r="37" spans="1:2">
      <c r="A37" s="275">
        <v>25</v>
      </c>
      <c r="B37" s="277" t="s">
        <v>379</v>
      </c>
    </row>
    <row r="38" spans="1:2">
      <c r="A38" s="275">
        <v>26</v>
      </c>
      <c r="B38" s="277"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 ref="C5" r:id="rId1"/>
  </hyperlinks>
  <pageMargins left="0.7" right="0.7" top="0.75" bottom="0.75" header="0.3" footer="0.3"/>
  <pageSetup paperSize="9" orientation="portrait" r:id="rId2"/>
  <headerFooter>
    <oddHeader>&amp;Lშიდა მოხმარების</oddHeader>
    <oddFooter>&amp;Lშიდა მოხმარების</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activeCell="B6" sqref="B6"/>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3">
      <c r="A1" s="2" t="s">
        <v>30</v>
      </c>
      <c r="B1" s="3" t="str">
        <f>'Info '!C2</f>
        <v>JSC Hash Bank</v>
      </c>
    </row>
    <row r="2" spans="1:3" s="43" customFormat="1" ht="15.75" customHeight="1">
      <c r="A2" s="43" t="s">
        <v>31</v>
      </c>
      <c r="B2" s="667">
        <f>'1. key ratios '!B2</f>
        <v>45838</v>
      </c>
    </row>
    <row r="3" spans="1:3" s="43" customFormat="1" ht="15.75" customHeight="1"/>
    <row r="4" spans="1:3" ht="13.5" thickBot="1">
      <c r="A4" s="54" t="s">
        <v>143</v>
      </c>
      <c r="B4" s="95" t="s">
        <v>142</v>
      </c>
    </row>
    <row r="5" spans="1:3">
      <c r="A5" s="55" t="s">
        <v>6</v>
      </c>
      <c r="B5" s="56"/>
      <c r="C5" s="57" t="s">
        <v>35</v>
      </c>
    </row>
    <row r="6" spans="1:3">
      <c r="A6" s="58">
        <v>1</v>
      </c>
      <c r="B6" s="59" t="s">
        <v>141</v>
      </c>
      <c r="C6" s="60">
        <f>SUM(C7:C11)</f>
        <v>28154858</v>
      </c>
    </row>
    <row r="7" spans="1:3">
      <c r="A7" s="58">
        <v>2</v>
      </c>
      <c r="B7" s="61" t="s">
        <v>140</v>
      </c>
      <c r="C7" s="733">
        <v>41223750</v>
      </c>
    </row>
    <row r="8" spans="1:3">
      <c r="A8" s="58">
        <v>3</v>
      </c>
      <c r="B8" s="62" t="s">
        <v>139</v>
      </c>
      <c r="C8" s="733"/>
    </row>
    <row r="9" spans="1:3">
      <c r="A9" s="58">
        <v>4</v>
      </c>
      <c r="B9" s="62" t="s">
        <v>138</v>
      </c>
      <c r="C9" s="733"/>
    </row>
    <row r="10" spans="1:3">
      <c r="A10" s="58">
        <v>5</v>
      </c>
      <c r="B10" s="62" t="s">
        <v>137</v>
      </c>
      <c r="C10" s="733"/>
    </row>
    <row r="11" spans="1:3">
      <c r="A11" s="58">
        <v>6</v>
      </c>
      <c r="B11" s="63" t="s">
        <v>136</v>
      </c>
      <c r="C11" s="733">
        <v>-13068892</v>
      </c>
    </row>
    <row r="12" spans="1:3" s="28" customFormat="1">
      <c r="A12" s="58">
        <v>7</v>
      </c>
      <c r="B12" s="59" t="s">
        <v>135</v>
      </c>
      <c r="C12" s="734">
        <f>SUM(C13:C28)</f>
        <v>5342957</v>
      </c>
    </row>
    <row r="13" spans="1:3" s="28" customFormat="1">
      <c r="A13" s="58">
        <v>8</v>
      </c>
      <c r="B13" s="65" t="s">
        <v>134</v>
      </c>
      <c r="C13" s="735">
        <v>0</v>
      </c>
    </row>
    <row r="14" spans="1:3" s="28" customFormat="1" ht="25.5">
      <c r="A14" s="58">
        <v>9</v>
      </c>
      <c r="B14" s="67" t="s">
        <v>133</v>
      </c>
      <c r="C14" s="735"/>
    </row>
    <row r="15" spans="1:3" s="28" customFormat="1">
      <c r="A15" s="58">
        <v>10</v>
      </c>
      <c r="B15" s="68" t="s">
        <v>132</v>
      </c>
      <c r="C15" s="735">
        <v>5342957</v>
      </c>
    </row>
    <row r="16" spans="1:3" s="28" customFormat="1">
      <c r="A16" s="58">
        <v>11</v>
      </c>
      <c r="B16" s="69" t="s">
        <v>131</v>
      </c>
      <c r="C16" s="735"/>
    </row>
    <row r="17" spans="1:3" s="28" customFormat="1">
      <c r="A17" s="58">
        <v>12</v>
      </c>
      <c r="B17" s="68" t="s">
        <v>130</v>
      </c>
      <c r="C17" s="735"/>
    </row>
    <row r="18" spans="1:3" s="28" customFormat="1">
      <c r="A18" s="58">
        <v>13</v>
      </c>
      <c r="B18" s="68" t="s">
        <v>129</v>
      </c>
      <c r="C18" s="735"/>
    </row>
    <row r="19" spans="1:3" s="28" customFormat="1">
      <c r="A19" s="58">
        <v>14</v>
      </c>
      <c r="B19" s="68" t="s">
        <v>128</v>
      </c>
      <c r="C19" s="735"/>
    </row>
    <row r="20" spans="1:3" s="28" customFormat="1">
      <c r="A20" s="58">
        <v>15</v>
      </c>
      <c r="B20" s="68" t="s">
        <v>127</v>
      </c>
      <c r="C20" s="735">
        <v>0</v>
      </c>
    </row>
    <row r="21" spans="1:3" s="28" customFormat="1" ht="25.5">
      <c r="A21" s="58">
        <v>16</v>
      </c>
      <c r="B21" s="67" t="s">
        <v>126</v>
      </c>
      <c r="C21" s="735"/>
    </row>
    <row r="22" spans="1:3" s="28" customFormat="1">
      <c r="A22" s="58">
        <v>17</v>
      </c>
      <c r="B22" s="70" t="s">
        <v>125</v>
      </c>
      <c r="C22" s="735"/>
    </row>
    <row r="23" spans="1:3" s="28" customFormat="1">
      <c r="A23" s="58">
        <v>18</v>
      </c>
      <c r="B23" s="606" t="s">
        <v>517</v>
      </c>
      <c r="C23" s="735"/>
    </row>
    <row r="24" spans="1:3" s="28" customFormat="1">
      <c r="A24" s="58">
        <v>19</v>
      </c>
      <c r="B24" s="67" t="s">
        <v>124</v>
      </c>
      <c r="C24" s="735"/>
    </row>
    <row r="25" spans="1:3" s="28" customFormat="1" ht="25.5">
      <c r="A25" s="58">
        <v>20</v>
      </c>
      <c r="B25" s="67" t="s">
        <v>101</v>
      </c>
      <c r="C25" s="735"/>
    </row>
    <row r="26" spans="1:3" s="28" customFormat="1">
      <c r="A26" s="58">
        <v>21</v>
      </c>
      <c r="B26" s="71" t="s">
        <v>123</v>
      </c>
      <c r="C26" s="735">
        <v>0</v>
      </c>
    </row>
    <row r="27" spans="1:3" s="28" customFormat="1">
      <c r="A27" s="58">
        <v>22</v>
      </c>
      <c r="B27" s="71" t="s">
        <v>122</v>
      </c>
      <c r="C27" s="735"/>
    </row>
    <row r="28" spans="1:3" s="28" customFormat="1">
      <c r="A28" s="58">
        <v>23</v>
      </c>
      <c r="B28" s="71" t="s">
        <v>121</v>
      </c>
      <c r="C28" s="735"/>
    </row>
    <row r="29" spans="1:3" s="28" customFormat="1">
      <c r="A29" s="58">
        <v>24</v>
      </c>
      <c r="B29" s="72" t="s">
        <v>120</v>
      </c>
      <c r="C29" s="734">
        <f>C6-C12</f>
        <v>22811901</v>
      </c>
    </row>
    <row r="30" spans="1:3" s="28" customFormat="1">
      <c r="A30" s="73"/>
      <c r="B30" s="74"/>
      <c r="C30" s="735"/>
    </row>
    <row r="31" spans="1:3" s="28" customFormat="1">
      <c r="A31" s="73">
        <v>25</v>
      </c>
      <c r="B31" s="72" t="s">
        <v>119</v>
      </c>
      <c r="C31" s="734">
        <f>C32+C35</f>
        <v>2100</v>
      </c>
    </row>
    <row r="32" spans="1:3" s="28" customFormat="1">
      <c r="A32" s="73">
        <v>26</v>
      </c>
      <c r="B32" s="62" t="s">
        <v>118</v>
      </c>
      <c r="C32" s="736">
        <f>C33+C34</f>
        <v>2100</v>
      </c>
    </row>
    <row r="33" spans="1:3" s="28" customFormat="1">
      <c r="A33" s="73">
        <v>27</v>
      </c>
      <c r="B33" s="75" t="s">
        <v>179</v>
      </c>
      <c r="C33" s="735">
        <v>2100</v>
      </c>
    </row>
    <row r="34" spans="1:3" s="28" customFormat="1">
      <c r="A34" s="73">
        <v>28</v>
      </c>
      <c r="B34" s="75" t="s">
        <v>117</v>
      </c>
      <c r="C34" s="66"/>
    </row>
    <row r="35" spans="1:3" s="28" customFormat="1">
      <c r="A35" s="73">
        <v>29</v>
      </c>
      <c r="B35" s="62" t="s">
        <v>116</v>
      </c>
      <c r="C35" s="66"/>
    </row>
    <row r="36" spans="1:3" s="28" customFormat="1">
      <c r="A36" s="73">
        <v>30</v>
      </c>
      <c r="B36" s="72" t="s">
        <v>115</v>
      </c>
      <c r="C36" s="64">
        <f>SUM(C37:C41)</f>
        <v>0</v>
      </c>
    </row>
    <row r="37" spans="1:3" s="28" customFormat="1">
      <c r="A37" s="73">
        <v>31</v>
      </c>
      <c r="B37" s="67" t="s">
        <v>114</v>
      </c>
      <c r="C37" s="66"/>
    </row>
    <row r="38" spans="1:3" s="28" customFormat="1">
      <c r="A38" s="73">
        <v>32</v>
      </c>
      <c r="B38" s="68" t="s">
        <v>113</v>
      </c>
      <c r="C38" s="66"/>
    </row>
    <row r="39" spans="1:3" s="28" customFormat="1" ht="25.5">
      <c r="A39" s="73">
        <v>33</v>
      </c>
      <c r="B39" s="67" t="s">
        <v>112</v>
      </c>
      <c r="C39" s="66"/>
    </row>
    <row r="40" spans="1:3" s="28" customFormat="1" ht="25.5">
      <c r="A40" s="73">
        <v>34</v>
      </c>
      <c r="B40" s="67" t="s">
        <v>101</v>
      </c>
      <c r="C40" s="66"/>
    </row>
    <row r="41" spans="1:3" s="28" customFormat="1">
      <c r="A41" s="73">
        <v>35</v>
      </c>
      <c r="B41" s="71" t="s">
        <v>111</v>
      </c>
      <c r="C41" s="66"/>
    </row>
    <row r="42" spans="1:3" s="28" customFormat="1">
      <c r="A42" s="73">
        <v>36</v>
      </c>
      <c r="B42" s="72" t="s">
        <v>110</v>
      </c>
      <c r="C42" s="64">
        <f>C31-C36</f>
        <v>2100</v>
      </c>
    </row>
    <row r="43" spans="1:3" s="28" customFormat="1">
      <c r="A43" s="73"/>
      <c r="B43" s="74"/>
      <c r="C43" s="66"/>
    </row>
    <row r="44" spans="1:3" s="28" customFormat="1">
      <c r="A44" s="73">
        <v>37</v>
      </c>
      <c r="B44" s="76" t="s">
        <v>109</v>
      </c>
      <c r="C44" s="64">
        <f>SUM(C45:C47)</f>
        <v>0</v>
      </c>
    </row>
    <row r="45" spans="1:3" s="28" customFormat="1">
      <c r="A45" s="73">
        <v>38</v>
      </c>
      <c r="B45" s="62" t="s">
        <v>108</v>
      </c>
      <c r="C45" s="66"/>
    </row>
    <row r="46" spans="1:3" s="28" customFormat="1">
      <c r="A46" s="73">
        <v>39</v>
      </c>
      <c r="B46" s="62" t="s">
        <v>107</v>
      </c>
      <c r="C46" s="66"/>
    </row>
    <row r="47" spans="1:3" s="28" customFormat="1">
      <c r="A47" s="73">
        <v>40</v>
      </c>
      <c r="B47" s="62" t="s">
        <v>106</v>
      </c>
      <c r="C47" s="66"/>
    </row>
    <row r="48" spans="1:3" s="28" customFormat="1">
      <c r="A48" s="73">
        <v>41</v>
      </c>
      <c r="B48" s="76" t="s">
        <v>105</v>
      </c>
      <c r="C48" s="64">
        <f>SUM(C49:C52)</f>
        <v>0</v>
      </c>
    </row>
    <row r="49" spans="1:3" s="28" customFormat="1">
      <c r="A49" s="73">
        <v>42</v>
      </c>
      <c r="B49" s="67" t="s">
        <v>104</v>
      </c>
      <c r="C49" s="66"/>
    </row>
    <row r="50" spans="1:3" s="28" customFormat="1">
      <c r="A50" s="73">
        <v>43</v>
      </c>
      <c r="B50" s="68" t="s">
        <v>103</v>
      </c>
      <c r="C50" s="66"/>
    </row>
    <row r="51" spans="1:3" s="28" customFormat="1">
      <c r="A51" s="73">
        <v>44</v>
      </c>
      <c r="B51" s="67" t="s">
        <v>102</v>
      </c>
      <c r="C51" s="66"/>
    </row>
    <row r="52" spans="1:3" s="28" customFormat="1" ht="25.5">
      <c r="A52" s="73">
        <v>45</v>
      </c>
      <c r="B52" s="67" t="s">
        <v>101</v>
      </c>
      <c r="C52" s="66"/>
    </row>
    <row r="53" spans="1:3" s="28" customFormat="1" ht="13.5" thickBot="1">
      <c r="A53" s="73">
        <v>46</v>
      </c>
      <c r="B53" s="77" t="s">
        <v>100</v>
      </c>
      <c r="C53" s="78">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7"/>
  <sheetViews>
    <sheetView zoomScaleNormal="80" workbookViewId="0">
      <selection activeCell="C7" sqref="C7:C17"/>
    </sheetView>
  </sheetViews>
  <sheetFormatPr defaultColWidth="9.140625" defaultRowHeight="12.75"/>
  <cols>
    <col min="1" max="1" width="9.42578125" style="171" bestFit="1" customWidth="1"/>
    <col min="2" max="2" width="59" style="171" customWidth="1"/>
    <col min="3" max="3" width="16.85546875" style="171" bestFit="1" customWidth="1"/>
    <col min="4" max="4" width="13.140625" style="171" bestFit="1" customWidth="1"/>
    <col min="5" max="16384" width="9.140625" style="171"/>
  </cols>
  <sheetData>
    <row r="1" spans="1:4" ht="15">
      <c r="A1" s="236" t="s">
        <v>30</v>
      </c>
      <c r="B1" s="3" t="str">
        <f>'Info '!C2</f>
        <v>JSC Hash Bank</v>
      </c>
    </row>
    <row r="2" spans="1:4" s="145" customFormat="1" ht="15.75" customHeight="1">
      <c r="A2" s="145" t="s">
        <v>31</v>
      </c>
      <c r="B2" s="667">
        <f>'1. key ratios '!B2</f>
        <v>45838</v>
      </c>
    </row>
    <row r="3" spans="1:4" s="145" customFormat="1" ht="15.75" customHeight="1"/>
    <row r="4" spans="1:4" ht="13.5" thickBot="1">
      <c r="A4" s="193" t="s">
        <v>268</v>
      </c>
      <c r="B4" s="244" t="s">
        <v>269</v>
      </c>
    </row>
    <row r="5" spans="1:4" s="245" customFormat="1" ht="12.75" customHeight="1">
      <c r="A5" s="270"/>
      <c r="B5" s="271" t="s">
        <v>272</v>
      </c>
      <c r="C5" s="237" t="s">
        <v>270</v>
      </c>
      <c r="D5" s="238" t="s">
        <v>271</v>
      </c>
    </row>
    <row r="6" spans="1:4" s="246" customFormat="1">
      <c r="A6" s="239">
        <v>1</v>
      </c>
      <c r="B6" s="266" t="s">
        <v>273</v>
      </c>
      <c r="C6" s="266"/>
      <c r="D6" s="240"/>
    </row>
    <row r="7" spans="1:4" s="246" customFormat="1">
      <c r="A7" s="241" t="s">
        <v>259</v>
      </c>
      <c r="B7" s="267" t="s">
        <v>274</v>
      </c>
      <c r="C7" s="737">
        <v>4.4999999999999998E-2</v>
      </c>
      <c r="D7" s="679">
        <f>C7*'5. RWA '!$C$13</f>
        <v>940334.99222632498</v>
      </c>
    </row>
    <row r="8" spans="1:4" s="246" customFormat="1">
      <c r="A8" s="241" t="s">
        <v>260</v>
      </c>
      <c r="B8" s="267" t="s">
        <v>275</v>
      </c>
      <c r="C8" s="738">
        <v>0.06</v>
      </c>
      <c r="D8" s="679">
        <f>C8*'5. RWA '!$C$13</f>
        <v>1253779.9896351001</v>
      </c>
    </row>
    <row r="9" spans="1:4" s="246" customFormat="1">
      <c r="A9" s="241" t="s">
        <v>261</v>
      </c>
      <c r="B9" s="267" t="s">
        <v>276</v>
      </c>
      <c r="C9" s="738">
        <v>0.08</v>
      </c>
      <c r="D9" s="679">
        <f>C9*'5. RWA '!$C$13</f>
        <v>1671706.6528468002</v>
      </c>
    </row>
    <row r="10" spans="1:4" s="246" customFormat="1">
      <c r="A10" s="239" t="s">
        <v>262</v>
      </c>
      <c r="B10" s="266" t="s">
        <v>277</v>
      </c>
      <c r="C10" s="739"/>
      <c r="D10" s="680"/>
    </row>
    <row r="11" spans="1:4" s="247" customFormat="1">
      <c r="A11" s="242" t="s">
        <v>263</v>
      </c>
      <c r="B11" s="262" t="s">
        <v>747</v>
      </c>
      <c r="C11" s="740">
        <v>2.5000000000000001E-2</v>
      </c>
      <c r="D11" s="679">
        <f>C11*'5. RWA '!$C$13</f>
        <v>522408.32901462505</v>
      </c>
    </row>
    <row r="12" spans="1:4" s="247" customFormat="1">
      <c r="A12" s="242" t="s">
        <v>264</v>
      </c>
      <c r="B12" s="262" t="s">
        <v>278</v>
      </c>
      <c r="C12" s="740">
        <v>5.0000000000000001E-3</v>
      </c>
      <c r="D12" s="679">
        <f>C12*'5. RWA '!$C$13</f>
        <v>104481.66580292501</v>
      </c>
    </row>
    <row r="13" spans="1:4" s="247" customFormat="1">
      <c r="A13" s="242" t="s">
        <v>265</v>
      </c>
      <c r="B13" s="262" t="s">
        <v>279</v>
      </c>
      <c r="C13" s="740"/>
      <c r="D13" s="679">
        <f>C13*'5. RWA '!$C$13</f>
        <v>0</v>
      </c>
    </row>
    <row r="14" spans="1:4" s="247" customFormat="1">
      <c r="A14" s="239" t="s">
        <v>266</v>
      </c>
      <c r="B14" s="266" t="s">
        <v>326</v>
      </c>
      <c r="C14" s="741"/>
      <c r="D14" s="680"/>
    </row>
    <row r="15" spans="1:4" s="247" customFormat="1">
      <c r="A15" s="242">
        <v>3.1</v>
      </c>
      <c r="B15" s="262" t="s">
        <v>284</v>
      </c>
      <c r="C15" s="740">
        <v>1.1652650966500156E-5</v>
      </c>
      <c r="D15" s="679">
        <f>C15*'5. RWA '!$C$13</f>
        <v>243.49767680000008</v>
      </c>
    </row>
    <row r="16" spans="1:4" s="247" customFormat="1">
      <c r="A16" s="242">
        <v>3.2</v>
      </c>
      <c r="B16" s="262" t="s">
        <v>285</v>
      </c>
      <c r="C16" s="740">
        <v>1.5606228972991276E-5</v>
      </c>
      <c r="D16" s="679">
        <f>C16*'5. RWA '!$C$13</f>
        <v>326.11295999999999</v>
      </c>
    </row>
    <row r="17" spans="1:6" s="246" customFormat="1">
      <c r="A17" s="242">
        <v>3.3</v>
      </c>
      <c r="B17" s="262" t="s">
        <v>286</v>
      </c>
      <c r="C17" s="740">
        <v>2.0808305297321703E-5</v>
      </c>
      <c r="D17" s="679">
        <f>C17*'5. RWA '!$C$13</f>
        <v>434.81728000000004</v>
      </c>
    </row>
    <row r="18" spans="1:6" s="245" customFormat="1" ht="12.75" customHeight="1">
      <c r="A18" s="268"/>
      <c r="B18" s="269" t="s">
        <v>325</v>
      </c>
      <c r="C18" s="264" t="s">
        <v>270</v>
      </c>
      <c r="D18" s="681" t="s">
        <v>271</v>
      </c>
    </row>
    <row r="19" spans="1:6" s="246" customFormat="1">
      <c r="A19" s="243">
        <v>4</v>
      </c>
      <c r="B19" s="262" t="s">
        <v>280</v>
      </c>
      <c r="C19" s="263">
        <f>C7+C11+C12+C13+C15</f>
        <v>7.5011652650966515E-2</v>
      </c>
      <c r="D19" s="679">
        <f>C19*'5. RWA '!$C$13</f>
        <v>1567468.4847206755</v>
      </c>
      <c r="E19" s="684">
        <f>D19-'1. key ratios '!C11</f>
        <v>0</v>
      </c>
    </row>
    <row r="20" spans="1:6" s="246" customFormat="1">
      <c r="A20" s="243">
        <v>5</v>
      </c>
      <c r="B20" s="262" t="s">
        <v>90</v>
      </c>
      <c r="C20" s="263">
        <f>C8+C11+C12+C13+C16</f>
        <v>9.0015606228972991E-2</v>
      </c>
      <c r="D20" s="679">
        <f>C20*'5. RWA '!$C$13</f>
        <v>1880996.09741265</v>
      </c>
      <c r="E20" s="684">
        <f>D20-'1. key ratios '!C12</f>
        <v>0</v>
      </c>
    </row>
    <row r="21" spans="1:6" s="246" customFormat="1" ht="13.5" thickBot="1">
      <c r="A21" s="248" t="s">
        <v>267</v>
      </c>
      <c r="B21" s="249" t="s">
        <v>281</v>
      </c>
      <c r="C21" s="265">
        <f>C9+C11+C12+C13+C17</f>
        <v>0.11002080830529734</v>
      </c>
      <c r="D21" s="682">
        <f>C21*'5. RWA '!$C$13</f>
        <v>2299031.4649443505</v>
      </c>
      <c r="E21" s="684">
        <f>D21-'1. key ratios '!C13</f>
        <v>0</v>
      </c>
    </row>
    <row r="22" spans="1:6">
      <c r="D22" s="683"/>
      <c r="F22" s="193"/>
    </row>
    <row r="23" spans="1:6">
      <c r="B23" s="192"/>
      <c r="D23" s="683"/>
    </row>
    <row r="24" spans="1:6">
      <c r="D24" s="683"/>
    </row>
    <row r="25" spans="1:6">
      <c r="D25" s="683"/>
    </row>
    <row r="26" spans="1:6">
      <c r="D26" s="683"/>
    </row>
    <row r="27" spans="1:6">
      <c r="D27" s="683"/>
    </row>
    <row r="28" spans="1:6">
      <c r="D28" s="683"/>
    </row>
    <row r="29" spans="1:6">
      <c r="D29" s="683"/>
    </row>
    <row r="30" spans="1:6">
      <c r="D30" s="683"/>
    </row>
    <row r="31" spans="1:6">
      <c r="D31" s="683"/>
    </row>
    <row r="32" spans="1:6">
      <c r="D32" s="683"/>
    </row>
    <row r="33" spans="4:4">
      <c r="D33" s="683"/>
    </row>
    <row r="34" spans="4:4">
      <c r="D34" s="683"/>
    </row>
    <row r="35" spans="4:4">
      <c r="D35" s="683"/>
    </row>
    <row r="36" spans="4:4">
      <c r="D36" s="683"/>
    </row>
    <row r="37" spans="4:4">
      <c r="D37" s="683"/>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C6" sqref="C6"/>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526" t="str">
        <f>'9.1. Capital Requirements'!A1</f>
        <v>Bank:</v>
      </c>
      <c r="B1" s="527"/>
    </row>
    <row r="2" spans="1:3">
      <c r="A2" s="526" t="str">
        <f>'9.1. Capital Requirements'!A2</f>
        <v>Date:</v>
      </c>
      <c r="B2" s="670"/>
    </row>
    <row r="3" spans="1:3">
      <c r="A3" s="528" t="s">
        <v>675</v>
      </c>
      <c r="B3" s="529" t="s">
        <v>676</v>
      </c>
    </row>
    <row r="4" spans="1:3" ht="15.75" thickBot="1"/>
    <row r="5" spans="1:3">
      <c r="A5" s="530"/>
      <c r="B5" s="531" t="s">
        <v>677</v>
      </c>
      <c r="C5" s="561"/>
    </row>
    <row r="6" spans="1:3">
      <c r="A6" s="532" t="s">
        <v>697</v>
      </c>
      <c r="B6" s="533"/>
      <c r="C6" s="561"/>
    </row>
    <row r="7" spans="1:3">
      <c r="A7" s="532" t="s">
        <v>683</v>
      </c>
      <c r="B7" s="533"/>
      <c r="C7" s="561"/>
    </row>
    <row r="8" spans="1:3">
      <c r="A8" s="534" t="s">
        <v>678</v>
      </c>
      <c r="B8" s="535"/>
      <c r="C8" s="561"/>
    </row>
    <row r="9" spans="1:3">
      <c r="A9" s="534" t="s">
        <v>679</v>
      </c>
      <c r="B9" s="535"/>
      <c r="C9" s="561"/>
    </row>
    <row r="10" spans="1:3">
      <c r="A10" s="534" t="s">
        <v>680</v>
      </c>
      <c r="B10" s="535"/>
      <c r="C10" s="561"/>
    </row>
    <row r="11" spans="1:3">
      <c r="A11" s="532" t="s">
        <v>684</v>
      </c>
      <c r="B11" s="533"/>
      <c r="C11" s="561"/>
    </row>
    <row r="12" spans="1:3">
      <c r="A12" s="534" t="s">
        <v>703</v>
      </c>
      <c r="B12" s="535"/>
      <c r="C12" s="561"/>
    </row>
    <row r="13" spans="1:3">
      <c r="A13" s="534" t="s">
        <v>685</v>
      </c>
      <c r="B13" s="535"/>
      <c r="C13" s="561"/>
    </row>
    <row r="14" spans="1:3">
      <c r="A14" s="532" t="s">
        <v>686</v>
      </c>
      <c r="B14" s="533"/>
      <c r="C14" s="561"/>
    </row>
    <row r="15" spans="1:3">
      <c r="A15" s="536" t="s">
        <v>687</v>
      </c>
      <c r="B15" s="535"/>
      <c r="C15" s="561"/>
    </row>
    <row r="16" spans="1:3">
      <c r="A16" s="536" t="s">
        <v>688</v>
      </c>
      <c r="B16" s="535"/>
      <c r="C16" s="561"/>
    </row>
    <row r="17" spans="1:5">
      <c r="A17" s="532" t="s">
        <v>691</v>
      </c>
      <c r="B17" s="533"/>
      <c r="C17" s="561"/>
    </row>
    <row r="18" spans="1:5">
      <c r="A18" s="536" t="s">
        <v>689</v>
      </c>
      <c r="B18" s="535"/>
      <c r="C18" s="561"/>
    </row>
    <row r="19" spans="1:5">
      <c r="A19" s="536" t="s">
        <v>690</v>
      </c>
      <c r="B19" s="535"/>
      <c r="C19" s="561"/>
    </row>
    <row r="20" spans="1:5">
      <c r="A20" s="532" t="s">
        <v>705</v>
      </c>
      <c r="B20" s="533"/>
      <c r="C20" s="561"/>
    </row>
    <row r="21" spans="1:5">
      <c r="A21" s="537" t="s">
        <v>692</v>
      </c>
      <c r="B21" s="538"/>
      <c r="C21" s="561"/>
    </row>
    <row r="22" spans="1:5">
      <c r="A22" s="537" t="s">
        <v>709</v>
      </c>
      <c r="B22" s="538"/>
      <c r="C22" s="561"/>
    </row>
    <row r="23" spans="1:5" ht="15.75" thickBot="1">
      <c r="A23" s="539" t="s">
        <v>693</v>
      </c>
      <c r="B23" s="540">
        <f>IFERROR(B6/B14,0)</f>
        <v>0</v>
      </c>
    </row>
    <row r="24" spans="1:5" ht="16.5" customHeight="1">
      <c r="A24" s="541" t="s">
        <v>681</v>
      </c>
      <c r="B24" s="542"/>
      <c r="C24" s="542"/>
      <c r="D24" s="542"/>
      <c r="E24" s="542"/>
    </row>
    <row r="25" spans="1:5" ht="25.5" customHeight="1">
      <c r="A25" s="541" t="s">
        <v>702</v>
      </c>
    </row>
    <row r="26" spans="1:5" ht="42.6" customHeight="1">
      <c r="A26" s="541" t="s">
        <v>704</v>
      </c>
      <c r="B26" s="171"/>
    </row>
  </sheetData>
  <pageMargins left="0.7" right="0.7" top="0.75" bottom="0.75" header="0.3" footer="0.3"/>
  <pageSetup orientation="portrait" horizontalDpi="4294967292" r:id="rId1"/>
  <headerFooter>
    <oddHeader>&amp;Lშიდა მოხმარების</oddHeader>
    <oddFooter>&amp;Lშიდა მოხმარების</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80" zoomScaleNormal="80" workbookViewId="0">
      <selection activeCell="B2" sqref="B2"/>
    </sheetView>
  </sheetViews>
  <sheetFormatPr defaultRowHeight="15"/>
  <cols>
    <col min="1" max="1" width="56.85546875" customWidth="1"/>
    <col min="2" max="2" width="28.140625" bestFit="1" customWidth="1"/>
    <col min="3" max="6" width="28.140625" customWidth="1"/>
  </cols>
  <sheetData>
    <row r="1" spans="1:7">
      <c r="A1" s="526" t="s">
        <v>30</v>
      </c>
      <c r="B1" s="527">
        <v>0</v>
      </c>
      <c r="C1" s="171"/>
    </row>
    <row r="2" spans="1:7">
      <c r="A2" s="526" t="s">
        <v>31</v>
      </c>
      <c r="B2" s="670"/>
      <c r="C2" s="171"/>
    </row>
    <row r="3" spans="1:7">
      <c r="A3" s="528" t="s">
        <v>682</v>
      </c>
      <c r="B3" s="529" t="s">
        <v>676</v>
      </c>
      <c r="C3" s="171"/>
    </row>
    <row r="5" spans="1:7">
      <c r="A5" s="543"/>
    </row>
    <row r="6" spans="1:7" ht="15.75" thickBot="1">
      <c r="A6" s="544"/>
      <c r="B6" s="544"/>
      <c r="C6" s="544"/>
      <c r="D6" s="544"/>
      <c r="E6" s="544"/>
      <c r="F6" s="544"/>
    </row>
    <row r="7" spans="1:7">
      <c r="A7" s="797"/>
      <c r="B7" s="799" t="s">
        <v>708</v>
      </c>
      <c r="C7" s="799"/>
      <c r="D7" s="799"/>
      <c r="E7" s="799"/>
      <c r="F7" s="800" t="s">
        <v>64</v>
      </c>
    </row>
    <row r="8" spans="1:7">
      <c r="A8" s="798"/>
      <c r="B8" s="545" t="s">
        <v>694</v>
      </c>
      <c r="C8" s="545" t="s">
        <v>695</v>
      </c>
      <c r="D8" s="545" t="s">
        <v>696</v>
      </c>
      <c r="E8" s="545" t="s">
        <v>706</v>
      </c>
      <c r="F8" s="801"/>
      <c r="G8" s="562"/>
    </row>
    <row r="9" spans="1:7">
      <c r="A9" s="546" t="s">
        <v>697</v>
      </c>
      <c r="B9" s="547">
        <f>B13+B17</f>
        <v>0</v>
      </c>
      <c r="C9" s="547">
        <f t="shared" ref="C9:E9" si="0">C13+C17</f>
        <v>0</v>
      </c>
      <c r="D9" s="547">
        <f t="shared" si="0"/>
        <v>0</v>
      </c>
      <c r="E9" s="547">
        <f t="shared" si="0"/>
        <v>0</v>
      </c>
      <c r="F9" s="548">
        <f>F13+F17</f>
        <v>0</v>
      </c>
    </row>
    <row r="10" spans="1:7">
      <c r="A10" s="549" t="s">
        <v>699</v>
      </c>
      <c r="B10" s="550">
        <f t="shared" ref="B10:E12" si="1">B14+B18</f>
        <v>0</v>
      </c>
      <c r="C10" s="550">
        <f t="shared" si="1"/>
        <v>0</v>
      </c>
      <c r="D10" s="550">
        <f t="shared" si="1"/>
        <v>0</v>
      </c>
      <c r="E10" s="550">
        <f t="shared" si="1"/>
        <v>0</v>
      </c>
      <c r="F10" s="548">
        <f>SUM(B10:E10)</f>
        <v>0</v>
      </c>
      <c r="G10" s="561"/>
    </row>
    <row r="11" spans="1:7">
      <c r="A11" s="549" t="s">
        <v>707</v>
      </c>
      <c r="B11" s="550">
        <f t="shared" si="1"/>
        <v>0</v>
      </c>
      <c r="C11" s="550">
        <f t="shared" si="1"/>
        <v>0</v>
      </c>
      <c r="D11" s="550">
        <f t="shared" si="1"/>
        <v>0</v>
      </c>
      <c r="E11" s="550">
        <f t="shared" si="1"/>
        <v>0</v>
      </c>
      <c r="F11" s="548">
        <f t="shared" ref="F11:F12" si="2">SUM(B11:E11)</f>
        <v>0</v>
      </c>
      <c r="G11" s="561"/>
    </row>
    <row r="12" spans="1:7">
      <c r="A12" s="551" t="s">
        <v>698</v>
      </c>
      <c r="B12" s="550">
        <f t="shared" si="1"/>
        <v>0</v>
      </c>
      <c r="C12" s="550">
        <f t="shared" si="1"/>
        <v>0</v>
      </c>
      <c r="D12" s="550">
        <f t="shared" si="1"/>
        <v>0</v>
      </c>
      <c r="E12" s="550">
        <f t="shared" si="1"/>
        <v>0</v>
      </c>
      <c r="F12" s="548">
        <f t="shared" si="2"/>
        <v>0</v>
      </c>
      <c r="G12" s="561"/>
    </row>
    <row r="13" spans="1:7">
      <c r="A13" s="552" t="s">
        <v>688</v>
      </c>
      <c r="B13" s="553"/>
      <c r="C13" s="553"/>
      <c r="D13" s="553"/>
      <c r="E13" s="553"/>
      <c r="F13" s="554"/>
    </row>
    <row r="14" spans="1:7">
      <c r="A14" s="549" t="s">
        <v>699</v>
      </c>
      <c r="B14" s="555"/>
      <c r="C14" s="555"/>
      <c r="D14" s="555"/>
      <c r="E14" s="555"/>
      <c r="F14" s="556"/>
    </row>
    <row r="15" spans="1:7">
      <c r="A15" s="549" t="s">
        <v>707</v>
      </c>
      <c r="B15" s="555"/>
      <c r="C15" s="555"/>
      <c r="D15" s="555"/>
      <c r="E15" s="555"/>
      <c r="F15" s="556"/>
    </row>
    <row r="16" spans="1:7">
      <c r="A16" s="551" t="s">
        <v>698</v>
      </c>
      <c r="B16" s="555"/>
      <c r="C16" s="555"/>
      <c r="D16" s="555"/>
      <c r="E16" s="555"/>
      <c r="F16" s="556"/>
    </row>
    <row r="17" spans="1:6">
      <c r="A17" s="552" t="s">
        <v>684</v>
      </c>
      <c r="B17" s="553"/>
      <c r="C17" s="553"/>
      <c r="D17" s="553"/>
      <c r="E17" s="553"/>
      <c r="F17" s="556"/>
    </row>
    <row r="18" spans="1:6">
      <c r="A18" s="549" t="s">
        <v>699</v>
      </c>
      <c r="B18" s="555"/>
      <c r="C18" s="555"/>
      <c r="D18" s="555"/>
      <c r="E18" s="555"/>
      <c r="F18" s="556"/>
    </row>
    <row r="19" spans="1:6">
      <c r="A19" s="549" t="s">
        <v>707</v>
      </c>
      <c r="B19" s="555"/>
      <c r="C19" s="555"/>
      <c r="D19" s="555"/>
      <c r="E19" s="555"/>
      <c r="F19" s="556"/>
    </row>
    <row r="20" spans="1:6" ht="15.75" thickBot="1">
      <c r="A20" s="551" t="s">
        <v>698</v>
      </c>
      <c r="B20" s="557"/>
      <c r="C20" s="557"/>
      <c r="D20" s="557"/>
      <c r="E20" s="557"/>
      <c r="F20" s="558"/>
    </row>
  </sheetData>
  <mergeCells count="3">
    <mergeCell ref="A7:A8"/>
    <mergeCell ref="B7:E7"/>
    <mergeCell ref="F7:F8"/>
  </mergeCells>
  <pageMargins left="0.7" right="0.7" top="0.75" bottom="0.75" header="0.3" footer="0.3"/>
  <pageSetup orientation="portrait" horizontalDpi="4294967292" r:id="rId1"/>
  <headerFooter>
    <oddHeader>&amp;Lშიდა მოხმარების</oddHeader>
    <oddFooter>&amp;Lშიდა მოხმარების</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80" zoomScaleNormal="80" workbookViewId="0">
      <pane xSplit="1" ySplit="5" topLeftCell="B67" activePane="bottomRight" state="frozen"/>
      <selection activeCell="B2" sqref="B2"/>
      <selection pane="topRight" activeCell="B2" sqref="B2"/>
      <selection pane="bottomLeft" activeCell="B2" sqref="B2"/>
      <selection pane="bottomRight" activeCell="C67" sqref="C67"/>
    </sheetView>
  </sheetViews>
  <sheetFormatPr defaultColWidth="9.140625" defaultRowHeight="14.25"/>
  <cols>
    <col min="1" max="1" width="10.85546875" style="4" customWidth="1"/>
    <col min="2" max="2" width="91.85546875" style="4" customWidth="1"/>
    <col min="3" max="3" width="53.140625" style="685" customWidth="1"/>
    <col min="4" max="4" width="32.140625" style="4" customWidth="1"/>
    <col min="5" max="5" width="9.42578125" style="5" customWidth="1"/>
    <col min="6" max="16384" width="9.140625" style="5"/>
  </cols>
  <sheetData>
    <row r="1" spans="1:6">
      <c r="A1" s="2" t="s">
        <v>30</v>
      </c>
      <c r="B1" s="3" t="str">
        <f>'Info '!C2</f>
        <v>JSC Hash Bank</v>
      </c>
      <c r="E1" s="4"/>
      <c r="F1" s="4"/>
    </row>
    <row r="2" spans="1:6" s="43" customFormat="1" ht="15.75" customHeight="1">
      <c r="A2" s="2" t="s">
        <v>31</v>
      </c>
      <c r="B2" s="667">
        <f>'1. key ratios '!B2</f>
        <v>45838</v>
      </c>
      <c r="C2" s="686"/>
    </row>
    <row r="3" spans="1:6" s="43" customFormat="1" ht="15.75" customHeight="1">
      <c r="A3" s="79"/>
      <c r="C3" s="686"/>
    </row>
    <row r="4" spans="1:6" s="43" customFormat="1" ht="15.75" customHeight="1" thickBot="1">
      <c r="A4" s="43" t="s">
        <v>47</v>
      </c>
      <c r="B4" s="141" t="s">
        <v>165</v>
      </c>
      <c r="C4" s="686"/>
      <c r="D4" s="18" t="s">
        <v>35</v>
      </c>
    </row>
    <row r="5" spans="1:6" ht="25.5">
      <c r="A5" s="80" t="s">
        <v>6</v>
      </c>
      <c r="B5" s="161" t="s">
        <v>205</v>
      </c>
      <c r="C5" s="687" t="s">
        <v>624</v>
      </c>
      <c r="D5" s="81" t="s">
        <v>49</v>
      </c>
    </row>
    <row r="6" spans="1:6" ht="15">
      <c r="A6" s="339">
        <v>1</v>
      </c>
      <c r="B6" s="340" t="s">
        <v>525</v>
      </c>
      <c r="C6" s="688">
        <v>18040462.710000001</v>
      </c>
      <c r="D6" s="82"/>
      <c r="E6" s="83"/>
    </row>
    <row r="7" spans="1:6" ht="15">
      <c r="A7" s="339">
        <v>1.1000000000000001</v>
      </c>
      <c r="B7" s="341" t="s">
        <v>526</v>
      </c>
      <c r="C7" s="689"/>
      <c r="D7" s="84"/>
      <c r="E7" s="83"/>
    </row>
    <row r="8" spans="1:6" ht="15">
      <c r="A8" s="339">
        <v>1.2</v>
      </c>
      <c r="B8" s="341" t="s">
        <v>527</v>
      </c>
      <c r="C8" s="689">
        <v>566820</v>
      </c>
      <c r="D8" s="84"/>
      <c r="E8" s="83"/>
    </row>
    <row r="9" spans="1:6" ht="15">
      <c r="A9" s="339">
        <v>1.3</v>
      </c>
      <c r="B9" s="341" t="s">
        <v>528</v>
      </c>
      <c r="C9" s="690">
        <v>17473642.710000001</v>
      </c>
      <c r="D9" s="396"/>
      <c r="E9" s="83"/>
    </row>
    <row r="10" spans="1:6" ht="15">
      <c r="A10" s="339">
        <v>2</v>
      </c>
      <c r="B10" s="342" t="s">
        <v>529</v>
      </c>
      <c r="C10" s="690"/>
      <c r="D10" s="396"/>
      <c r="E10" s="83"/>
    </row>
    <row r="11" spans="1:6" ht="15">
      <c r="A11" s="339">
        <v>2.1</v>
      </c>
      <c r="B11" s="343" t="s">
        <v>530</v>
      </c>
      <c r="C11" s="691"/>
      <c r="D11" s="397"/>
      <c r="E11" s="85"/>
    </row>
    <row r="12" spans="1:6" ht="15">
      <c r="A12" s="339">
        <v>3</v>
      </c>
      <c r="B12" s="344" t="s">
        <v>531</v>
      </c>
      <c r="C12" s="691"/>
      <c r="D12" s="397"/>
      <c r="E12" s="85"/>
    </row>
    <row r="13" spans="1:6" ht="15">
      <c r="A13" s="339">
        <v>4</v>
      </c>
      <c r="B13" s="345" t="s">
        <v>532</v>
      </c>
      <c r="C13" s="691"/>
      <c r="D13" s="397"/>
      <c r="E13" s="85"/>
    </row>
    <row r="14" spans="1:6" ht="15">
      <c r="A14" s="339">
        <v>5</v>
      </c>
      <c r="B14" s="346" t="s">
        <v>533</v>
      </c>
      <c r="C14" s="691">
        <v>0</v>
      </c>
      <c r="D14" s="397"/>
      <c r="E14" s="85"/>
    </row>
    <row r="15" spans="1:6" ht="15">
      <c r="A15" s="339">
        <v>5.0999999999999996</v>
      </c>
      <c r="B15" s="347" t="s">
        <v>534</v>
      </c>
      <c r="C15" s="690"/>
      <c r="D15" s="397"/>
      <c r="E15" s="83"/>
    </row>
    <row r="16" spans="1:6" ht="15">
      <c r="A16" s="339">
        <v>5.2</v>
      </c>
      <c r="B16" s="347" t="s">
        <v>535</v>
      </c>
      <c r="C16" s="690"/>
      <c r="D16" s="396"/>
      <c r="E16" s="83"/>
    </row>
    <row r="17" spans="1:5" ht="15">
      <c r="A17" s="339">
        <v>5.3</v>
      </c>
      <c r="B17" s="348" t="s">
        <v>536</v>
      </c>
      <c r="C17" s="690"/>
      <c r="D17" s="396"/>
      <c r="E17" s="83"/>
    </row>
    <row r="18" spans="1:5" ht="15">
      <c r="A18" s="339">
        <v>6</v>
      </c>
      <c r="B18" s="344" t="s">
        <v>537</v>
      </c>
      <c r="C18" s="690">
        <v>9553935</v>
      </c>
      <c r="D18" s="396"/>
      <c r="E18" s="83"/>
    </row>
    <row r="19" spans="1:5" ht="15">
      <c r="A19" s="339">
        <v>6.1</v>
      </c>
      <c r="B19" s="347" t="s">
        <v>535</v>
      </c>
      <c r="C19" s="691">
        <v>9553935</v>
      </c>
      <c r="D19" s="396"/>
      <c r="E19" s="83"/>
    </row>
    <row r="20" spans="1:5" ht="15">
      <c r="A20" s="339">
        <v>6.2</v>
      </c>
      <c r="B20" s="348" t="s">
        <v>536</v>
      </c>
      <c r="C20" s="691">
        <v>0</v>
      </c>
      <c r="D20" s="396"/>
      <c r="E20" s="83"/>
    </row>
    <row r="21" spans="1:5" ht="15">
      <c r="A21" s="339">
        <v>7</v>
      </c>
      <c r="B21" s="342" t="s">
        <v>538</v>
      </c>
      <c r="C21" s="691"/>
      <c r="D21" s="396"/>
      <c r="E21" s="83"/>
    </row>
    <row r="22" spans="1:5" ht="15">
      <c r="A22" s="339">
        <v>8</v>
      </c>
      <c r="B22" s="349" t="s">
        <v>539</v>
      </c>
      <c r="C22" s="690"/>
      <c r="D22" s="396"/>
      <c r="E22" s="83"/>
    </row>
    <row r="23" spans="1:5" ht="15">
      <c r="A23" s="339">
        <v>9</v>
      </c>
      <c r="B23" s="345" t="s">
        <v>540</v>
      </c>
      <c r="C23" s="690">
        <v>3310825</v>
      </c>
      <c r="D23" s="398"/>
      <c r="E23" s="83"/>
    </row>
    <row r="24" spans="1:5" ht="15">
      <c r="A24" s="339">
        <v>9.1</v>
      </c>
      <c r="B24" s="347" t="s">
        <v>541</v>
      </c>
      <c r="C24" s="692">
        <v>3310825</v>
      </c>
      <c r="D24" s="399"/>
      <c r="E24" s="83"/>
    </row>
    <row r="25" spans="1:5" ht="15">
      <c r="A25" s="339">
        <v>9.1999999999999993</v>
      </c>
      <c r="B25" s="347" t="s">
        <v>542</v>
      </c>
      <c r="C25" s="693"/>
      <c r="D25" s="395"/>
      <c r="E25" s="87"/>
    </row>
    <row r="26" spans="1:5" ht="15.75">
      <c r="A26" s="339">
        <v>10</v>
      </c>
      <c r="B26" s="345" t="s">
        <v>543</v>
      </c>
      <c r="C26" s="694">
        <v>5342957</v>
      </c>
      <c r="D26" s="525" t="s">
        <v>665</v>
      </c>
      <c r="E26" s="83"/>
    </row>
    <row r="27" spans="1:5" ht="15">
      <c r="A27" s="339">
        <v>10.1</v>
      </c>
      <c r="B27" s="347" t="s">
        <v>544</v>
      </c>
      <c r="C27" s="689"/>
      <c r="D27" s="84"/>
      <c r="E27" s="83"/>
    </row>
    <row r="28" spans="1:5" ht="15">
      <c r="A28" s="339">
        <v>10.199999999999999</v>
      </c>
      <c r="B28" s="347" t="s">
        <v>545</v>
      </c>
      <c r="C28" s="689">
        <v>5342957</v>
      </c>
      <c r="D28" s="84"/>
      <c r="E28" s="83"/>
    </row>
    <row r="29" spans="1:5" ht="15">
      <c r="A29" s="339">
        <v>11</v>
      </c>
      <c r="B29" s="345" t="s">
        <v>546</v>
      </c>
      <c r="C29" s="689">
        <v>0</v>
      </c>
      <c r="D29" s="84"/>
      <c r="E29" s="83"/>
    </row>
    <row r="30" spans="1:5" ht="15">
      <c r="A30" s="339">
        <v>11.1</v>
      </c>
      <c r="B30" s="347" t="s">
        <v>547</v>
      </c>
      <c r="C30" s="689">
        <v>0</v>
      </c>
      <c r="D30" s="84"/>
      <c r="E30" s="83"/>
    </row>
    <row r="31" spans="1:5" ht="15">
      <c r="A31" s="339">
        <v>11.2</v>
      </c>
      <c r="B31" s="347" t="s">
        <v>548</v>
      </c>
      <c r="C31" s="689">
        <v>0</v>
      </c>
      <c r="D31" s="84"/>
      <c r="E31" s="83"/>
    </row>
    <row r="32" spans="1:5" ht="15">
      <c r="A32" s="339">
        <v>13</v>
      </c>
      <c r="B32" s="345" t="s">
        <v>549</v>
      </c>
      <c r="C32" s="689">
        <v>987808.29</v>
      </c>
      <c r="D32" s="84"/>
      <c r="E32" s="83"/>
    </row>
    <row r="33" spans="1:5" ht="15">
      <c r="A33" s="339">
        <v>13.1</v>
      </c>
      <c r="B33" s="350" t="s">
        <v>550</v>
      </c>
      <c r="C33" s="689"/>
      <c r="D33" s="84"/>
      <c r="E33" s="83"/>
    </row>
    <row r="34" spans="1:5" ht="15">
      <c r="A34" s="339">
        <v>13.2</v>
      </c>
      <c r="B34" s="350" t="s">
        <v>551</v>
      </c>
      <c r="C34" s="695"/>
      <c r="D34" s="86"/>
      <c r="E34" s="83"/>
    </row>
    <row r="35" spans="1:5" ht="15">
      <c r="A35" s="339">
        <v>14</v>
      </c>
      <c r="B35" s="351" t="s">
        <v>552</v>
      </c>
      <c r="C35" s="695">
        <v>37235988</v>
      </c>
      <c r="D35" s="86"/>
      <c r="E35" s="83"/>
    </row>
    <row r="36" spans="1:5" ht="15">
      <c r="A36" s="339"/>
      <c r="B36" s="352" t="s">
        <v>553</v>
      </c>
      <c r="C36" s="696"/>
      <c r="D36" s="88"/>
      <c r="E36" s="83"/>
    </row>
    <row r="37" spans="1:5" ht="15">
      <c r="A37" s="339">
        <v>15</v>
      </c>
      <c r="B37" s="353" t="s">
        <v>554</v>
      </c>
      <c r="C37" s="693"/>
      <c r="D37" s="395"/>
      <c r="E37" s="87"/>
    </row>
    <row r="38" spans="1:5" ht="15">
      <c r="A38" s="354">
        <v>15.1</v>
      </c>
      <c r="B38" s="355" t="s">
        <v>530</v>
      </c>
      <c r="C38" s="689"/>
      <c r="D38" s="84"/>
      <c r="E38" s="83"/>
    </row>
    <row r="39" spans="1:5" ht="15">
      <c r="A39" s="354">
        <v>16</v>
      </c>
      <c r="B39" s="342" t="s">
        <v>555</v>
      </c>
      <c r="C39" s="689"/>
      <c r="D39" s="84"/>
      <c r="E39" s="83"/>
    </row>
    <row r="40" spans="1:5" ht="15">
      <c r="A40" s="354">
        <v>17</v>
      </c>
      <c r="B40" s="342" t="s">
        <v>556</v>
      </c>
      <c r="C40" s="689">
        <v>2531764</v>
      </c>
      <c r="D40" s="84"/>
      <c r="E40" s="83"/>
    </row>
    <row r="41" spans="1:5" ht="15">
      <c r="A41" s="354">
        <v>17.100000000000001</v>
      </c>
      <c r="B41" s="356" t="s">
        <v>557</v>
      </c>
      <c r="C41" s="689">
        <v>402826</v>
      </c>
      <c r="D41" s="84"/>
      <c r="E41" s="83"/>
    </row>
    <row r="42" spans="1:5" ht="15">
      <c r="A42" s="354">
        <v>17.2</v>
      </c>
      <c r="B42" s="357" t="s">
        <v>558</v>
      </c>
      <c r="C42" s="689"/>
      <c r="D42" s="84"/>
      <c r="E42" s="83"/>
    </row>
    <row r="43" spans="1:5" ht="15">
      <c r="A43" s="354">
        <v>17.3</v>
      </c>
      <c r="B43" s="385" t="s">
        <v>559</v>
      </c>
      <c r="C43" s="695"/>
      <c r="D43" s="86"/>
      <c r="E43" s="83"/>
    </row>
    <row r="44" spans="1:5" ht="15">
      <c r="A44" s="354">
        <v>17.399999999999999</v>
      </c>
      <c r="B44" s="386" t="s">
        <v>560</v>
      </c>
      <c r="C44" s="697">
        <v>2128938</v>
      </c>
      <c r="D44" s="387"/>
      <c r="E44" s="83"/>
    </row>
    <row r="45" spans="1:5" ht="15">
      <c r="A45" s="354">
        <v>18</v>
      </c>
      <c r="B45" s="388" t="s">
        <v>561</v>
      </c>
      <c r="C45" s="698"/>
      <c r="D45" s="394"/>
      <c r="E45" s="87"/>
    </row>
    <row r="46" spans="1:5" ht="15">
      <c r="A46" s="354">
        <v>19</v>
      </c>
      <c r="B46" s="388" t="s">
        <v>562</v>
      </c>
      <c r="C46" s="699">
        <v>151035</v>
      </c>
      <c r="D46" s="389"/>
    </row>
    <row r="47" spans="1:5" ht="15">
      <c r="A47" s="354">
        <v>19.100000000000001</v>
      </c>
      <c r="B47" s="390" t="s">
        <v>563</v>
      </c>
      <c r="C47" s="699">
        <v>0</v>
      </c>
      <c r="D47" s="389"/>
    </row>
    <row r="48" spans="1:5" ht="15">
      <c r="A48" s="354">
        <v>19.2</v>
      </c>
      <c r="B48" s="390" t="s">
        <v>564</v>
      </c>
      <c r="C48" s="699">
        <v>151035</v>
      </c>
      <c r="D48" s="389"/>
    </row>
    <row r="49" spans="1:4" ht="15">
      <c r="A49" s="354">
        <v>20</v>
      </c>
      <c r="B49" s="358" t="s">
        <v>565</v>
      </c>
      <c r="C49" s="699"/>
      <c r="D49" s="389"/>
    </row>
    <row r="50" spans="1:4" ht="15">
      <c r="A50" s="354">
        <v>21</v>
      </c>
      <c r="B50" s="391" t="s">
        <v>566</v>
      </c>
      <c r="C50" s="699">
        <v>845231</v>
      </c>
      <c r="D50" s="389"/>
    </row>
    <row r="51" spans="1:4" ht="15">
      <c r="A51" s="354">
        <v>21.1</v>
      </c>
      <c r="B51" s="357" t="s">
        <v>567</v>
      </c>
      <c r="C51" s="699"/>
      <c r="D51" s="389"/>
    </row>
    <row r="52" spans="1:4" ht="15">
      <c r="A52" s="354">
        <v>22</v>
      </c>
      <c r="B52" s="359" t="s">
        <v>568</v>
      </c>
      <c r="C52" s="699">
        <v>3528030</v>
      </c>
      <c r="D52" s="389"/>
    </row>
    <row r="53" spans="1:4" ht="15">
      <c r="A53" s="354"/>
      <c r="B53" s="360" t="s">
        <v>569</v>
      </c>
      <c r="C53" s="700"/>
      <c r="D53" s="389"/>
    </row>
    <row r="54" spans="1:4" ht="15">
      <c r="A54" s="354">
        <v>23</v>
      </c>
      <c r="B54" s="358" t="s">
        <v>570</v>
      </c>
      <c r="C54" s="699">
        <v>46774750</v>
      </c>
      <c r="D54" s="389"/>
    </row>
    <row r="55" spans="1:4" ht="15">
      <c r="A55" s="354">
        <v>24</v>
      </c>
      <c r="B55" s="358" t="s">
        <v>571</v>
      </c>
      <c r="C55" s="699">
        <v>2100</v>
      </c>
      <c r="D55" s="389"/>
    </row>
    <row r="56" spans="1:4" ht="15">
      <c r="A56" s="354">
        <v>25</v>
      </c>
      <c r="B56" s="388" t="s">
        <v>572</v>
      </c>
      <c r="C56" s="699"/>
      <c r="D56" s="389"/>
    </row>
    <row r="57" spans="1:4" ht="15">
      <c r="A57" s="354">
        <v>26</v>
      </c>
      <c r="B57" s="388" t="s">
        <v>573</v>
      </c>
      <c r="C57" s="699"/>
      <c r="D57" s="389"/>
    </row>
    <row r="58" spans="1:4" ht="15">
      <c r="A58" s="354">
        <v>27</v>
      </c>
      <c r="B58" s="388" t="s">
        <v>574</v>
      </c>
      <c r="C58" s="699">
        <v>0</v>
      </c>
      <c r="D58" s="389"/>
    </row>
    <row r="59" spans="1:4" ht="15">
      <c r="A59" s="354">
        <v>27.1</v>
      </c>
      <c r="B59" s="386" t="s">
        <v>575</v>
      </c>
      <c r="C59" s="699"/>
      <c r="D59" s="389"/>
    </row>
    <row r="60" spans="1:4" ht="15">
      <c r="A60" s="354">
        <v>27.2</v>
      </c>
      <c r="B60" s="386" t="s">
        <v>576</v>
      </c>
      <c r="C60" s="699"/>
      <c r="D60" s="389"/>
    </row>
    <row r="61" spans="1:4" ht="15">
      <c r="A61" s="354">
        <v>28</v>
      </c>
      <c r="B61" s="361" t="s">
        <v>577</v>
      </c>
      <c r="C61" s="699"/>
      <c r="D61" s="389"/>
    </row>
    <row r="62" spans="1:4" ht="15">
      <c r="A62" s="354">
        <v>29</v>
      </c>
      <c r="B62" s="388" t="s">
        <v>578</v>
      </c>
      <c r="C62" s="699">
        <v>0</v>
      </c>
      <c r="D62" s="389"/>
    </row>
    <row r="63" spans="1:4" ht="15">
      <c r="A63" s="354">
        <v>29.1</v>
      </c>
      <c r="B63" s="392" t="s">
        <v>579</v>
      </c>
      <c r="C63" s="699"/>
      <c r="D63" s="389"/>
    </row>
    <row r="64" spans="1:4" ht="15">
      <c r="A64" s="354">
        <v>29.2</v>
      </c>
      <c r="B64" s="401" t="s">
        <v>580</v>
      </c>
      <c r="C64" s="699"/>
      <c r="D64" s="389"/>
    </row>
    <row r="65" spans="1:4" ht="15">
      <c r="A65" s="354">
        <v>29.3</v>
      </c>
      <c r="B65" s="401" t="s">
        <v>581</v>
      </c>
      <c r="C65" s="699"/>
      <c r="D65" s="389"/>
    </row>
    <row r="66" spans="1:4" ht="15">
      <c r="A66" s="354">
        <v>30</v>
      </c>
      <c r="B66" s="362" t="s">
        <v>582</v>
      </c>
      <c r="C66" s="699">
        <v>-13068892</v>
      </c>
      <c r="D66" s="389"/>
    </row>
    <row r="67" spans="1:4" ht="15">
      <c r="A67" s="354">
        <v>31</v>
      </c>
      <c r="B67" s="393" t="s">
        <v>583</v>
      </c>
      <c r="C67" s="699">
        <v>33707958</v>
      </c>
      <c r="D67" s="389"/>
    </row>
    <row r="68" spans="1:4" ht="15">
      <c r="A68" s="354">
        <v>32</v>
      </c>
      <c r="B68" s="362" t="s">
        <v>584</v>
      </c>
      <c r="C68" s="699">
        <v>37235988</v>
      </c>
      <c r="D68" s="389"/>
    </row>
    <row r="69" spans="1:4">
      <c r="C69" s="702">
        <f>C68-C35</f>
        <v>0</v>
      </c>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3"/>
  <sheetViews>
    <sheetView zoomScale="80" zoomScaleNormal="80" workbookViewId="0">
      <pane xSplit="1" ySplit="4" topLeftCell="C5" activePane="bottomRight" state="frozen"/>
      <selection activeCell="B2" sqref="B2"/>
      <selection pane="topRight" activeCell="B2" sqref="B2"/>
      <selection pane="bottomLeft" activeCell="B2" sqref="B2"/>
      <selection pane="bottomRight" activeCell="C8" sqref="C8:R21"/>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Hash Bank</v>
      </c>
    </row>
    <row r="2" spans="1:19">
      <c r="A2" s="2" t="s">
        <v>31</v>
      </c>
      <c r="B2" s="667">
        <f>'1. key ratios '!B2</f>
        <v>45838</v>
      </c>
    </row>
    <row r="4" spans="1:19" ht="26.25" thickBot="1">
      <c r="A4" s="4" t="s">
        <v>146</v>
      </c>
      <c r="B4" s="182" t="s">
        <v>238</v>
      </c>
    </row>
    <row r="5" spans="1:19" s="168" customFormat="1">
      <c r="A5" s="163"/>
      <c r="B5" s="164"/>
      <c r="C5" s="165" t="s">
        <v>0</v>
      </c>
      <c r="D5" s="165" t="s">
        <v>1</v>
      </c>
      <c r="E5" s="165" t="s">
        <v>2</v>
      </c>
      <c r="F5" s="165" t="s">
        <v>3</v>
      </c>
      <c r="G5" s="165" t="s">
        <v>4</v>
      </c>
      <c r="H5" s="165" t="s">
        <v>5</v>
      </c>
      <c r="I5" s="165" t="s">
        <v>8</v>
      </c>
      <c r="J5" s="165" t="s">
        <v>9</v>
      </c>
      <c r="K5" s="165" t="s">
        <v>10</v>
      </c>
      <c r="L5" s="165" t="s">
        <v>11</v>
      </c>
      <c r="M5" s="165" t="s">
        <v>12</v>
      </c>
      <c r="N5" s="165" t="s">
        <v>13</v>
      </c>
      <c r="O5" s="165" t="s">
        <v>222</v>
      </c>
      <c r="P5" s="165" t="s">
        <v>223</v>
      </c>
      <c r="Q5" s="165" t="s">
        <v>224</v>
      </c>
      <c r="R5" s="166" t="s">
        <v>225</v>
      </c>
      <c r="S5" s="167" t="s">
        <v>226</v>
      </c>
    </row>
    <row r="6" spans="1:19" s="168" customFormat="1" ht="99" customHeight="1">
      <c r="A6" s="169"/>
      <c r="B6" s="806" t="s">
        <v>227</v>
      </c>
      <c r="C6" s="802">
        <v>0</v>
      </c>
      <c r="D6" s="803"/>
      <c r="E6" s="802">
        <v>0.2</v>
      </c>
      <c r="F6" s="803"/>
      <c r="G6" s="802">
        <v>0.35</v>
      </c>
      <c r="H6" s="803"/>
      <c r="I6" s="802">
        <v>0.5</v>
      </c>
      <c r="J6" s="803"/>
      <c r="K6" s="802">
        <v>0.75</v>
      </c>
      <c r="L6" s="803"/>
      <c r="M6" s="802">
        <v>1</v>
      </c>
      <c r="N6" s="803"/>
      <c r="O6" s="802">
        <v>1.5</v>
      </c>
      <c r="P6" s="803"/>
      <c r="Q6" s="802">
        <v>2.5</v>
      </c>
      <c r="R6" s="803"/>
      <c r="S6" s="804" t="s">
        <v>145</v>
      </c>
    </row>
    <row r="7" spans="1:19" s="168" customFormat="1" ht="30.75" customHeight="1">
      <c r="A7" s="169"/>
      <c r="B7" s="807"/>
      <c r="C7" s="160" t="s">
        <v>148</v>
      </c>
      <c r="D7" s="160" t="s">
        <v>147</v>
      </c>
      <c r="E7" s="160" t="s">
        <v>148</v>
      </c>
      <c r="F7" s="160" t="s">
        <v>147</v>
      </c>
      <c r="G7" s="160" t="s">
        <v>148</v>
      </c>
      <c r="H7" s="160" t="s">
        <v>147</v>
      </c>
      <c r="I7" s="160" t="s">
        <v>148</v>
      </c>
      <c r="J7" s="160" t="s">
        <v>147</v>
      </c>
      <c r="K7" s="160" t="s">
        <v>148</v>
      </c>
      <c r="L7" s="160" t="s">
        <v>147</v>
      </c>
      <c r="M7" s="160" t="s">
        <v>148</v>
      </c>
      <c r="N7" s="160" t="s">
        <v>147</v>
      </c>
      <c r="O7" s="160" t="s">
        <v>148</v>
      </c>
      <c r="P7" s="160" t="s">
        <v>147</v>
      </c>
      <c r="Q7" s="160" t="s">
        <v>148</v>
      </c>
      <c r="R7" s="160" t="s">
        <v>147</v>
      </c>
      <c r="S7" s="805"/>
    </row>
    <row r="8" spans="1:19" s="91" customFormat="1">
      <c r="A8" s="89">
        <v>1</v>
      </c>
      <c r="B8" s="1" t="s">
        <v>51</v>
      </c>
      <c r="C8" s="742">
        <v>566614.81999999995</v>
      </c>
      <c r="D8" s="742"/>
      <c r="E8" s="742">
        <v>0</v>
      </c>
      <c r="F8" s="743"/>
      <c r="G8" s="742">
        <v>0</v>
      </c>
      <c r="H8" s="742"/>
      <c r="I8" s="742">
        <v>0</v>
      </c>
      <c r="J8" s="742"/>
      <c r="K8" s="742">
        <v>0</v>
      </c>
      <c r="L8" s="742"/>
      <c r="M8" s="742">
        <v>205.18</v>
      </c>
      <c r="N8" s="742"/>
      <c r="O8" s="742">
        <v>0</v>
      </c>
      <c r="P8" s="742"/>
      <c r="Q8" s="742">
        <v>0</v>
      </c>
      <c r="R8" s="743"/>
      <c r="S8" s="183">
        <f>$C$6*SUM(C8:D8)+$E$6*SUM(E8:F8)+$G$6*SUM(G8:H8)+$I$6*SUM(I8:J8)+$K$6*SUM(K8:L8)+$M$6*SUM(M8:N8)+$O$6*SUM(O8:P8)+$Q$6*SUM(Q8:R8)</f>
        <v>205.18</v>
      </c>
    </row>
    <row r="9" spans="1:19" s="91" customFormat="1">
      <c r="A9" s="89">
        <v>2</v>
      </c>
      <c r="B9" s="1" t="s">
        <v>52</v>
      </c>
      <c r="C9" s="742">
        <v>0</v>
      </c>
      <c r="D9" s="742"/>
      <c r="E9" s="742">
        <v>0</v>
      </c>
      <c r="F9" s="742"/>
      <c r="G9" s="742">
        <v>0</v>
      </c>
      <c r="H9" s="742"/>
      <c r="I9" s="742">
        <v>0</v>
      </c>
      <c r="J9" s="742"/>
      <c r="K9" s="742">
        <v>0</v>
      </c>
      <c r="L9" s="742"/>
      <c r="M9" s="742">
        <v>0</v>
      </c>
      <c r="N9" s="742"/>
      <c r="O9" s="742">
        <v>0</v>
      </c>
      <c r="P9" s="742"/>
      <c r="Q9" s="742">
        <v>0</v>
      </c>
      <c r="R9" s="743"/>
      <c r="S9" s="183">
        <f t="shared" ref="S9:S21" si="0">$C$6*SUM(C9:D9)+$E$6*SUM(E9:F9)+$G$6*SUM(G9:H9)+$I$6*SUM(I9:J9)+$K$6*SUM(K9:L9)+$M$6*SUM(M9:N9)+$O$6*SUM(O9:P9)+$Q$6*SUM(Q9:R9)</f>
        <v>0</v>
      </c>
    </row>
    <row r="10" spans="1:19" s="91" customFormat="1">
      <c r="A10" s="89">
        <v>3</v>
      </c>
      <c r="B10" s="1" t="s">
        <v>152</v>
      </c>
      <c r="C10" s="742">
        <v>0</v>
      </c>
      <c r="D10" s="742"/>
      <c r="E10" s="742">
        <v>0</v>
      </c>
      <c r="F10" s="742"/>
      <c r="G10" s="742">
        <v>0</v>
      </c>
      <c r="H10" s="742"/>
      <c r="I10" s="742">
        <v>0</v>
      </c>
      <c r="J10" s="742"/>
      <c r="K10" s="742">
        <v>0</v>
      </c>
      <c r="L10" s="742"/>
      <c r="M10" s="742">
        <v>0</v>
      </c>
      <c r="N10" s="742"/>
      <c r="O10" s="742">
        <v>0</v>
      </c>
      <c r="P10" s="742"/>
      <c r="Q10" s="742">
        <v>0</v>
      </c>
      <c r="R10" s="743"/>
      <c r="S10" s="183">
        <f t="shared" si="0"/>
        <v>0</v>
      </c>
    </row>
    <row r="11" spans="1:19" s="91" customFormat="1">
      <c r="A11" s="89">
        <v>4</v>
      </c>
      <c r="B11" s="1" t="s">
        <v>53</v>
      </c>
      <c r="C11" s="742">
        <v>0</v>
      </c>
      <c r="D11" s="742"/>
      <c r="E11" s="742">
        <v>0</v>
      </c>
      <c r="F11" s="742"/>
      <c r="G11" s="742">
        <v>0</v>
      </c>
      <c r="H11" s="742"/>
      <c r="I11" s="742">
        <v>0</v>
      </c>
      <c r="J11" s="742"/>
      <c r="K11" s="742">
        <v>0</v>
      </c>
      <c r="L11" s="742"/>
      <c r="M11" s="742">
        <v>0</v>
      </c>
      <c r="N11" s="742"/>
      <c r="O11" s="742">
        <v>0</v>
      </c>
      <c r="P11" s="742"/>
      <c r="Q11" s="742">
        <v>0</v>
      </c>
      <c r="R11" s="743"/>
      <c r="S11" s="183">
        <f t="shared" si="0"/>
        <v>0</v>
      </c>
    </row>
    <row r="12" spans="1:19" s="91" customFormat="1">
      <c r="A12" s="89">
        <v>5</v>
      </c>
      <c r="B12" s="1" t="s">
        <v>54</v>
      </c>
      <c r="C12" s="742">
        <v>0</v>
      </c>
      <c r="D12" s="742"/>
      <c r="E12" s="742">
        <v>0</v>
      </c>
      <c r="F12" s="742"/>
      <c r="G12" s="742">
        <v>0</v>
      </c>
      <c r="H12" s="742"/>
      <c r="I12" s="742">
        <v>0</v>
      </c>
      <c r="J12" s="742"/>
      <c r="K12" s="742">
        <v>0</v>
      </c>
      <c r="L12" s="742"/>
      <c r="M12" s="742">
        <v>0</v>
      </c>
      <c r="N12" s="742"/>
      <c r="O12" s="742">
        <v>0</v>
      </c>
      <c r="P12" s="742"/>
      <c r="Q12" s="742">
        <v>0</v>
      </c>
      <c r="R12" s="743"/>
      <c r="S12" s="183">
        <f t="shared" si="0"/>
        <v>0</v>
      </c>
    </row>
    <row r="13" spans="1:19" s="91" customFormat="1">
      <c r="A13" s="89">
        <v>6</v>
      </c>
      <c r="B13" s="1" t="s">
        <v>55</v>
      </c>
      <c r="C13" s="742">
        <v>0</v>
      </c>
      <c r="D13" s="742"/>
      <c r="E13" s="742">
        <v>13276108.219999999</v>
      </c>
      <c r="F13" s="742"/>
      <c r="G13" s="742">
        <v>0</v>
      </c>
      <c r="H13" s="742"/>
      <c r="I13" s="742">
        <v>2231533.48</v>
      </c>
      <c r="J13" s="742"/>
      <c r="K13" s="742">
        <v>0</v>
      </c>
      <c r="L13" s="742"/>
      <c r="M13" s="742">
        <v>11519936.23</v>
      </c>
      <c r="N13" s="742">
        <v>0</v>
      </c>
      <c r="O13" s="742">
        <v>0</v>
      </c>
      <c r="P13" s="742"/>
      <c r="Q13" s="742">
        <v>0</v>
      </c>
      <c r="R13" s="743"/>
      <c r="S13" s="183">
        <f t="shared" si="0"/>
        <v>15290924.614</v>
      </c>
    </row>
    <row r="14" spans="1:19" s="91" customFormat="1">
      <c r="A14" s="89">
        <v>7</v>
      </c>
      <c r="B14" s="1" t="s">
        <v>56</v>
      </c>
      <c r="C14" s="742"/>
      <c r="D14" s="742"/>
      <c r="E14" s="742"/>
      <c r="F14" s="742"/>
      <c r="G14" s="742"/>
      <c r="H14" s="742"/>
      <c r="I14" s="742"/>
      <c r="J14" s="742"/>
      <c r="K14" s="742"/>
      <c r="L14" s="742"/>
      <c r="M14" s="742"/>
      <c r="N14" s="742"/>
      <c r="O14" s="742"/>
      <c r="P14" s="742"/>
      <c r="Q14" s="742"/>
      <c r="R14" s="743"/>
      <c r="S14" s="183">
        <f t="shared" si="0"/>
        <v>0</v>
      </c>
    </row>
    <row r="15" spans="1:19" s="91" customFormat="1">
      <c r="A15" s="89">
        <v>8</v>
      </c>
      <c r="B15" s="1" t="s">
        <v>57</v>
      </c>
      <c r="C15" s="742"/>
      <c r="D15" s="742"/>
      <c r="E15" s="742"/>
      <c r="F15" s="742"/>
      <c r="G15" s="742"/>
      <c r="H15" s="742"/>
      <c r="I15" s="742"/>
      <c r="J15" s="742"/>
      <c r="K15" s="742"/>
      <c r="L15" s="742"/>
      <c r="M15" s="742"/>
      <c r="N15" s="742"/>
      <c r="O15" s="742"/>
      <c r="P15" s="742"/>
      <c r="Q15" s="742"/>
      <c r="R15" s="743"/>
      <c r="S15" s="183">
        <f t="shared" si="0"/>
        <v>0</v>
      </c>
    </row>
    <row r="16" spans="1:19" s="91" customFormat="1">
      <c r="A16" s="89">
        <v>9</v>
      </c>
      <c r="B16" s="1" t="s">
        <v>58</v>
      </c>
      <c r="C16" s="742"/>
      <c r="D16" s="742"/>
      <c r="E16" s="742"/>
      <c r="F16" s="742"/>
      <c r="G16" s="742"/>
      <c r="H16" s="742"/>
      <c r="I16" s="742"/>
      <c r="J16" s="742"/>
      <c r="K16" s="742"/>
      <c r="L16" s="742"/>
      <c r="M16" s="742"/>
      <c r="N16" s="742"/>
      <c r="O16" s="742"/>
      <c r="P16" s="742"/>
      <c r="Q16" s="742"/>
      <c r="R16" s="743"/>
      <c r="S16" s="183">
        <f t="shared" si="0"/>
        <v>0</v>
      </c>
    </row>
    <row r="17" spans="1:19" s="91" customFormat="1">
      <c r="A17" s="89">
        <v>10</v>
      </c>
      <c r="B17" s="1" t="s">
        <v>59</v>
      </c>
      <c r="C17" s="742"/>
      <c r="D17" s="742"/>
      <c r="E17" s="742"/>
      <c r="F17" s="742"/>
      <c r="G17" s="742"/>
      <c r="H17" s="742"/>
      <c r="I17" s="742"/>
      <c r="J17" s="742"/>
      <c r="K17" s="742"/>
      <c r="L17" s="742"/>
      <c r="M17" s="742"/>
      <c r="N17" s="742"/>
      <c r="O17" s="742"/>
      <c r="P17" s="742"/>
      <c r="Q17" s="742"/>
      <c r="R17" s="743"/>
      <c r="S17" s="183">
        <f t="shared" si="0"/>
        <v>0</v>
      </c>
    </row>
    <row r="18" spans="1:19" s="91" customFormat="1">
      <c r="A18" s="89">
        <v>11</v>
      </c>
      <c r="B18" s="1" t="s">
        <v>60</v>
      </c>
      <c r="C18" s="742"/>
      <c r="D18" s="742"/>
      <c r="E18" s="742"/>
      <c r="F18" s="742"/>
      <c r="G18" s="742"/>
      <c r="H18" s="742"/>
      <c r="I18" s="742"/>
      <c r="J18" s="742"/>
      <c r="K18" s="742"/>
      <c r="L18" s="742"/>
      <c r="M18" s="742"/>
      <c r="N18" s="742"/>
      <c r="O18" s="742"/>
      <c r="P18" s="742"/>
      <c r="Q18" s="742"/>
      <c r="R18" s="743"/>
      <c r="S18" s="183">
        <f t="shared" si="0"/>
        <v>0</v>
      </c>
    </row>
    <row r="19" spans="1:19" s="91" customFormat="1">
      <c r="A19" s="89">
        <v>12</v>
      </c>
      <c r="B19" s="1" t="s">
        <v>61</v>
      </c>
      <c r="C19" s="742"/>
      <c r="D19" s="742"/>
      <c r="E19" s="742"/>
      <c r="F19" s="742"/>
      <c r="G19" s="742"/>
      <c r="H19" s="742"/>
      <c r="I19" s="742"/>
      <c r="J19" s="742"/>
      <c r="K19" s="742"/>
      <c r="L19" s="742"/>
      <c r="M19" s="742"/>
      <c r="N19" s="742"/>
      <c r="O19" s="742"/>
      <c r="P19" s="742"/>
      <c r="Q19" s="742"/>
      <c r="R19" s="743"/>
      <c r="S19" s="183">
        <f t="shared" si="0"/>
        <v>0</v>
      </c>
    </row>
    <row r="20" spans="1:19" s="91" customFormat="1">
      <c r="A20" s="89">
        <v>13</v>
      </c>
      <c r="B20" s="1" t="s">
        <v>144</v>
      </c>
      <c r="C20" s="742"/>
      <c r="D20" s="742"/>
      <c r="E20" s="742"/>
      <c r="F20" s="742"/>
      <c r="G20" s="742"/>
      <c r="H20" s="742"/>
      <c r="I20" s="742"/>
      <c r="J20" s="742"/>
      <c r="K20" s="742"/>
      <c r="L20" s="742"/>
      <c r="M20" s="742"/>
      <c r="N20" s="742"/>
      <c r="O20" s="742"/>
      <c r="P20" s="742"/>
      <c r="Q20" s="742"/>
      <c r="R20" s="743"/>
      <c r="S20" s="183">
        <f t="shared" si="0"/>
        <v>0</v>
      </c>
    </row>
    <row r="21" spans="1:19" s="91" customFormat="1">
      <c r="A21" s="89">
        <v>14</v>
      </c>
      <c r="B21" s="1" t="s">
        <v>63</v>
      </c>
      <c r="C21" s="742">
        <v>0</v>
      </c>
      <c r="D21" s="742"/>
      <c r="E21" s="742">
        <v>0</v>
      </c>
      <c r="F21" s="742"/>
      <c r="G21" s="742">
        <v>0</v>
      </c>
      <c r="H21" s="742"/>
      <c r="I21" s="742">
        <v>0</v>
      </c>
      <c r="J21" s="742"/>
      <c r="K21" s="742">
        <v>0</v>
      </c>
      <c r="L21" s="742"/>
      <c r="M21" s="742">
        <v>4298633.29</v>
      </c>
      <c r="N21" s="742"/>
      <c r="O21" s="742">
        <v>0</v>
      </c>
      <c r="P21" s="742"/>
      <c r="Q21" s="742">
        <v>0</v>
      </c>
      <c r="R21" s="743"/>
      <c r="S21" s="183">
        <f t="shared" si="0"/>
        <v>4298633.29</v>
      </c>
    </row>
    <row r="22" spans="1:19" ht="13.5" thickBot="1">
      <c r="A22" s="92"/>
      <c r="B22" s="93" t="s">
        <v>64</v>
      </c>
      <c r="C22" s="94">
        <f>SUM(C8:C21)</f>
        <v>566614.81999999995</v>
      </c>
      <c r="D22" s="94">
        <f t="shared" ref="D22:J22" si="1">SUM(D8:D21)</f>
        <v>0</v>
      </c>
      <c r="E22" s="94">
        <f t="shared" si="1"/>
        <v>13276108.219999999</v>
      </c>
      <c r="F22" s="94">
        <f t="shared" si="1"/>
        <v>0</v>
      </c>
      <c r="G22" s="94">
        <f t="shared" si="1"/>
        <v>0</v>
      </c>
      <c r="H22" s="94">
        <f t="shared" si="1"/>
        <v>0</v>
      </c>
      <c r="I22" s="94">
        <f t="shared" si="1"/>
        <v>2231533.48</v>
      </c>
      <c r="J22" s="94">
        <f t="shared" si="1"/>
        <v>0</v>
      </c>
      <c r="K22" s="94">
        <f t="shared" ref="K22:S22" si="2">SUM(K8:K21)</f>
        <v>0</v>
      </c>
      <c r="L22" s="94">
        <f t="shared" si="2"/>
        <v>0</v>
      </c>
      <c r="M22" s="94">
        <f t="shared" si="2"/>
        <v>15818774.699999999</v>
      </c>
      <c r="N22" s="94">
        <f t="shared" si="2"/>
        <v>0</v>
      </c>
      <c r="O22" s="94">
        <f t="shared" si="2"/>
        <v>0</v>
      </c>
      <c r="P22" s="94">
        <f t="shared" si="2"/>
        <v>0</v>
      </c>
      <c r="Q22" s="94">
        <f t="shared" si="2"/>
        <v>0</v>
      </c>
      <c r="R22" s="94">
        <f t="shared" si="2"/>
        <v>0</v>
      </c>
      <c r="S22" s="184">
        <f t="shared" si="2"/>
        <v>19589763.083999999</v>
      </c>
    </row>
    <row r="23" spans="1:19">
      <c r="S23" s="678">
        <f>S22-'5. RWA '!C7</f>
        <v>4.3999999761581421E-2</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80" zoomScaleNormal="80" workbookViewId="0">
      <pane xSplit="2" ySplit="6" topLeftCell="L7" activePane="bottomRight" state="frozen"/>
      <selection activeCell="B2" sqref="B2"/>
      <selection pane="topRight" activeCell="B2" sqref="B2"/>
      <selection pane="bottomLeft" activeCell="B2" sqref="B2"/>
      <selection pane="bottomRight" activeCell="K34" sqref="K25:V3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Hash Bank</v>
      </c>
    </row>
    <row r="2" spans="1:22">
      <c r="A2" s="2" t="s">
        <v>31</v>
      </c>
      <c r="B2" s="667">
        <f>'1. key ratios '!B2</f>
        <v>45838</v>
      </c>
    </row>
    <row r="4" spans="1:22" ht="13.5" thickBot="1">
      <c r="A4" s="4" t="s">
        <v>230</v>
      </c>
      <c r="B4" s="95" t="s">
        <v>50</v>
      </c>
      <c r="V4" s="18" t="s">
        <v>35</v>
      </c>
    </row>
    <row r="5" spans="1:22" ht="12.75" customHeight="1">
      <c r="A5" s="96"/>
      <c r="B5" s="97"/>
      <c r="C5" s="808" t="s">
        <v>156</v>
      </c>
      <c r="D5" s="809"/>
      <c r="E5" s="809"/>
      <c r="F5" s="809"/>
      <c r="G5" s="809"/>
      <c r="H5" s="809"/>
      <c r="I5" s="809"/>
      <c r="J5" s="809"/>
      <c r="K5" s="809"/>
      <c r="L5" s="810"/>
      <c r="M5" s="811" t="s">
        <v>157</v>
      </c>
      <c r="N5" s="812"/>
      <c r="O5" s="812"/>
      <c r="P5" s="812"/>
      <c r="Q5" s="812"/>
      <c r="R5" s="812"/>
      <c r="S5" s="813"/>
      <c r="T5" s="816" t="s">
        <v>228</v>
      </c>
      <c r="U5" s="816" t="s">
        <v>229</v>
      </c>
      <c r="V5" s="814" t="s">
        <v>76</v>
      </c>
    </row>
    <row r="6" spans="1:22" s="53" customFormat="1" ht="102">
      <c r="A6" s="50"/>
      <c r="B6" s="98"/>
      <c r="C6" s="99" t="s">
        <v>65</v>
      </c>
      <c r="D6" s="142" t="s">
        <v>66</v>
      </c>
      <c r="E6" s="118" t="s">
        <v>159</v>
      </c>
      <c r="F6" s="118" t="s">
        <v>160</v>
      </c>
      <c r="G6" s="142" t="s">
        <v>163</v>
      </c>
      <c r="H6" s="142" t="s">
        <v>158</v>
      </c>
      <c r="I6" s="142" t="s">
        <v>67</v>
      </c>
      <c r="J6" s="142" t="s">
        <v>68</v>
      </c>
      <c r="K6" s="100" t="s">
        <v>69</v>
      </c>
      <c r="L6" s="101" t="s">
        <v>70</v>
      </c>
      <c r="M6" s="99" t="s">
        <v>161</v>
      </c>
      <c r="N6" s="100" t="s">
        <v>71</v>
      </c>
      <c r="O6" s="100" t="s">
        <v>72</v>
      </c>
      <c r="P6" s="100" t="s">
        <v>73</v>
      </c>
      <c r="Q6" s="100" t="s">
        <v>74</v>
      </c>
      <c r="R6" s="100" t="s">
        <v>75</v>
      </c>
      <c r="S6" s="162" t="s">
        <v>162</v>
      </c>
      <c r="T6" s="817"/>
      <c r="U6" s="817"/>
      <c r="V6" s="815"/>
    </row>
    <row r="7" spans="1:22" s="91" customFormat="1">
      <c r="A7" s="102">
        <v>1</v>
      </c>
      <c r="B7" s="1" t="s">
        <v>51</v>
      </c>
      <c r="C7" s="103"/>
      <c r="D7" s="90"/>
      <c r="E7" s="90"/>
      <c r="F7" s="90"/>
      <c r="G7" s="90"/>
      <c r="H7" s="90"/>
      <c r="I7" s="90"/>
      <c r="J7" s="90"/>
      <c r="K7" s="90"/>
      <c r="L7" s="104"/>
      <c r="M7" s="103"/>
      <c r="N7" s="90"/>
      <c r="O7" s="90"/>
      <c r="P7" s="90"/>
      <c r="Q7" s="90"/>
      <c r="R7" s="90"/>
      <c r="S7" s="104"/>
      <c r="T7" s="170"/>
      <c r="U7" s="170"/>
      <c r="V7" s="105">
        <f>SUM(C7:S7)</f>
        <v>0</v>
      </c>
    </row>
    <row r="8" spans="1:22" s="91" customFormat="1">
      <c r="A8" s="102">
        <v>2</v>
      </c>
      <c r="B8" s="1" t="s">
        <v>52</v>
      </c>
      <c r="C8" s="103"/>
      <c r="D8" s="90"/>
      <c r="E8" s="90"/>
      <c r="F8" s="90"/>
      <c r="G8" s="90"/>
      <c r="H8" s="90"/>
      <c r="I8" s="90"/>
      <c r="J8" s="90"/>
      <c r="K8" s="90"/>
      <c r="L8" s="104"/>
      <c r="M8" s="103"/>
      <c r="N8" s="90"/>
      <c r="O8" s="90"/>
      <c r="P8" s="90"/>
      <c r="Q8" s="90"/>
      <c r="R8" s="90"/>
      <c r="S8" s="104"/>
      <c r="T8" s="170"/>
      <c r="U8" s="170"/>
      <c r="V8" s="105">
        <f t="shared" ref="V8:V20" si="0">SUM(C8:S8)</f>
        <v>0</v>
      </c>
    </row>
    <row r="9" spans="1:22" s="91" customFormat="1">
      <c r="A9" s="102">
        <v>3</v>
      </c>
      <c r="B9" s="1" t="s">
        <v>153</v>
      </c>
      <c r="C9" s="103"/>
      <c r="D9" s="90"/>
      <c r="E9" s="90"/>
      <c r="F9" s="90"/>
      <c r="G9" s="90"/>
      <c r="H9" s="90"/>
      <c r="I9" s="90"/>
      <c r="J9" s="90"/>
      <c r="K9" s="90"/>
      <c r="L9" s="104"/>
      <c r="M9" s="103"/>
      <c r="N9" s="90"/>
      <c r="O9" s="90"/>
      <c r="P9" s="90"/>
      <c r="Q9" s="90"/>
      <c r="R9" s="90"/>
      <c r="S9" s="104"/>
      <c r="T9" s="170"/>
      <c r="U9" s="170"/>
      <c r="V9" s="105">
        <f t="shared" si="0"/>
        <v>0</v>
      </c>
    </row>
    <row r="10" spans="1:22" s="91" customFormat="1">
      <c r="A10" s="102">
        <v>4</v>
      </c>
      <c r="B10" s="1" t="s">
        <v>53</v>
      </c>
      <c r="C10" s="103"/>
      <c r="D10" s="90"/>
      <c r="E10" s="90"/>
      <c r="F10" s="90"/>
      <c r="G10" s="90"/>
      <c r="H10" s="90"/>
      <c r="I10" s="90"/>
      <c r="J10" s="90"/>
      <c r="K10" s="90"/>
      <c r="L10" s="104"/>
      <c r="M10" s="103"/>
      <c r="N10" s="90"/>
      <c r="O10" s="90"/>
      <c r="P10" s="90"/>
      <c r="Q10" s="90"/>
      <c r="R10" s="90"/>
      <c r="S10" s="104"/>
      <c r="T10" s="170"/>
      <c r="U10" s="170"/>
      <c r="V10" s="105">
        <f t="shared" si="0"/>
        <v>0</v>
      </c>
    </row>
    <row r="11" spans="1:22" s="91" customFormat="1">
      <c r="A11" s="102">
        <v>5</v>
      </c>
      <c r="B11" s="1" t="s">
        <v>54</v>
      </c>
      <c r="C11" s="103"/>
      <c r="D11" s="90"/>
      <c r="E11" s="90"/>
      <c r="F11" s="90"/>
      <c r="G11" s="90"/>
      <c r="H11" s="90"/>
      <c r="I11" s="90"/>
      <c r="J11" s="90"/>
      <c r="K11" s="90"/>
      <c r="L11" s="104"/>
      <c r="M11" s="103"/>
      <c r="N11" s="90"/>
      <c r="O11" s="90"/>
      <c r="P11" s="90"/>
      <c r="Q11" s="90"/>
      <c r="R11" s="90"/>
      <c r="S11" s="104"/>
      <c r="T11" s="170"/>
      <c r="U11" s="170"/>
      <c r="V11" s="105">
        <f t="shared" si="0"/>
        <v>0</v>
      </c>
    </row>
    <row r="12" spans="1:22" s="91" customFormat="1">
      <c r="A12" s="102">
        <v>6</v>
      </c>
      <c r="B12" s="1" t="s">
        <v>55</v>
      </c>
      <c r="C12" s="103"/>
      <c r="D12" s="90"/>
      <c r="E12" s="90"/>
      <c r="F12" s="90"/>
      <c r="G12" s="90"/>
      <c r="H12" s="90"/>
      <c r="I12" s="90"/>
      <c r="J12" s="90"/>
      <c r="K12" s="90"/>
      <c r="L12" s="104"/>
      <c r="M12" s="103"/>
      <c r="N12" s="90"/>
      <c r="O12" s="90"/>
      <c r="P12" s="90"/>
      <c r="Q12" s="90"/>
      <c r="R12" s="90"/>
      <c r="S12" s="104"/>
      <c r="T12" s="170"/>
      <c r="U12" s="170"/>
      <c r="V12" s="105">
        <f t="shared" si="0"/>
        <v>0</v>
      </c>
    </row>
    <row r="13" spans="1:22" s="91" customFormat="1">
      <c r="A13" s="102">
        <v>7</v>
      </c>
      <c r="B13" s="1" t="s">
        <v>56</v>
      </c>
      <c r="C13" s="103"/>
      <c r="D13" s="90"/>
      <c r="E13" s="90"/>
      <c r="F13" s="90"/>
      <c r="G13" s="90"/>
      <c r="H13" s="90"/>
      <c r="I13" s="90"/>
      <c r="J13" s="90"/>
      <c r="K13" s="90"/>
      <c r="L13" s="104"/>
      <c r="M13" s="103"/>
      <c r="N13" s="90"/>
      <c r="O13" s="90"/>
      <c r="P13" s="90"/>
      <c r="Q13" s="90"/>
      <c r="R13" s="90"/>
      <c r="S13" s="104"/>
      <c r="T13" s="170"/>
      <c r="U13" s="170"/>
      <c r="V13" s="105">
        <f t="shared" si="0"/>
        <v>0</v>
      </c>
    </row>
    <row r="14" spans="1:22" s="91" customFormat="1">
      <c r="A14" s="102">
        <v>8</v>
      </c>
      <c r="B14" s="1" t="s">
        <v>57</v>
      </c>
      <c r="C14" s="103"/>
      <c r="D14" s="90"/>
      <c r="E14" s="90"/>
      <c r="F14" s="90"/>
      <c r="G14" s="90"/>
      <c r="H14" s="90"/>
      <c r="I14" s="90"/>
      <c r="J14" s="90"/>
      <c r="K14" s="90"/>
      <c r="L14" s="104"/>
      <c r="M14" s="103"/>
      <c r="N14" s="90"/>
      <c r="O14" s="90"/>
      <c r="P14" s="90"/>
      <c r="Q14" s="90"/>
      <c r="R14" s="90"/>
      <c r="S14" s="104"/>
      <c r="T14" s="170"/>
      <c r="U14" s="170"/>
      <c r="V14" s="105">
        <f t="shared" si="0"/>
        <v>0</v>
      </c>
    </row>
    <row r="15" spans="1:22" s="91" customFormat="1" ht="25.5">
      <c r="A15" s="102">
        <v>9</v>
      </c>
      <c r="B15" s="1" t="s">
        <v>58</v>
      </c>
      <c r="C15" s="103"/>
      <c r="D15" s="90"/>
      <c r="E15" s="90"/>
      <c r="F15" s="90"/>
      <c r="G15" s="90"/>
      <c r="H15" s="90"/>
      <c r="I15" s="90"/>
      <c r="J15" s="90"/>
      <c r="K15" s="90"/>
      <c r="L15" s="104"/>
      <c r="M15" s="103"/>
      <c r="N15" s="90"/>
      <c r="O15" s="90"/>
      <c r="P15" s="90"/>
      <c r="Q15" s="90"/>
      <c r="R15" s="90"/>
      <c r="S15" s="104"/>
      <c r="T15" s="170"/>
      <c r="U15" s="170"/>
      <c r="V15" s="105">
        <f t="shared" si="0"/>
        <v>0</v>
      </c>
    </row>
    <row r="16" spans="1:22" s="91" customFormat="1">
      <c r="A16" s="102">
        <v>10</v>
      </c>
      <c r="B16" s="1" t="s">
        <v>59</v>
      </c>
      <c r="C16" s="103"/>
      <c r="D16" s="90"/>
      <c r="E16" s="90"/>
      <c r="F16" s="90"/>
      <c r="G16" s="90"/>
      <c r="H16" s="90"/>
      <c r="I16" s="90"/>
      <c r="J16" s="90"/>
      <c r="K16" s="90"/>
      <c r="L16" s="104"/>
      <c r="M16" s="103"/>
      <c r="N16" s="90"/>
      <c r="O16" s="90"/>
      <c r="P16" s="90"/>
      <c r="Q16" s="90"/>
      <c r="R16" s="90"/>
      <c r="S16" s="104"/>
      <c r="T16" s="170"/>
      <c r="U16" s="170"/>
      <c r="V16" s="105">
        <f t="shared" si="0"/>
        <v>0</v>
      </c>
    </row>
    <row r="17" spans="1:22" s="91" customFormat="1">
      <c r="A17" s="102">
        <v>11</v>
      </c>
      <c r="B17" s="1" t="s">
        <v>60</v>
      </c>
      <c r="C17" s="103"/>
      <c r="D17" s="90"/>
      <c r="E17" s="90"/>
      <c r="F17" s="90"/>
      <c r="G17" s="90"/>
      <c r="H17" s="90"/>
      <c r="I17" s="90"/>
      <c r="J17" s="90"/>
      <c r="K17" s="90"/>
      <c r="L17" s="104"/>
      <c r="M17" s="103"/>
      <c r="N17" s="90"/>
      <c r="O17" s="90"/>
      <c r="P17" s="90"/>
      <c r="Q17" s="90"/>
      <c r="R17" s="90"/>
      <c r="S17" s="104"/>
      <c r="T17" s="170"/>
      <c r="U17" s="170"/>
      <c r="V17" s="105">
        <f t="shared" si="0"/>
        <v>0</v>
      </c>
    </row>
    <row r="18" spans="1:22" s="91" customFormat="1">
      <c r="A18" s="102">
        <v>12</v>
      </c>
      <c r="B18" s="1" t="s">
        <v>61</v>
      </c>
      <c r="C18" s="103"/>
      <c r="D18" s="90"/>
      <c r="E18" s="90"/>
      <c r="F18" s="90"/>
      <c r="G18" s="90"/>
      <c r="H18" s="90"/>
      <c r="I18" s="90"/>
      <c r="J18" s="90"/>
      <c r="K18" s="90"/>
      <c r="L18" s="104"/>
      <c r="M18" s="103"/>
      <c r="N18" s="90"/>
      <c r="O18" s="90"/>
      <c r="P18" s="90"/>
      <c r="Q18" s="90"/>
      <c r="R18" s="90"/>
      <c r="S18" s="104"/>
      <c r="T18" s="170"/>
      <c r="U18" s="170"/>
      <c r="V18" s="105">
        <f t="shared" si="0"/>
        <v>0</v>
      </c>
    </row>
    <row r="19" spans="1:22" s="91" customFormat="1">
      <c r="A19" s="102">
        <v>13</v>
      </c>
      <c r="B19" s="1" t="s">
        <v>62</v>
      </c>
      <c r="C19" s="103"/>
      <c r="D19" s="90"/>
      <c r="E19" s="90"/>
      <c r="F19" s="90"/>
      <c r="G19" s="90"/>
      <c r="H19" s="90"/>
      <c r="I19" s="90"/>
      <c r="J19" s="90"/>
      <c r="K19" s="90"/>
      <c r="L19" s="104"/>
      <c r="M19" s="103"/>
      <c r="N19" s="90"/>
      <c r="O19" s="90"/>
      <c r="P19" s="90"/>
      <c r="Q19" s="90"/>
      <c r="R19" s="90"/>
      <c r="S19" s="104"/>
      <c r="T19" s="170"/>
      <c r="U19" s="170"/>
      <c r="V19" s="105">
        <f t="shared" si="0"/>
        <v>0</v>
      </c>
    </row>
    <row r="20" spans="1:22" s="91" customFormat="1">
      <c r="A20" s="102">
        <v>14</v>
      </c>
      <c r="B20" s="1" t="s">
        <v>63</v>
      </c>
      <c r="C20" s="103"/>
      <c r="D20" s="90"/>
      <c r="E20" s="90"/>
      <c r="F20" s="90"/>
      <c r="G20" s="90"/>
      <c r="H20" s="90"/>
      <c r="I20" s="90"/>
      <c r="J20" s="90"/>
      <c r="K20" s="90"/>
      <c r="L20" s="104"/>
      <c r="M20" s="103"/>
      <c r="N20" s="90"/>
      <c r="O20" s="90"/>
      <c r="P20" s="90"/>
      <c r="Q20" s="90"/>
      <c r="R20" s="90"/>
      <c r="S20" s="104"/>
      <c r="T20" s="170"/>
      <c r="U20" s="170"/>
      <c r="V20" s="105">
        <f t="shared" si="0"/>
        <v>0</v>
      </c>
    </row>
    <row r="21" spans="1:22" ht="13.5" thickBot="1">
      <c r="A21" s="92"/>
      <c r="B21" s="106" t="s">
        <v>64</v>
      </c>
      <c r="C21" s="107">
        <f>SUM(C7:C20)</f>
        <v>0</v>
      </c>
      <c r="D21" s="94">
        <f t="shared" ref="D21:V21" si="1">SUM(D7:D20)</f>
        <v>0</v>
      </c>
      <c r="E21" s="94">
        <f t="shared" si="1"/>
        <v>0</v>
      </c>
      <c r="F21" s="94">
        <f t="shared" si="1"/>
        <v>0</v>
      </c>
      <c r="G21" s="94">
        <f t="shared" si="1"/>
        <v>0</v>
      </c>
      <c r="H21" s="94">
        <f t="shared" si="1"/>
        <v>0</v>
      </c>
      <c r="I21" s="94">
        <f t="shared" si="1"/>
        <v>0</v>
      </c>
      <c r="J21" s="94">
        <f t="shared" si="1"/>
        <v>0</v>
      </c>
      <c r="K21" s="94">
        <f t="shared" si="1"/>
        <v>0</v>
      </c>
      <c r="L21" s="108">
        <f t="shared" si="1"/>
        <v>0</v>
      </c>
      <c r="M21" s="107">
        <f t="shared" si="1"/>
        <v>0</v>
      </c>
      <c r="N21" s="94">
        <f t="shared" si="1"/>
        <v>0</v>
      </c>
      <c r="O21" s="94">
        <f t="shared" si="1"/>
        <v>0</v>
      </c>
      <c r="P21" s="94">
        <f t="shared" si="1"/>
        <v>0</v>
      </c>
      <c r="Q21" s="94">
        <f t="shared" si="1"/>
        <v>0</v>
      </c>
      <c r="R21" s="94">
        <f t="shared" si="1"/>
        <v>0</v>
      </c>
      <c r="S21" s="108">
        <f>SUM(S7:S20)</f>
        <v>0</v>
      </c>
      <c r="T21" s="108">
        <f>SUM(T7:T20)</f>
        <v>0</v>
      </c>
      <c r="U21" s="108">
        <f t="shared" ref="U21" si="2">SUM(U7:U20)</f>
        <v>0</v>
      </c>
      <c r="V21" s="109">
        <f t="shared" si="1"/>
        <v>0</v>
      </c>
    </row>
    <row r="24" spans="1:22">
      <c r="A24" s="7"/>
      <c r="B24" s="7"/>
      <c r="C24" s="26"/>
      <c r="D24" s="26"/>
      <c r="E24" s="26"/>
    </row>
    <row r="25" spans="1:22">
      <c r="A25" s="110"/>
      <c r="B25" s="110"/>
      <c r="C25" s="7"/>
      <c r="D25" s="26"/>
      <c r="E25" s="26"/>
    </row>
    <row r="26" spans="1:22">
      <c r="A26" s="110"/>
      <c r="B26" s="27"/>
      <c r="C26" s="7"/>
      <c r="D26" s="26"/>
      <c r="E26" s="26"/>
    </row>
    <row r="27" spans="1:22">
      <c r="A27" s="110"/>
      <c r="B27" s="110"/>
      <c r="C27" s="7"/>
      <c r="D27" s="26"/>
      <c r="E27" s="26"/>
    </row>
    <row r="28" spans="1:22">
      <c r="A28" s="110"/>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3"/>
  <sheetViews>
    <sheetView zoomScale="80" zoomScaleNormal="80" workbookViewId="0">
      <pane xSplit="1" ySplit="7" topLeftCell="B8" activePane="bottomRight" state="frozen"/>
      <selection activeCell="B2" sqref="B2"/>
      <selection pane="topRight" activeCell="B2" sqref="B2"/>
      <selection pane="bottomLeft" activeCell="B2" sqref="B2"/>
      <selection pane="bottomRight" activeCell="C8" sqref="C8:G21"/>
    </sheetView>
  </sheetViews>
  <sheetFormatPr defaultColWidth="9.140625" defaultRowHeight="12.75"/>
  <cols>
    <col min="1" max="1" width="10.5703125" style="4" bestFit="1" customWidth="1"/>
    <col min="2" max="2" width="101.85546875" style="4" customWidth="1"/>
    <col min="3" max="3" width="13.85546875" style="171" customWidth="1"/>
    <col min="4" max="4" width="14.85546875" style="171" bestFit="1" customWidth="1"/>
    <col min="5" max="5" width="17.85546875" style="171" customWidth="1"/>
    <col min="6" max="6" width="15.85546875" style="171" customWidth="1"/>
    <col min="7" max="7" width="17.42578125" style="171" customWidth="1"/>
    <col min="8" max="8" width="15.140625" style="171" customWidth="1"/>
    <col min="9" max="16384" width="9.140625" style="17"/>
  </cols>
  <sheetData>
    <row r="1" spans="1:9">
      <c r="A1" s="2" t="s">
        <v>30</v>
      </c>
      <c r="B1" s="4" t="str">
        <f>'Info '!C2</f>
        <v>JSC Hash Bank</v>
      </c>
      <c r="C1" s="3"/>
    </row>
    <row r="2" spans="1:9">
      <c r="A2" s="2" t="s">
        <v>31</v>
      </c>
      <c r="B2" s="667">
        <f>'1. key ratios '!B2</f>
        <v>45838</v>
      </c>
      <c r="C2" s="296"/>
    </row>
    <row r="4" spans="1:9" ht="13.5" thickBot="1">
      <c r="A4" s="2" t="s">
        <v>150</v>
      </c>
      <c r="B4" s="95" t="s">
        <v>239</v>
      </c>
    </row>
    <row r="5" spans="1:9">
      <c r="A5" s="96"/>
      <c r="B5" s="111"/>
      <c r="C5" s="172" t="s">
        <v>0</v>
      </c>
      <c r="D5" s="172" t="s">
        <v>1</v>
      </c>
      <c r="E5" s="172" t="s">
        <v>2</v>
      </c>
      <c r="F5" s="172" t="s">
        <v>3</v>
      </c>
      <c r="G5" s="173" t="s">
        <v>4</v>
      </c>
      <c r="H5" s="174" t="s">
        <v>5</v>
      </c>
      <c r="I5" s="112"/>
    </row>
    <row r="6" spans="1:9" s="112" customFormat="1" ht="12.75" customHeight="1">
      <c r="A6" s="113"/>
      <c r="B6" s="820" t="s">
        <v>149</v>
      </c>
      <c r="C6" s="822" t="s">
        <v>232</v>
      </c>
      <c r="D6" s="824" t="s">
        <v>231</v>
      </c>
      <c r="E6" s="825"/>
      <c r="F6" s="822" t="s">
        <v>236</v>
      </c>
      <c r="G6" s="822" t="s">
        <v>237</v>
      </c>
      <c r="H6" s="818" t="s">
        <v>235</v>
      </c>
    </row>
    <row r="7" spans="1:9" ht="38.25">
      <c r="A7" s="115"/>
      <c r="B7" s="821"/>
      <c r="C7" s="823"/>
      <c r="D7" s="175" t="s">
        <v>234</v>
      </c>
      <c r="E7" s="175" t="s">
        <v>233</v>
      </c>
      <c r="F7" s="823"/>
      <c r="G7" s="823"/>
      <c r="H7" s="819"/>
      <c r="I7" s="112"/>
    </row>
    <row r="8" spans="1:9">
      <c r="A8" s="113">
        <v>1</v>
      </c>
      <c r="B8" s="1" t="s">
        <v>51</v>
      </c>
      <c r="C8" s="176">
        <v>566820</v>
      </c>
      <c r="D8" s="177">
        <v>0</v>
      </c>
      <c r="E8" s="176">
        <v>0</v>
      </c>
      <c r="F8" s="176">
        <v>205.18</v>
      </c>
      <c r="G8" s="178">
        <v>205.18</v>
      </c>
      <c r="H8" s="180">
        <f>G8/(C8+E8)</f>
        <v>3.619844042200346E-4</v>
      </c>
    </row>
    <row r="9" spans="1:9" ht="15" customHeight="1">
      <c r="A9" s="113">
        <v>2</v>
      </c>
      <c r="B9" s="1" t="s">
        <v>52</v>
      </c>
      <c r="C9" s="176">
        <v>0</v>
      </c>
      <c r="D9" s="177">
        <v>0</v>
      </c>
      <c r="E9" s="176">
        <v>0</v>
      </c>
      <c r="F9" s="176">
        <v>0</v>
      </c>
      <c r="G9" s="178">
        <v>0</v>
      </c>
      <c r="H9" s="180">
        <f>IFERROR(G9/(C9+E9),)</f>
        <v>0</v>
      </c>
    </row>
    <row r="10" spans="1:9">
      <c r="A10" s="113">
        <v>3</v>
      </c>
      <c r="B10" s="1" t="s">
        <v>153</v>
      </c>
      <c r="C10" s="176">
        <v>0</v>
      </c>
      <c r="D10" s="177">
        <v>0</v>
      </c>
      <c r="E10" s="176">
        <v>0</v>
      </c>
      <c r="F10" s="176">
        <v>0</v>
      </c>
      <c r="G10" s="178">
        <v>0</v>
      </c>
      <c r="H10" s="180">
        <f t="shared" ref="H10:H22" si="0">IFERROR(G10/(C10+E10),)</f>
        <v>0</v>
      </c>
    </row>
    <row r="11" spans="1:9">
      <c r="A11" s="113">
        <v>4</v>
      </c>
      <c r="B11" s="1" t="s">
        <v>53</v>
      </c>
      <c r="C11" s="176">
        <v>0</v>
      </c>
      <c r="D11" s="177">
        <v>0</v>
      </c>
      <c r="E11" s="176">
        <v>0</v>
      </c>
      <c r="F11" s="176">
        <v>0</v>
      </c>
      <c r="G11" s="178">
        <v>0</v>
      </c>
      <c r="H11" s="180">
        <f t="shared" si="0"/>
        <v>0</v>
      </c>
    </row>
    <row r="12" spans="1:9">
      <c r="A12" s="113">
        <v>5</v>
      </c>
      <c r="B12" s="1" t="s">
        <v>54</v>
      </c>
      <c r="C12" s="176">
        <v>0</v>
      </c>
      <c r="D12" s="177">
        <v>0</v>
      </c>
      <c r="E12" s="176">
        <v>0</v>
      </c>
      <c r="F12" s="176">
        <v>0</v>
      </c>
      <c r="G12" s="178">
        <v>0</v>
      </c>
      <c r="H12" s="180">
        <f t="shared" si="0"/>
        <v>0</v>
      </c>
    </row>
    <row r="13" spans="1:9">
      <c r="A13" s="113">
        <v>6</v>
      </c>
      <c r="B13" s="1" t="s">
        <v>55</v>
      </c>
      <c r="C13" s="176">
        <v>27027577.93</v>
      </c>
      <c r="D13" s="177">
        <v>0</v>
      </c>
      <c r="E13" s="176">
        <v>0</v>
      </c>
      <c r="F13" s="176">
        <v>15290924.614</v>
      </c>
      <c r="G13" s="178">
        <v>15290924.614</v>
      </c>
      <c r="H13" s="180">
        <f t="shared" si="0"/>
        <v>0.56575267874919044</v>
      </c>
    </row>
    <row r="14" spans="1:9">
      <c r="A14" s="113">
        <v>7</v>
      </c>
      <c r="B14" s="1" t="s">
        <v>56</v>
      </c>
      <c r="C14" s="176">
        <v>0</v>
      </c>
      <c r="D14" s="177">
        <v>0</v>
      </c>
      <c r="E14" s="176">
        <v>0</v>
      </c>
      <c r="F14" s="176">
        <v>0</v>
      </c>
      <c r="G14" s="178">
        <v>0</v>
      </c>
      <c r="H14" s="180">
        <f t="shared" si="0"/>
        <v>0</v>
      </c>
    </row>
    <row r="15" spans="1:9">
      <c r="A15" s="113">
        <v>8</v>
      </c>
      <c r="B15" s="1" t="s">
        <v>57</v>
      </c>
      <c r="C15" s="176">
        <v>0</v>
      </c>
      <c r="D15" s="177">
        <v>0</v>
      </c>
      <c r="E15" s="176">
        <v>0</v>
      </c>
      <c r="F15" s="176">
        <v>0</v>
      </c>
      <c r="G15" s="178">
        <v>0</v>
      </c>
      <c r="H15" s="180">
        <f t="shared" si="0"/>
        <v>0</v>
      </c>
    </row>
    <row r="16" spans="1:9">
      <c r="A16" s="113">
        <v>9</v>
      </c>
      <c r="B16" s="1" t="s">
        <v>58</v>
      </c>
      <c r="C16" s="176">
        <v>0</v>
      </c>
      <c r="D16" s="177">
        <v>0</v>
      </c>
      <c r="E16" s="176">
        <v>0</v>
      </c>
      <c r="F16" s="176">
        <v>0</v>
      </c>
      <c r="G16" s="178">
        <v>0</v>
      </c>
      <c r="H16" s="180">
        <f t="shared" si="0"/>
        <v>0</v>
      </c>
    </row>
    <row r="17" spans="1:8">
      <c r="A17" s="113">
        <v>10</v>
      </c>
      <c r="B17" s="1" t="s">
        <v>59</v>
      </c>
      <c r="C17" s="176">
        <v>0</v>
      </c>
      <c r="D17" s="177">
        <v>0</v>
      </c>
      <c r="E17" s="176">
        <v>0</v>
      </c>
      <c r="F17" s="176">
        <v>0</v>
      </c>
      <c r="G17" s="178">
        <v>0</v>
      </c>
      <c r="H17" s="180">
        <f t="shared" si="0"/>
        <v>0</v>
      </c>
    </row>
    <row r="18" spans="1:8">
      <c r="A18" s="113">
        <v>11</v>
      </c>
      <c r="B18" s="1" t="s">
        <v>60</v>
      </c>
      <c r="C18" s="176">
        <v>0</v>
      </c>
      <c r="D18" s="177">
        <v>0</v>
      </c>
      <c r="E18" s="176">
        <v>0</v>
      </c>
      <c r="F18" s="176">
        <v>0</v>
      </c>
      <c r="G18" s="178">
        <v>0</v>
      </c>
      <c r="H18" s="180">
        <f t="shared" si="0"/>
        <v>0</v>
      </c>
    </row>
    <row r="19" spans="1:8">
      <c r="A19" s="113">
        <v>12</v>
      </c>
      <c r="B19" s="1" t="s">
        <v>61</v>
      </c>
      <c r="C19" s="176">
        <v>0</v>
      </c>
      <c r="D19" s="177">
        <v>0</v>
      </c>
      <c r="E19" s="176">
        <v>0</v>
      </c>
      <c r="F19" s="176">
        <v>0</v>
      </c>
      <c r="G19" s="178">
        <v>0</v>
      </c>
      <c r="H19" s="180">
        <f t="shared" si="0"/>
        <v>0</v>
      </c>
    </row>
    <row r="20" spans="1:8">
      <c r="A20" s="113">
        <v>13</v>
      </c>
      <c r="B20" s="1" t="s">
        <v>144</v>
      </c>
      <c r="C20" s="176">
        <v>0</v>
      </c>
      <c r="D20" s="177">
        <v>0</v>
      </c>
      <c r="E20" s="176">
        <v>0</v>
      </c>
      <c r="F20" s="176">
        <v>0</v>
      </c>
      <c r="G20" s="178">
        <v>0</v>
      </c>
      <c r="H20" s="180">
        <f t="shared" si="0"/>
        <v>0</v>
      </c>
    </row>
    <row r="21" spans="1:8">
      <c r="A21" s="113">
        <v>14</v>
      </c>
      <c r="B21" s="1" t="s">
        <v>63</v>
      </c>
      <c r="C21" s="176">
        <v>4298633.29</v>
      </c>
      <c r="D21" s="177">
        <v>0</v>
      </c>
      <c r="E21" s="176">
        <v>0</v>
      </c>
      <c r="F21" s="176">
        <v>4298633.29</v>
      </c>
      <c r="G21" s="178">
        <v>4298633.29</v>
      </c>
      <c r="H21" s="180">
        <f t="shared" si="0"/>
        <v>1</v>
      </c>
    </row>
    <row r="22" spans="1:8" ht="13.5" thickBot="1">
      <c r="A22" s="116"/>
      <c r="B22" s="117" t="s">
        <v>64</v>
      </c>
      <c r="C22" s="179">
        <f>SUM(C8:C21)</f>
        <v>31893031.219999999</v>
      </c>
      <c r="D22" s="179">
        <f>SUM(D8:D21)</f>
        <v>0</v>
      </c>
      <c r="E22" s="179">
        <f>SUM(E8:E21)</f>
        <v>0</v>
      </c>
      <c r="F22" s="179">
        <f>SUM(F8:F21)</f>
        <v>19589763.083999999</v>
      </c>
      <c r="G22" s="179">
        <f>SUM(G8:G21)</f>
        <v>19589763.083999999</v>
      </c>
      <c r="H22" s="181">
        <f t="shared" si="0"/>
        <v>0.61423333984370021</v>
      </c>
    </row>
    <row r="23" spans="1:8">
      <c r="C23" s="701">
        <f>C22-SUM('11. CRWA '!C22:R22)</f>
        <v>0</v>
      </c>
      <c r="G23" s="701">
        <f>G22-'5. RWA '!C7</f>
        <v>4.3999999761581421E-2</v>
      </c>
    </row>
  </sheetData>
  <mergeCells count="6">
    <mergeCell ref="H6:H7"/>
    <mergeCell ref="B6:B7"/>
    <mergeCell ref="C6:C7"/>
    <mergeCell ref="D6:E6"/>
    <mergeCell ref="F6:F7"/>
    <mergeCell ref="G6:G7"/>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activeCell="B2" sqref="B2"/>
    </sheetView>
  </sheetViews>
  <sheetFormatPr defaultColWidth="9.140625" defaultRowHeight="12.75"/>
  <cols>
    <col min="1" max="1" width="10.5703125" style="171" bestFit="1" customWidth="1"/>
    <col min="2" max="2" width="104.140625" style="171" customWidth="1"/>
    <col min="3" max="11" width="12.85546875" style="171" customWidth="1"/>
    <col min="12" max="16384" width="9.140625" style="171"/>
  </cols>
  <sheetData>
    <row r="1" spans="1:11">
      <c r="A1" s="171" t="s">
        <v>30</v>
      </c>
      <c r="B1" s="3" t="str">
        <f>'Info '!C2</f>
        <v>JSC Hash Bank</v>
      </c>
    </row>
    <row r="2" spans="1:11">
      <c r="A2" s="171" t="s">
        <v>31</v>
      </c>
      <c r="B2" s="667">
        <f>'1. key ratios '!B2</f>
        <v>45838</v>
      </c>
      <c r="C2" s="193"/>
      <c r="D2" s="193"/>
    </row>
    <row r="3" spans="1:11">
      <c r="B3" s="193"/>
      <c r="C3" s="193"/>
      <c r="D3" s="193"/>
    </row>
    <row r="4" spans="1:11" ht="13.5" thickBot="1">
      <c r="A4" s="171" t="s">
        <v>146</v>
      </c>
      <c r="B4" s="233" t="s">
        <v>240</v>
      </c>
      <c r="C4" s="193"/>
      <c r="D4" s="193"/>
    </row>
    <row r="5" spans="1:11" ht="30" customHeight="1">
      <c r="A5" s="826"/>
      <c r="B5" s="827"/>
      <c r="C5" s="828" t="s">
        <v>292</v>
      </c>
      <c r="D5" s="828"/>
      <c r="E5" s="828"/>
      <c r="F5" s="828" t="s">
        <v>293</v>
      </c>
      <c r="G5" s="828"/>
      <c r="H5" s="828"/>
      <c r="I5" s="828" t="s">
        <v>294</v>
      </c>
      <c r="J5" s="828"/>
      <c r="K5" s="829"/>
    </row>
    <row r="6" spans="1:11">
      <c r="A6" s="194"/>
      <c r="B6" s="195"/>
      <c r="C6" s="19" t="s">
        <v>32</v>
      </c>
      <c r="D6" s="19" t="s">
        <v>33</v>
      </c>
      <c r="E6" s="19" t="s">
        <v>34</v>
      </c>
      <c r="F6" s="19" t="s">
        <v>32</v>
      </c>
      <c r="G6" s="19" t="s">
        <v>33</v>
      </c>
      <c r="H6" s="19" t="s">
        <v>34</v>
      </c>
      <c r="I6" s="19" t="s">
        <v>32</v>
      </c>
      <c r="J6" s="19" t="s">
        <v>33</v>
      </c>
      <c r="K6" s="19" t="s">
        <v>34</v>
      </c>
    </row>
    <row r="7" spans="1:11">
      <c r="A7" s="196" t="s">
        <v>243</v>
      </c>
      <c r="B7" s="197"/>
      <c r="C7" s="197"/>
      <c r="D7" s="197"/>
      <c r="E7" s="197"/>
      <c r="F7" s="197"/>
      <c r="G7" s="197"/>
      <c r="H7" s="197"/>
      <c r="I7" s="197"/>
      <c r="J7" s="197"/>
      <c r="K7" s="198"/>
    </row>
    <row r="8" spans="1:11">
      <c r="A8" s="199">
        <v>1</v>
      </c>
      <c r="B8" s="200" t="s">
        <v>241</v>
      </c>
      <c r="C8" s="201"/>
      <c r="D8" s="201"/>
      <c r="E8" s="201"/>
      <c r="F8" s="202"/>
      <c r="G8" s="202"/>
      <c r="H8" s="202"/>
      <c r="I8" s="202"/>
      <c r="J8" s="202"/>
      <c r="K8" s="203"/>
    </row>
    <row r="9" spans="1:11">
      <c r="A9" s="196" t="s">
        <v>244</v>
      </c>
      <c r="B9" s="197"/>
      <c r="C9" s="197"/>
      <c r="D9" s="197"/>
      <c r="E9" s="197"/>
      <c r="F9" s="197"/>
      <c r="G9" s="197"/>
      <c r="H9" s="197"/>
      <c r="I9" s="197"/>
      <c r="J9" s="197"/>
      <c r="K9" s="198"/>
    </row>
    <row r="10" spans="1:11">
      <c r="A10" s="204">
        <v>2</v>
      </c>
      <c r="B10" s="205" t="s">
        <v>252</v>
      </c>
      <c r="C10" s="205"/>
      <c r="D10" s="206"/>
      <c r="E10" s="206"/>
      <c r="F10" s="206"/>
      <c r="G10" s="206"/>
      <c r="H10" s="206"/>
      <c r="I10" s="206"/>
      <c r="J10" s="206"/>
      <c r="K10" s="207"/>
    </row>
    <row r="11" spans="1:11">
      <c r="A11" s="204">
        <v>3</v>
      </c>
      <c r="B11" s="205" t="s">
        <v>246</v>
      </c>
      <c r="C11" s="205"/>
      <c r="D11" s="206"/>
      <c r="E11" s="206"/>
      <c r="F11" s="206"/>
      <c r="G11" s="206"/>
      <c r="H11" s="206"/>
      <c r="I11" s="206"/>
      <c r="J11" s="206"/>
      <c r="K11" s="207"/>
    </row>
    <row r="12" spans="1:11">
      <c r="A12" s="204">
        <v>4</v>
      </c>
      <c r="B12" s="205" t="s">
        <v>247</v>
      </c>
      <c r="C12" s="205"/>
      <c r="D12" s="206"/>
      <c r="E12" s="206"/>
      <c r="F12" s="206"/>
      <c r="G12" s="206"/>
      <c r="H12" s="206"/>
      <c r="I12" s="206"/>
      <c r="J12" s="206"/>
      <c r="K12" s="207"/>
    </row>
    <row r="13" spans="1:11">
      <c r="A13" s="204">
        <v>5</v>
      </c>
      <c r="B13" s="205" t="s">
        <v>255</v>
      </c>
      <c r="C13" s="205"/>
      <c r="D13" s="206"/>
      <c r="E13" s="206"/>
      <c r="F13" s="206"/>
      <c r="G13" s="206"/>
      <c r="H13" s="206"/>
      <c r="I13" s="206"/>
      <c r="J13" s="206"/>
      <c r="K13" s="207"/>
    </row>
    <row r="14" spans="1:11">
      <c r="A14" s="204">
        <v>6</v>
      </c>
      <c r="B14" s="205" t="s">
        <v>287</v>
      </c>
      <c r="C14" s="205"/>
      <c r="D14" s="206"/>
      <c r="E14" s="206"/>
      <c r="F14" s="206"/>
      <c r="G14" s="206"/>
      <c r="H14" s="206"/>
      <c r="I14" s="206"/>
      <c r="J14" s="206"/>
      <c r="K14" s="207"/>
    </row>
    <row r="15" spans="1:11">
      <c r="A15" s="204">
        <v>7</v>
      </c>
      <c r="B15" s="205" t="s">
        <v>288</v>
      </c>
      <c r="C15" s="205"/>
      <c r="D15" s="206"/>
      <c r="E15" s="206"/>
      <c r="F15" s="206"/>
      <c r="G15" s="206"/>
      <c r="H15" s="206"/>
      <c r="I15" s="206"/>
      <c r="J15" s="206"/>
      <c r="K15" s="207"/>
    </row>
    <row r="16" spans="1:11">
      <c r="A16" s="204">
        <v>8</v>
      </c>
      <c r="B16" s="208" t="s">
        <v>248</v>
      </c>
      <c r="C16" s="205"/>
      <c r="D16" s="206"/>
      <c r="E16" s="206"/>
      <c r="F16" s="206"/>
      <c r="G16" s="206"/>
      <c r="H16" s="206"/>
      <c r="I16" s="206"/>
      <c r="J16" s="206"/>
      <c r="K16" s="207"/>
    </row>
    <row r="17" spans="1:11">
      <c r="A17" s="196" t="s">
        <v>245</v>
      </c>
      <c r="B17" s="197"/>
      <c r="C17" s="197"/>
      <c r="D17" s="197"/>
      <c r="E17" s="197"/>
      <c r="F17" s="197"/>
      <c r="G17" s="197"/>
      <c r="H17" s="197"/>
      <c r="I17" s="197"/>
      <c r="J17" s="197"/>
      <c r="K17" s="198"/>
    </row>
    <row r="18" spans="1:11">
      <c r="A18" s="204">
        <v>9</v>
      </c>
      <c r="B18" s="205" t="s">
        <v>251</v>
      </c>
      <c r="C18" s="205"/>
      <c r="D18" s="206"/>
      <c r="E18" s="206"/>
      <c r="F18" s="206"/>
      <c r="G18" s="206"/>
      <c r="H18" s="206"/>
      <c r="I18" s="206"/>
      <c r="J18" s="206"/>
      <c r="K18" s="207"/>
    </row>
    <row r="19" spans="1:11">
      <c r="A19" s="204">
        <v>10</v>
      </c>
      <c r="B19" s="205" t="s">
        <v>289</v>
      </c>
      <c r="C19" s="205"/>
      <c r="D19" s="206"/>
      <c r="E19" s="206"/>
      <c r="F19" s="206"/>
      <c r="G19" s="206"/>
      <c r="H19" s="206"/>
      <c r="I19" s="206"/>
      <c r="J19" s="206"/>
      <c r="K19" s="207"/>
    </row>
    <row r="20" spans="1:11">
      <c r="A20" s="204">
        <v>11</v>
      </c>
      <c r="B20" s="205" t="s">
        <v>250</v>
      </c>
      <c r="C20" s="205"/>
      <c r="D20" s="206"/>
      <c r="E20" s="206"/>
      <c r="F20" s="206"/>
      <c r="G20" s="206"/>
      <c r="H20" s="206"/>
      <c r="I20" s="206"/>
      <c r="J20" s="206"/>
      <c r="K20" s="207"/>
    </row>
    <row r="21" spans="1:11" ht="13.5" thickBot="1">
      <c r="A21" s="209">
        <v>12</v>
      </c>
      <c r="B21" s="210" t="s">
        <v>249</v>
      </c>
      <c r="C21" s="211"/>
      <c r="D21" s="212"/>
      <c r="E21" s="211"/>
      <c r="F21" s="212"/>
      <c r="G21" s="212"/>
      <c r="H21" s="212"/>
      <c r="I21" s="212"/>
      <c r="J21" s="212"/>
      <c r="K21" s="213"/>
    </row>
    <row r="22" spans="1:11" ht="38.25" customHeight="1" thickBot="1">
      <c r="A22" s="214"/>
      <c r="B22" s="215"/>
      <c r="C22" s="215"/>
      <c r="D22" s="215"/>
      <c r="E22" s="215"/>
      <c r="F22" s="830" t="s">
        <v>291</v>
      </c>
      <c r="G22" s="828"/>
      <c r="H22" s="828"/>
      <c r="I22" s="830" t="s">
        <v>256</v>
      </c>
      <c r="J22" s="828"/>
      <c r="K22" s="829"/>
    </row>
    <row r="23" spans="1:11">
      <c r="A23" s="216">
        <v>13</v>
      </c>
      <c r="B23" s="217" t="s">
        <v>241</v>
      </c>
      <c r="C23" s="218"/>
      <c r="D23" s="218"/>
      <c r="E23" s="218"/>
      <c r="F23" s="219"/>
      <c r="G23" s="219"/>
      <c r="H23" s="219"/>
      <c r="I23" s="219"/>
      <c r="J23" s="219"/>
      <c r="K23" s="220"/>
    </row>
    <row r="24" spans="1:11" ht="13.5" thickBot="1">
      <c r="A24" s="221">
        <v>14</v>
      </c>
      <c r="B24" s="222" t="s">
        <v>253</v>
      </c>
      <c r="C24" s="223"/>
      <c r="D24" s="224"/>
      <c r="E24" s="225"/>
      <c r="F24" s="226"/>
      <c r="G24" s="226"/>
      <c r="H24" s="226"/>
      <c r="I24" s="226"/>
      <c r="J24" s="226"/>
      <c r="K24" s="227"/>
    </row>
    <row r="25" spans="1:11" ht="13.5" thickBot="1">
      <c r="A25" s="228">
        <v>15</v>
      </c>
      <c r="B25" s="229" t="s">
        <v>254</v>
      </c>
      <c r="C25" s="230"/>
      <c r="D25" s="230"/>
      <c r="E25" s="230"/>
      <c r="F25" s="231"/>
      <c r="G25" s="231"/>
      <c r="H25" s="231"/>
      <c r="I25" s="231"/>
      <c r="J25" s="231"/>
      <c r="K25" s="232"/>
    </row>
    <row r="27" spans="1:11" ht="25.5">
      <c r="B27" s="192" t="s">
        <v>290</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zoomScale="80" zoomScaleNormal="80" workbookViewId="0">
      <pane xSplit="1" ySplit="3" topLeftCell="B4" activePane="bottomRight" state="frozen"/>
      <selection activeCell="B2" sqref="B2"/>
      <selection pane="topRight" activeCell="B2" sqref="B2"/>
      <selection pane="bottomLeft" activeCell="B2" sqref="B2"/>
      <selection pane="bottomRight" activeCell="D7" sqref="D7"/>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613" t="s">
        <v>717</v>
      </c>
      <c r="B1" s="564" t="str">
        <f>'Info '!C2</f>
        <v>JSC Hash Bank</v>
      </c>
      <c r="C1" s="564"/>
      <c r="D1" s="564"/>
      <c r="E1" s="564"/>
      <c r="F1" s="564"/>
      <c r="G1" s="564"/>
      <c r="H1" s="564"/>
      <c r="I1" s="564"/>
      <c r="J1" s="564"/>
      <c r="K1" s="564"/>
      <c r="L1" s="564"/>
      <c r="M1" s="564"/>
      <c r="N1" s="564"/>
      <c r="O1" s="168"/>
      <c r="P1" s="168"/>
      <c r="Q1" s="168"/>
    </row>
    <row r="2" spans="1:17" ht="14.25" customHeight="1">
      <c r="A2" s="564" t="s">
        <v>718</v>
      </c>
      <c r="B2" s="670">
        <f>'1. key ratios '!B2</f>
        <v>45838</v>
      </c>
      <c r="C2" s="564"/>
      <c r="D2" s="564"/>
      <c r="E2" s="564"/>
      <c r="F2" s="564"/>
      <c r="G2" s="564"/>
      <c r="H2" s="564"/>
      <c r="I2" s="564"/>
      <c r="J2" s="564"/>
      <c r="K2" s="564"/>
      <c r="L2" s="564"/>
      <c r="M2" s="564"/>
      <c r="N2" s="564"/>
      <c r="O2" s="168"/>
      <c r="P2" s="168"/>
      <c r="Q2" s="168"/>
    </row>
    <row r="3" spans="1:17" ht="14.25" customHeight="1">
      <c r="A3" s="564"/>
      <c r="B3" s="168"/>
      <c r="C3" s="168"/>
      <c r="D3" s="168"/>
      <c r="E3" s="168"/>
      <c r="F3" s="168"/>
      <c r="G3" s="168"/>
      <c r="H3" s="168"/>
      <c r="I3" s="168"/>
      <c r="J3" s="168"/>
      <c r="K3" s="168"/>
      <c r="L3" s="168"/>
      <c r="M3" s="168"/>
      <c r="N3" s="168"/>
      <c r="O3" s="168"/>
      <c r="P3" s="168"/>
      <c r="Q3" s="168"/>
    </row>
    <row r="4" spans="1:17" ht="15">
      <c r="A4" s="564"/>
      <c r="B4" s="614" t="s">
        <v>719</v>
      </c>
      <c r="C4" s="168"/>
      <c r="D4" s="168"/>
      <c r="E4" s="168"/>
      <c r="F4" s="168"/>
      <c r="G4" s="168"/>
      <c r="H4" s="168"/>
      <c r="I4" s="168"/>
      <c r="J4" s="168"/>
      <c r="K4" s="168"/>
      <c r="L4" s="168"/>
      <c r="M4" s="168"/>
      <c r="N4" s="168"/>
      <c r="O4" s="168"/>
      <c r="P4" s="168"/>
      <c r="Q4" s="168"/>
    </row>
    <row r="5" spans="1:17" ht="60">
      <c r="A5" s="564"/>
      <c r="B5" s="615" t="s">
        <v>720</v>
      </c>
      <c r="C5" s="616" t="s">
        <v>721</v>
      </c>
      <c r="D5" s="616" t="s">
        <v>722</v>
      </c>
      <c r="E5" s="616" t="s">
        <v>723</v>
      </c>
      <c r="F5" s="616" t="s">
        <v>724</v>
      </c>
      <c r="G5" s="616" t="s">
        <v>725</v>
      </c>
      <c r="H5" s="616" t="s">
        <v>726</v>
      </c>
      <c r="I5" s="617" t="s">
        <v>727</v>
      </c>
      <c r="J5" s="618">
        <v>0.02</v>
      </c>
      <c r="K5" s="618">
        <v>0.2</v>
      </c>
      <c r="L5" s="618">
        <v>0.35</v>
      </c>
      <c r="M5" s="618">
        <v>0.5</v>
      </c>
      <c r="N5" s="618">
        <v>0.75</v>
      </c>
      <c r="O5" s="618">
        <v>1</v>
      </c>
      <c r="P5" s="618">
        <v>1.5</v>
      </c>
      <c r="Q5" s="619" t="s">
        <v>728</v>
      </c>
    </row>
    <row r="6" spans="1:17" ht="15.75">
      <c r="A6" s="564"/>
      <c r="B6" s="620"/>
      <c r="C6" s="621" t="b">
        <f>IF(C7&gt;0,C7,IF(C8&gt;0,C8,IF(C9&gt;0,C9)))</f>
        <v>0</v>
      </c>
      <c r="D6" s="621" t="b">
        <f t="shared" ref="D6:Q6" si="0">IF(D7&gt;0,D7,IF(D8&gt;0,D8,IF(D9&gt;0,D9)))</f>
        <v>0</v>
      </c>
      <c r="E6" s="621" t="b">
        <f t="shared" si="0"/>
        <v>0</v>
      </c>
      <c r="F6" s="621" t="b">
        <f t="shared" si="0"/>
        <v>0</v>
      </c>
      <c r="G6" s="621" t="b">
        <f t="shared" si="0"/>
        <v>0</v>
      </c>
      <c r="H6" s="621"/>
      <c r="I6" s="621" t="b">
        <f t="shared" si="0"/>
        <v>0</v>
      </c>
      <c r="J6" s="621" t="b">
        <f t="shared" si="0"/>
        <v>0</v>
      </c>
      <c r="K6" s="621" t="b">
        <f t="shared" si="0"/>
        <v>0</v>
      </c>
      <c r="L6" s="621" t="b">
        <f t="shared" si="0"/>
        <v>0</v>
      </c>
      <c r="M6" s="621" t="b">
        <f t="shared" si="0"/>
        <v>0</v>
      </c>
      <c r="N6" s="621" t="b">
        <f t="shared" si="0"/>
        <v>0</v>
      </c>
      <c r="O6" s="621" t="b">
        <f t="shared" si="0"/>
        <v>0</v>
      </c>
      <c r="P6" s="621" t="b">
        <f t="shared" si="0"/>
        <v>0</v>
      </c>
      <c r="Q6" s="621" t="b">
        <f t="shared" si="0"/>
        <v>0</v>
      </c>
    </row>
    <row r="7" spans="1:17" ht="15.75">
      <c r="A7" s="564"/>
      <c r="B7" s="622" t="s">
        <v>729</v>
      </c>
      <c r="C7" s="621">
        <f>C11+C15+C19+C23+C27+C31</f>
        <v>0</v>
      </c>
      <c r="D7" s="621"/>
      <c r="E7" s="621"/>
      <c r="F7" s="621">
        <f t="shared" ref="F7:G9" si="1">F11+F15+F19+F23+F27+F31</f>
        <v>0</v>
      </c>
      <c r="G7" s="621">
        <f t="shared" si="1"/>
        <v>0</v>
      </c>
      <c r="H7" s="623">
        <v>1.4</v>
      </c>
      <c r="I7" s="624">
        <f t="shared" ref="I7:I33" si="2">(F7+G7)*H7</f>
        <v>0</v>
      </c>
      <c r="J7" s="621">
        <f>J11+J15+J19+J23+J27+J31</f>
        <v>0</v>
      </c>
      <c r="K7" s="621">
        <f t="shared" ref="J7:Q9" si="3">K11+K15+K19+K23+K27+K31</f>
        <v>0</v>
      </c>
      <c r="L7" s="621">
        <f t="shared" si="3"/>
        <v>0</v>
      </c>
      <c r="M7" s="621">
        <f t="shared" si="3"/>
        <v>0</v>
      </c>
      <c r="N7" s="621">
        <f t="shared" si="3"/>
        <v>0</v>
      </c>
      <c r="O7" s="621">
        <f t="shared" si="3"/>
        <v>0</v>
      </c>
      <c r="P7" s="621">
        <f t="shared" si="3"/>
        <v>0</v>
      </c>
      <c r="Q7" s="621">
        <f>Q11+Q15+Q19+Q23+Q27+Q31</f>
        <v>0</v>
      </c>
    </row>
    <row r="8" spans="1:17" ht="15.75">
      <c r="A8" s="564"/>
      <c r="B8" s="622" t="s">
        <v>730</v>
      </c>
      <c r="C8" s="621">
        <f>C12+C16+C20+C24+C28+C32</f>
        <v>0</v>
      </c>
      <c r="D8" s="621"/>
      <c r="E8" s="621"/>
      <c r="F8" s="621">
        <f t="shared" si="1"/>
        <v>0</v>
      </c>
      <c r="G8" s="621">
        <f t="shared" si="1"/>
        <v>0</v>
      </c>
      <c r="H8" s="623">
        <v>1.4</v>
      </c>
      <c r="I8" s="624">
        <f t="shared" si="2"/>
        <v>0</v>
      </c>
      <c r="J8" s="621">
        <f t="shared" si="3"/>
        <v>0</v>
      </c>
      <c r="K8" s="621">
        <f t="shared" si="3"/>
        <v>0</v>
      </c>
      <c r="L8" s="621">
        <f t="shared" si="3"/>
        <v>0</v>
      </c>
      <c r="M8" s="621">
        <f t="shared" si="3"/>
        <v>0</v>
      </c>
      <c r="N8" s="621">
        <f t="shared" si="3"/>
        <v>0</v>
      </c>
      <c r="O8" s="621">
        <f t="shared" si="3"/>
        <v>0</v>
      </c>
      <c r="P8" s="621">
        <f t="shared" si="3"/>
        <v>0</v>
      </c>
      <c r="Q8" s="621">
        <f>Q12+Q16+Q20+Q24+Q28+Q32</f>
        <v>0</v>
      </c>
    </row>
    <row r="9" spans="1:17" ht="15.75">
      <c r="A9" s="564"/>
      <c r="B9" s="622" t="s">
        <v>737</v>
      </c>
      <c r="C9" s="621">
        <f>C13+C17+C21+C25+C29+C33</f>
        <v>0</v>
      </c>
      <c r="D9" s="621"/>
      <c r="E9" s="621"/>
      <c r="F9" s="621">
        <f t="shared" si="1"/>
        <v>0</v>
      </c>
      <c r="G9" s="621">
        <f t="shared" si="1"/>
        <v>0</v>
      </c>
      <c r="H9" s="623">
        <v>1.4</v>
      </c>
      <c r="I9" s="624">
        <f t="shared" si="2"/>
        <v>0</v>
      </c>
      <c r="J9" s="621">
        <f t="shared" si="3"/>
        <v>0</v>
      </c>
      <c r="K9" s="621">
        <f t="shared" si="3"/>
        <v>0</v>
      </c>
      <c r="L9" s="621">
        <f t="shared" si="3"/>
        <v>0</v>
      </c>
      <c r="M9" s="621">
        <f t="shared" si="3"/>
        <v>0</v>
      </c>
      <c r="N9" s="621">
        <f t="shared" si="3"/>
        <v>0</v>
      </c>
      <c r="O9" s="621">
        <f t="shared" si="3"/>
        <v>0</v>
      </c>
      <c r="P9" s="621">
        <f t="shared" si="3"/>
        <v>0</v>
      </c>
      <c r="Q9" s="621">
        <f t="shared" si="3"/>
        <v>0</v>
      </c>
    </row>
    <row r="10" spans="1:17" ht="15.75">
      <c r="A10" s="564"/>
      <c r="B10" s="625" t="s">
        <v>731</v>
      </c>
      <c r="C10" s="626"/>
      <c r="D10" s="626"/>
      <c r="E10" s="626"/>
      <c r="F10" s="626"/>
      <c r="G10" s="626"/>
      <c r="H10" s="623">
        <v>1.4</v>
      </c>
      <c r="I10" s="624">
        <f t="shared" si="2"/>
        <v>0</v>
      </c>
      <c r="J10" s="627"/>
      <c r="K10" s="627"/>
      <c r="L10" s="627"/>
      <c r="M10" s="627"/>
      <c r="N10" s="627"/>
      <c r="O10" s="627"/>
      <c r="P10" s="627"/>
      <c r="Q10" s="621">
        <f>SUM(Q11:Q13)</f>
        <v>0</v>
      </c>
    </row>
    <row r="11" spans="1:17" ht="15.75">
      <c r="A11" s="564"/>
      <c r="B11" s="628" t="s">
        <v>729</v>
      </c>
      <c r="C11" s="626"/>
      <c r="D11" s="626"/>
      <c r="E11" s="626"/>
      <c r="F11" s="626"/>
      <c r="G11" s="626"/>
      <c r="H11" s="623">
        <v>1.4</v>
      </c>
      <c r="I11" s="624">
        <f t="shared" si="2"/>
        <v>0</v>
      </c>
      <c r="J11" s="627"/>
      <c r="K11" s="627"/>
      <c r="L11" s="627"/>
      <c r="M11" s="627"/>
      <c r="N11" s="627"/>
      <c r="O11" s="627"/>
      <c r="P11" s="627"/>
      <c r="Q11" s="621">
        <f>SUMPRODUCT($J$5:$P$5,J11:P11)</f>
        <v>0</v>
      </c>
    </row>
    <row r="12" spans="1:17" ht="15.75">
      <c r="A12" s="564"/>
      <c r="B12" s="628" t="s">
        <v>730</v>
      </c>
      <c r="C12" s="626"/>
      <c r="D12" s="626"/>
      <c r="E12" s="626"/>
      <c r="F12" s="626"/>
      <c r="G12" s="626"/>
      <c r="H12" s="623">
        <v>1.4</v>
      </c>
      <c r="I12" s="624">
        <f t="shared" si="2"/>
        <v>0</v>
      </c>
      <c r="J12" s="627"/>
      <c r="K12" s="627"/>
      <c r="L12" s="627"/>
      <c r="M12" s="627"/>
      <c r="N12" s="627"/>
      <c r="O12" s="627"/>
      <c r="P12" s="627"/>
      <c r="Q12" s="621">
        <f t="shared" ref="Q12:Q13" si="4">SUMPRODUCT($J$5:$P$5,J12:P12)</f>
        <v>0</v>
      </c>
    </row>
    <row r="13" spans="1:17" ht="15.75">
      <c r="A13" s="564"/>
      <c r="B13" s="628" t="s">
        <v>737</v>
      </c>
      <c r="C13" s="626"/>
      <c r="D13" s="626"/>
      <c r="E13" s="626"/>
      <c r="F13" s="626"/>
      <c r="G13" s="626"/>
      <c r="H13" s="623">
        <v>1.4</v>
      </c>
      <c r="I13" s="624">
        <f t="shared" si="2"/>
        <v>0</v>
      </c>
      <c r="J13" s="627"/>
      <c r="K13" s="627"/>
      <c r="L13" s="627"/>
      <c r="M13" s="627"/>
      <c r="N13" s="627"/>
      <c r="O13" s="627"/>
      <c r="P13" s="627"/>
      <c r="Q13" s="621">
        <f t="shared" si="4"/>
        <v>0</v>
      </c>
    </row>
    <row r="14" spans="1:17" ht="15.75">
      <c r="A14" s="564"/>
      <c r="B14" s="625" t="s">
        <v>732</v>
      </c>
      <c r="C14" s="626"/>
      <c r="D14" s="626"/>
      <c r="E14" s="626"/>
      <c r="F14" s="626"/>
      <c r="G14" s="626"/>
      <c r="H14" s="623">
        <v>1.4</v>
      </c>
      <c r="I14" s="624">
        <f t="shared" si="2"/>
        <v>0</v>
      </c>
      <c r="J14" s="627"/>
      <c r="K14" s="627"/>
      <c r="L14" s="627"/>
      <c r="M14" s="627"/>
      <c r="N14" s="627"/>
      <c r="O14" s="627"/>
      <c r="P14" s="627"/>
      <c r="Q14" s="621">
        <f>SUM(Q15:Q17)</f>
        <v>0</v>
      </c>
    </row>
    <row r="15" spans="1:17" ht="15.75">
      <c r="A15" s="564"/>
      <c r="B15" s="628" t="s">
        <v>729</v>
      </c>
      <c r="C15" s="626"/>
      <c r="D15" s="626"/>
      <c r="E15" s="626"/>
      <c r="F15" s="626"/>
      <c r="G15" s="626"/>
      <c r="H15" s="623">
        <v>1.4</v>
      </c>
      <c r="I15" s="624">
        <f t="shared" si="2"/>
        <v>0</v>
      </c>
      <c r="J15" s="627"/>
      <c r="K15" s="627"/>
      <c r="L15" s="627"/>
      <c r="M15" s="627"/>
      <c r="N15" s="627"/>
      <c r="O15" s="627"/>
      <c r="P15" s="627"/>
      <c r="Q15" s="621">
        <f>SUMPRODUCT($J$5:$P$5,J15:P15)</f>
        <v>0</v>
      </c>
    </row>
    <row r="16" spans="1:17" ht="15.75">
      <c r="A16" s="564"/>
      <c r="B16" s="628" t="s">
        <v>730</v>
      </c>
      <c r="C16" s="626"/>
      <c r="D16" s="626"/>
      <c r="E16" s="626"/>
      <c r="F16" s="626"/>
      <c r="G16" s="626"/>
      <c r="H16" s="623">
        <v>1.4</v>
      </c>
      <c r="I16" s="624">
        <f t="shared" si="2"/>
        <v>0</v>
      </c>
      <c r="J16" s="627"/>
      <c r="K16" s="627"/>
      <c r="L16" s="627"/>
      <c r="M16" s="627"/>
      <c r="N16" s="627"/>
      <c r="O16" s="627"/>
      <c r="P16" s="627"/>
      <c r="Q16" s="621">
        <f t="shared" ref="Q16:Q17" si="5">SUMPRODUCT($J$5:$P$5,J16:P16)</f>
        <v>0</v>
      </c>
    </row>
    <row r="17" spans="1:17" ht="15.75">
      <c r="A17" s="564"/>
      <c r="B17" s="628" t="s">
        <v>737</v>
      </c>
      <c r="C17" s="626"/>
      <c r="D17" s="626"/>
      <c r="E17" s="626"/>
      <c r="F17" s="626"/>
      <c r="G17" s="626"/>
      <c r="H17" s="623">
        <v>1.4</v>
      </c>
      <c r="I17" s="624">
        <f t="shared" si="2"/>
        <v>0</v>
      </c>
      <c r="J17" s="627"/>
      <c r="K17" s="627"/>
      <c r="L17" s="627"/>
      <c r="M17" s="627"/>
      <c r="N17" s="627"/>
      <c r="O17" s="627"/>
      <c r="P17" s="627"/>
      <c r="Q17" s="621">
        <f t="shared" si="5"/>
        <v>0</v>
      </c>
    </row>
    <row r="18" spans="1:17" ht="15.75">
      <c r="A18" s="564"/>
      <c r="B18" s="625" t="s">
        <v>733</v>
      </c>
      <c r="C18" s="626"/>
      <c r="D18" s="626"/>
      <c r="E18" s="626"/>
      <c r="F18" s="626"/>
      <c r="G18" s="626"/>
      <c r="H18" s="623">
        <v>1.4</v>
      </c>
      <c r="I18" s="624">
        <f t="shared" si="2"/>
        <v>0</v>
      </c>
      <c r="J18" s="627"/>
      <c r="K18" s="627"/>
      <c r="L18" s="627"/>
      <c r="M18" s="627"/>
      <c r="N18" s="627"/>
      <c r="O18" s="627"/>
      <c r="P18" s="627"/>
      <c r="Q18" s="621">
        <f>SUM(Q19:Q21)</f>
        <v>0</v>
      </c>
    </row>
    <row r="19" spans="1:17" ht="15.75">
      <c r="A19" s="564"/>
      <c r="B19" s="628" t="s">
        <v>729</v>
      </c>
      <c r="C19" s="626"/>
      <c r="D19" s="626"/>
      <c r="E19" s="626"/>
      <c r="F19" s="626"/>
      <c r="G19" s="626"/>
      <c r="H19" s="623">
        <v>1.4</v>
      </c>
      <c r="I19" s="624">
        <f t="shared" si="2"/>
        <v>0</v>
      </c>
      <c r="J19" s="627"/>
      <c r="K19" s="627"/>
      <c r="L19" s="627"/>
      <c r="M19" s="627"/>
      <c r="N19" s="627"/>
      <c r="O19" s="627"/>
      <c r="P19" s="627"/>
      <c r="Q19" s="621">
        <f>SUMPRODUCT($J$5:$P$5,J19:P19)</f>
        <v>0</v>
      </c>
    </row>
    <row r="20" spans="1:17" ht="15.75">
      <c r="A20" s="564"/>
      <c r="B20" s="628" t="s">
        <v>730</v>
      </c>
      <c r="C20" s="626"/>
      <c r="D20" s="626"/>
      <c r="E20" s="626"/>
      <c r="F20" s="626"/>
      <c r="G20" s="626"/>
      <c r="H20" s="623">
        <v>1.4</v>
      </c>
      <c r="I20" s="624">
        <f t="shared" si="2"/>
        <v>0</v>
      </c>
      <c r="J20" s="627"/>
      <c r="K20" s="627"/>
      <c r="L20" s="627"/>
      <c r="M20" s="627"/>
      <c r="N20" s="627"/>
      <c r="O20" s="627"/>
      <c r="P20" s="627"/>
      <c r="Q20" s="621">
        <f t="shared" ref="Q20:Q21" si="6">SUMPRODUCT($J$5:$P$5,J20:P20)</f>
        <v>0</v>
      </c>
    </row>
    <row r="21" spans="1:17" ht="15.75">
      <c r="A21" s="564"/>
      <c r="B21" s="628" t="s">
        <v>737</v>
      </c>
      <c r="C21" s="626"/>
      <c r="D21" s="626"/>
      <c r="E21" s="626"/>
      <c r="F21" s="626"/>
      <c r="G21" s="626"/>
      <c r="H21" s="623">
        <v>1.4</v>
      </c>
      <c r="I21" s="624">
        <f t="shared" si="2"/>
        <v>0</v>
      </c>
      <c r="J21" s="627"/>
      <c r="K21" s="627"/>
      <c r="L21" s="627"/>
      <c r="M21" s="627"/>
      <c r="N21" s="627"/>
      <c r="O21" s="627"/>
      <c r="P21" s="627"/>
      <c r="Q21" s="621">
        <f t="shared" si="6"/>
        <v>0</v>
      </c>
    </row>
    <row r="22" spans="1:17" ht="15.75">
      <c r="A22" s="564"/>
      <c r="B22" s="625" t="s">
        <v>734</v>
      </c>
      <c r="C22" s="626"/>
      <c r="D22" s="626"/>
      <c r="E22" s="626"/>
      <c r="F22" s="626"/>
      <c r="G22" s="626"/>
      <c r="H22" s="623">
        <v>1.4</v>
      </c>
      <c r="I22" s="624">
        <f t="shared" si="2"/>
        <v>0</v>
      </c>
      <c r="J22" s="627"/>
      <c r="K22" s="627"/>
      <c r="L22" s="627"/>
      <c r="M22" s="627"/>
      <c r="N22" s="627"/>
      <c r="O22" s="627"/>
      <c r="P22" s="627"/>
      <c r="Q22" s="621">
        <f>SUM(Q23:Q25)</f>
        <v>0</v>
      </c>
    </row>
    <row r="23" spans="1:17" ht="15.75">
      <c r="A23" s="564"/>
      <c r="B23" s="628" t="s">
        <v>729</v>
      </c>
      <c r="C23" s="626"/>
      <c r="D23" s="626"/>
      <c r="E23" s="626"/>
      <c r="F23" s="626"/>
      <c r="G23" s="626"/>
      <c r="H23" s="623">
        <v>1.4</v>
      </c>
      <c r="I23" s="624">
        <f t="shared" si="2"/>
        <v>0</v>
      </c>
      <c r="J23" s="627"/>
      <c r="K23" s="627"/>
      <c r="L23" s="627"/>
      <c r="M23" s="627"/>
      <c r="N23" s="627"/>
      <c r="O23" s="627"/>
      <c r="P23" s="627"/>
      <c r="Q23" s="621">
        <f>SUMPRODUCT($J$5:$P$5,J23:P23)</f>
        <v>0</v>
      </c>
    </row>
    <row r="24" spans="1:17" ht="15.75">
      <c r="A24" s="564"/>
      <c r="B24" s="628" t="s">
        <v>730</v>
      </c>
      <c r="C24" s="626"/>
      <c r="D24" s="626"/>
      <c r="E24" s="626"/>
      <c r="F24" s="626"/>
      <c r="G24" s="626"/>
      <c r="H24" s="623">
        <v>1.4</v>
      </c>
      <c r="I24" s="624">
        <f t="shared" si="2"/>
        <v>0</v>
      </c>
      <c r="J24" s="627"/>
      <c r="K24" s="627"/>
      <c r="L24" s="627"/>
      <c r="M24" s="627"/>
      <c r="N24" s="627"/>
      <c r="O24" s="627"/>
      <c r="P24" s="627"/>
      <c r="Q24" s="621">
        <f t="shared" ref="Q24:Q25" si="7">SUMPRODUCT($J$5:$P$5,J24:P24)</f>
        <v>0</v>
      </c>
    </row>
    <row r="25" spans="1:17" ht="15.75">
      <c r="A25" s="564"/>
      <c r="B25" s="628" t="s">
        <v>737</v>
      </c>
      <c r="C25" s="626"/>
      <c r="D25" s="626"/>
      <c r="E25" s="626"/>
      <c r="F25" s="626"/>
      <c r="G25" s="626"/>
      <c r="H25" s="623">
        <v>1.4</v>
      </c>
      <c r="I25" s="624">
        <f t="shared" si="2"/>
        <v>0</v>
      </c>
      <c r="J25" s="627"/>
      <c r="K25" s="627"/>
      <c r="L25" s="627"/>
      <c r="M25" s="627"/>
      <c r="N25" s="627"/>
      <c r="O25" s="627"/>
      <c r="P25" s="627"/>
      <c r="Q25" s="621">
        <f t="shared" si="7"/>
        <v>0</v>
      </c>
    </row>
    <row r="26" spans="1:17" ht="15.75">
      <c r="A26" s="564"/>
      <c r="B26" s="625" t="s">
        <v>735</v>
      </c>
      <c r="C26" s="626"/>
      <c r="D26" s="626"/>
      <c r="E26" s="626"/>
      <c r="F26" s="626"/>
      <c r="G26" s="626"/>
      <c r="H26" s="623">
        <v>1.4</v>
      </c>
      <c r="I26" s="624">
        <f t="shared" si="2"/>
        <v>0</v>
      </c>
      <c r="J26" s="627"/>
      <c r="K26" s="627"/>
      <c r="L26" s="627"/>
      <c r="M26" s="627"/>
      <c r="N26" s="627"/>
      <c r="O26" s="627"/>
      <c r="P26" s="627"/>
      <c r="Q26" s="621">
        <f>SUM(Q27:Q29)</f>
        <v>0</v>
      </c>
    </row>
    <row r="27" spans="1:17" ht="15.75">
      <c r="A27" s="564"/>
      <c r="B27" s="628" t="s">
        <v>729</v>
      </c>
      <c r="C27" s="626"/>
      <c r="D27" s="626"/>
      <c r="E27" s="626"/>
      <c r="F27" s="626"/>
      <c r="G27" s="626"/>
      <c r="H27" s="623">
        <v>1.4</v>
      </c>
      <c r="I27" s="624">
        <f t="shared" si="2"/>
        <v>0</v>
      </c>
      <c r="J27" s="627"/>
      <c r="K27" s="627"/>
      <c r="L27" s="627"/>
      <c r="M27" s="627"/>
      <c r="N27" s="627"/>
      <c r="O27" s="627"/>
      <c r="P27" s="627"/>
      <c r="Q27" s="621">
        <f>SUMPRODUCT($J$5:$P$5,J27:P27)</f>
        <v>0</v>
      </c>
    </row>
    <row r="28" spans="1:17" ht="15.75">
      <c r="A28" s="564"/>
      <c r="B28" s="628" t="s">
        <v>730</v>
      </c>
      <c r="C28" s="626"/>
      <c r="D28" s="626"/>
      <c r="E28" s="626"/>
      <c r="F28" s="626"/>
      <c r="G28" s="626"/>
      <c r="H28" s="623">
        <v>1.4</v>
      </c>
      <c r="I28" s="624">
        <f t="shared" si="2"/>
        <v>0</v>
      </c>
      <c r="J28" s="627"/>
      <c r="K28" s="627"/>
      <c r="L28" s="627"/>
      <c r="M28" s="627"/>
      <c r="N28" s="627"/>
      <c r="O28" s="627"/>
      <c r="P28" s="627"/>
      <c r="Q28" s="621">
        <f t="shared" ref="Q28:Q29" si="8">SUMPRODUCT($J$5:$P$5,J28:P28)</f>
        <v>0</v>
      </c>
    </row>
    <row r="29" spans="1:17" ht="15.75">
      <c r="A29" s="564"/>
      <c r="B29" s="628" t="s">
        <v>737</v>
      </c>
      <c r="C29" s="626"/>
      <c r="D29" s="626"/>
      <c r="E29" s="626"/>
      <c r="F29" s="626"/>
      <c r="G29" s="626"/>
      <c r="H29" s="623">
        <v>1.4</v>
      </c>
      <c r="I29" s="624">
        <f t="shared" si="2"/>
        <v>0</v>
      </c>
      <c r="J29" s="627"/>
      <c r="K29" s="627"/>
      <c r="L29" s="627"/>
      <c r="M29" s="627"/>
      <c r="N29" s="627"/>
      <c r="O29" s="627"/>
      <c r="P29" s="627"/>
      <c r="Q29" s="621">
        <f t="shared" si="8"/>
        <v>0</v>
      </c>
    </row>
    <row r="30" spans="1:17" ht="15.75">
      <c r="A30" s="564"/>
      <c r="B30" s="629" t="s">
        <v>736</v>
      </c>
      <c r="C30" s="626"/>
      <c r="D30" s="626"/>
      <c r="E30" s="626"/>
      <c r="F30" s="626"/>
      <c r="G30" s="626"/>
      <c r="H30" s="623">
        <v>1.4</v>
      </c>
      <c r="I30" s="624">
        <f t="shared" si="2"/>
        <v>0</v>
      </c>
      <c r="J30" s="627"/>
      <c r="K30" s="627"/>
      <c r="L30" s="627"/>
      <c r="M30" s="627"/>
      <c r="N30" s="627"/>
      <c r="O30" s="627"/>
      <c r="P30" s="627"/>
      <c r="Q30" s="621">
        <f>SUM(Q31:Q33)</f>
        <v>0</v>
      </c>
    </row>
    <row r="31" spans="1:17" ht="15.75">
      <c r="A31" s="564"/>
      <c r="B31" s="628" t="s">
        <v>729</v>
      </c>
      <c r="C31" s="626"/>
      <c r="D31" s="626"/>
      <c r="E31" s="626"/>
      <c r="F31" s="626"/>
      <c r="G31" s="626"/>
      <c r="H31" s="623">
        <v>1.4</v>
      </c>
      <c r="I31" s="624">
        <f t="shared" si="2"/>
        <v>0</v>
      </c>
      <c r="J31" s="627"/>
      <c r="K31" s="627"/>
      <c r="L31" s="627"/>
      <c r="M31" s="627"/>
      <c r="N31" s="627"/>
      <c r="O31" s="627"/>
      <c r="P31" s="627"/>
      <c r="Q31" s="621">
        <f>SUMPRODUCT($J$5:$P$5,J31:P31)</f>
        <v>0</v>
      </c>
    </row>
    <row r="32" spans="1:17" ht="15.75">
      <c r="A32" s="564"/>
      <c r="B32" s="628" t="s">
        <v>730</v>
      </c>
      <c r="C32" s="626"/>
      <c r="D32" s="626"/>
      <c r="E32" s="626"/>
      <c r="F32" s="626"/>
      <c r="G32" s="626"/>
      <c r="H32" s="623">
        <v>1.4</v>
      </c>
      <c r="I32" s="624">
        <f t="shared" si="2"/>
        <v>0</v>
      </c>
      <c r="J32" s="627"/>
      <c r="K32" s="627"/>
      <c r="L32" s="627"/>
      <c r="M32" s="627"/>
      <c r="N32" s="627"/>
      <c r="O32" s="627"/>
      <c r="P32" s="627"/>
      <c r="Q32" s="621">
        <f t="shared" ref="Q32:Q33" si="9">SUMPRODUCT($J$5:$P$5,J32:P32)</f>
        <v>0</v>
      </c>
    </row>
    <row r="33" spans="1:17" ht="15.75">
      <c r="A33" s="564"/>
      <c r="B33" s="628" t="s">
        <v>737</v>
      </c>
      <c r="C33" s="626"/>
      <c r="D33" s="626"/>
      <c r="E33" s="626"/>
      <c r="F33" s="626"/>
      <c r="G33" s="626"/>
      <c r="H33" s="623">
        <v>1.4</v>
      </c>
      <c r="I33" s="624">
        <f t="shared" si="2"/>
        <v>0</v>
      </c>
      <c r="J33" s="627"/>
      <c r="K33" s="627"/>
      <c r="L33" s="627"/>
      <c r="M33" s="627"/>
      <c r="N33" s="627"/>
      <c r="O33" s="627"/>
      <c r="P33" s="627"/>
      <c r="Q33" s="621">
        <f t="shared" si="9"/>
        <v>0</v>
      </c>
    </row>
    <row r="34" spans="1:17" ht="15.75">
      <c r="A34" s="564"/>
      <c r="B34" s="630" t="s">
        <v>64</v>
      </c>
      <c r="C34" s="631" t="b">
        <f>C6</f>
        <v>0</v>
      </c>
      <c r="D34" s="631" t="b">
        <f t="shared" ref="D34:G34" si="10">D6</f>
        <v>0</v>
      </c>
      <c r="E34" s="631" t="b">
        <f t="shared" si="10"/>
        <v>0</v>
      </c>
      <c r="F34" s="631" t="b">
        <f t="shared" si="10"/>
        <v>0</v>
      </c>
      <c r="G34" s="631" t="b">
        <f t="shared" si="10"/>
        <v>0</v>
      </c>
      <c r="H34" s="623">
        <v>1.4</v>
      </c>
      <c r="I34" s="624">
        <f>(F34+G34)*H34</f>
        <v>0</v>
      </c>
      <c r="J34" s="631" t="b">
        <f t="shared" ref="J34:Q34" si="11">J6</f>
        <v>0</v>
      </c>
      <c r="K34" s="631" t="b">
        <f t="shared" si="11"/>
        <v>0</v>
      </c>
      <c r="L34" s="631" t="b">
        <f t="shared" si="11"/>
        <v>0</v>
      </c>
      <c r="M34" s="631" t="b">
        <f t="shared" si="11"/>
        <v>0</v>
      </c>
      <c r="N34" s="631" t="b">
        <f t="shared" si="11"/>
        <v>0</v>
      </c>
      <c r="O34" s="631" t="b">
        <f t="shared" si="11"/>
        <v>0</v>
      </c>
      <c r="P34" s="631" t="b">
        <f t="shared" si="11"/>
        <v>0</v>
      </c>
      <c r="Q34" s="631"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C50" sqref="C8:G50"/>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3" t="str">
        <f>'Info '!C2</f>
        <v>JSC Hash Bank</v>
      </c>
    </row>
    <row r="2" spans="1:8">
      <c r="A2" s="2" t="s">
        <v>31</v>
      </c>
      <c r="B2" s="670">
        <v>45838</v>
      </c>
      <c r="C2" s="6"/>
      <c r="D2" s="7"/>
      <c r="E2" s="7"/>
      <c r="F2" s="7"/>
      <c r="G2" s="7"/>
      <c r="H2" s="8"/>
    </row>
    <row r="3" spans="1:8" ht="15" thickBot="1">
      <c r="A3" s="2"/>
      <c r="B3" s="6"/>
      <c r="C3" s="6"/>
      <c r="D3" s="7"/>
      <c r="E3" s="7"/>
      <c r="F3" s="7"/>
      <c r="G3" s="7"/>
      <c r="H3" s="8"/>
    </row>
    <row r="4" spans="1:8" ht="15" customHeight="1" thickBot="1">
      <c r="A4" s="9" t="s">
        <v>93</v>
      </c>
      <c r="B4" s="10" t="s">
        <v>92</v>
      </c>
      <c r="C4" s="10"/>
      <c r="D4" s="767" t="s">
        <v>664</v>
      </c>
      <c r="E4" s="768"/>
      <c r="F4" s="768"/>
      <c r="G4" s="769"/>
      <c r="H4" s="8"/>
    </row>
    <row r="5" spans="1:8">
      <c r="A5" s="11" t="s">
        <v>6</v>
      </c>
      <c r="B5" s="12"/>
      <c r="C5" s="294" t="str">
        <f>INT((MONTH($B$2))/3)&amp;"Q"&amp;"-"&amp;YEAR($B$2)</f>
        <v>2Q-2025</v>
      </c>
      <c r="D5" s="294" t="str">
        <f>IF(INT(MONTH($B$2))=3, "4"&amp;"Q"&amp;"-"&amp;YEAR($B$2)-1, IF(INT(MONTH($B$2))=6, "1"&amp;"Q"&amp;"-"&amp;YEAR($B$2), IF(INT(MONTH($B$2))=9, "2"&amp;"Q"&amp;"-"&amp;YEAR($B$2),IF(INT(MONTH($B$2))=12, "3"&amp;"Q"&amp;"-"&amp;YEAR($B$2), 0))))</f>
        <v>1Q-2025</v>
      </c>
      <c r="E5" s="294" t="str">
        <f>IF(INT(MONTH($B$2))=3, "3"&amp;"Q"&amp;"-"&amp;YEAR($B$2)-1, IF(INT(MONTH($B$2))=6, "4"&amp;"Q"&amp;"-"&amp;YEAR($B$2)-1, IF(INT(MONTH($B$2))=9, "1"&amp;"Q"&amp;"-"&amp;YEAR($B$2),IF(INT(MONTH($B$2))=12, "2"&amp;"Q"&amp;"-"&amp;YEAR($B$2), 0))))</f>
        <v>4Q-2024</v>
      </c>
      <c r="F5" s="294" t="str">
        <f>IF(INT(MONTH($B$2))=3, "2"&amp;"Q"&amp;"-"&amp;YEAR($B$2)-1, IF(INT(MONTH($B$2))=6, "3"&amp;"Q"&amp;"-"&amp;YEAR($B$2)-1, IF(INT(MONTH($B$2))=9, "4"&amp;"Q"&amp;"-"&amp;YEAR($B$2)-1,IF(INT(MONTH($B$2))=12, "1"&amp;"Q"&amp;"-"&amp;YEAR($B$2), 0))))</f>
        <v>3Q-2024</v>
      </c>
      <c r="G5" s="295" t="str">
        <f>IF(INT(MONTH($B$2))=3, "1"&amp;"Q"&amp;"-"&amp;YEAR($B$2)-1, IF(INT(MONTH($B$2))=6, "2"&amp;"Q"&amp;"-"&amp;YEAR($B$2)-1, IF(INT(MONTH($B$2))=9, "3"&amp;"Q"&amp;"-"&amp;YEAR($B$2)-1,IF(INT(MONTH($B$2))=12, "4"&amp;"Q"&amp;"-"&amp;YEAR($B$2)-1, 0))))</f>
        <v>2Q-2024</v>
      </c>
    </row>
    <row r="6" spans="1:8">
      <c r="B6" s="125" t="s">
        <v>91</v>
      </c>
      <c r="C6" s="297"/>
      <c r="D6" s="297"/>
      <c r="E6" s="297"/>
      <c r="F6" s="297"/>
      <c r="G6" s="298"/>
    </row>
    <row r="7" spans="1:8">
      <c r="A7" s="13"/>
      <c r="B7" s="126" t="s">
        <v>89</v>
      </c>
      <c r="C7" s="297"/>
      <c r="D7" s="297"/>
      <c r="E7" s="297"/>
      <c r="F7" s="297"/>
      <c r="G7" s="298"/>
    </row>
    <row r="8" spans="1:8">
      <c r="A8" s="299">
        <v>1</v>
      </c>
      <c r="B8" s="14" t="s">
        <v>327</v>
      </c>
      <c r="C8" s="704">
        <v>22811901</v>
      </c>
      <c r="D8" s="705">
        <v>26168468</v>
      </c>
      <c r="E8" s="705">
        <v>12685652.870000001</v>
      </c>
      <c r="F8" s="705">
        <v>4543918.8091000002</v>
      </c>
      <c r="G8" s="706">
        <v>5079707.16</v>
      </c>
    </row>
    <row r="9" spans="1:8">
      <c r="A9" s="299">
        <v>2</v>
      </c>
      <c r="B9" s="14" t="s">
        <v>328</v>
      </c>
      <c r="C9" s="704">
        <v>22814001</v>
      </c>
      <c r="D9" s="705">
        <v>26170568</v>
      </c>
      <c r="E9" s="705">
        <v>12687752.870000001</v>
      </c>
      <c r="F9" s="705">
        <v>4546018.8091000002</v>
      </c>
      <c r="G9" s="706">
        <v>5081807.16</v>
      </c>
    </row>
    <row r="10" spans="1:8">
      <c r="A10" s="299">
        <v>3</v>
      </c>
      <c r="B10" s="14" t="s">
        <v>142</v>
      </c>
      <c r="C10" s="704">
        <v>22814001</v>
      </c>
      <c r="D10" s="705">
        <v>26170568</v>
      </c>
      <c r="E10" s="705">
        <v>12687752.870000001</v>
      </c>
      <c r="F10" s="705">
        <v>4546018.8091000002</v>
      </c>
      <c r="G10" s="706">
        <v>5081807.16</v>
      </c>
    </row>
    <row r="11" spans="1:8">
      <c r="A11" s="299">
        <v>4</v>
      </c>
      <c r="B11" s="14" t="s">
        <v>330</v>
      </c>
      <c r="C11" s="704">
        <v>1567468.484720675</v>
      </c>
      <c r="D11" s="705">
        <v>657742.04809387506</v>
      </c>
      <c r="E11" s="705">
        <v>1614604.935228162</v>
      </c>
      <c r="F11" s="705">
        <v>2477999.7426323532</v>
      </c>
      <c r="G11" s="706">
        <v>2445618.1267259442</v>
      </c>
    </row>
    <row r="12" spans="1:8">
      <c r="A12" s="299">
        <v>5</v>
      </c>
      <c r="B12" s="14" t="s">
        <v>331</v>
      </c>
      <c r="C12" s="704">
        <v>1880996.09741265</v>
      </c>
      <c r="D12" s="705">
        <v>789290.45771265007</v>
      </c>
      <c r="E12" s="705">
        <v>1869126.187219437</v>
      </c>
      <c r="F12" s="705">
        <v>2968576.1635388401</v>
      </c>
      <c r="G12" s="706">
        <v>2919663.1757802777</v>
      </c>
    </row>
    <row r="13" spans="1:8">
      <c r="A13" s="299">
        <v>6</v>
      </c>
      <c r="B13" s="14" t="s">
        <v>329</v>
      </c>
      <c r="C13" s="704">
        <v>2299031.4649443501</v>
      </c>
      <c r="D13" s="705">
        <v>964688.33720435004</v>
      </c>
      <c r="E13" s="705">
        <v>2208472.8869411373</v>
      </c>
      <c r="F13" s="705">
        <v>3622678.0175474891</v>
      </c>
      <c r="G13" s="706">
        <v>3551723.2411860558</v>
      </c>
    </row>
    <row r="14" spans="1:8">
      <c r="A14" s="13"/>
      <c r="B14" s="125" t="s">
        <v>333</v>
      </c>
      <c r="C14" s="707"/>
      <c r="D14" s="707"/>
      <c r="E14" s="707"/>
      <c r="F14" s="707"/>
      <c r="G14" s="708"/>
    </row>
    <row r="15" spans="1:8" ht="15" customHeight="1">
      <c r="A15" s="299">
        <v>7</v>
      </c>
      <c r="B15" s="14" t="s">
        <v>332</v>
      </c>
      <c r="C15" s="709">
        <v>20896333.160585001</v>
      </c>
      <c r="D15" s="705">
        <v>8769893.9745850004</v>
      </c>
      <c r="E15" s="705">
        <v>16911198.986084998</v>
      </c>
      <c r="F15" s="705">
        <v>32704940.700432457</v>
      </c>
      <c r="G15" s="706">
        <v>31603003.270288888</v>
      </c>
    </row>
    <row r="16" spans="1:8">
      <c r="A16" s="13"/>
      <c r="B16" s="125" t="s">
        <v>334</v>
      </c>
      <c r="C16" s="707"/>
      <c r="D16" s="707"/>
      <c r="E16" s="707"/>
      <c r="F16" s="707"/>
      <c r="G16" s="708"/>
    </row>
    <row r="17" spans="1:8" s="15" customFormat="1">
      <c r="A17" s="299"/>
      <c r="B17" s="126" t="s">
        <v>715</v>
      </c>
      <c r="C17" s="707"/>
      <c r="D17" s="707"/>
      <c r="E17" s="707"/>
      <c r="F17" s="707"/>
      <c r="G17" s="708"/>
    </row>
    <row r="18" spans="1:8">
      <c r="A18" s="11">
        <v>8</v>
      </c>
      <c r="B18" s="14" t="s">
        <v>327</v>
      </c>
      <c r="C18" s="710">
        <v>1.0916700468304255</v>
      </c>
      <c r="D18" s="711">
        <v>2.9838978755998378</v>
      </c>
      <c r="E18" s="711">
        <v>0.75013326260533664</v>
      </c>
      <c r="F18" s="711">
        <v>0.13893676954564593</v>
      </c>
      <c r="G18" s="712">
        <v>0.15531925914584616</v>
      </c>
    </row>
    <row r="19" spans="1:8" ht="15" customHeight="1">
      <c r="A19" s="11">
        <v>9</v>
      </c>
      <c r="B19" s="14" t="s">
        <v>328</v>
      </c>
      <c r="C19" s="710">
        <v>1.0917705429310505</v>
      </c>
      <c r="D19" s="711">
        <v>2.9841373311743391</v>
      </c>
      <c r="E19" s="711">
        <v>0.75025744067229272</v>
      </c>
      <c r="F19" s="711">
        <v>0.1390009800274577</v>
      </c>
      <c r="G19" s="712">
        <v>0.15538346962765792</v>
      </c>
    </row>
    <row r="20" spans="1:8">
      <c r="A20" s="11">
        <v>10</v>
      </c>
      <c r="B20" s="14" t="s">
        <v>142</v>
      </c>
      <c r="C20" s="710">
        <v>1.0917705429310505</v>
      </c>
      <c r="D20" s="711">
        <v>2.9841373311743391</v>
      </c>
      <c r="E20" s="711">
        <v>0.75025744067229272</v>
      </c>
      <c r="F20" s="711">
        <v>0.1390009800274577</v>
      </c>
      <c r="G20" s="712">
        <v>0.15538346962765792</v>
      </c>
    </row>
    <row r="21" spans="1:8">
      <c r="A21" s="11">
        <v>11</v>
      </c>
      <c r="B21" s="14" t="s">
        <v>330</v>
      </c>
      <c r="C21" s="710">
        <v>7.5011652650966501E-2</v>
      </c>
      <c r="D21" s="711">
        <v>7.4999999999999997E-2</v>
      </c>
      <c r="E21" s="711">
        <v>9.5475485597248527E-2</v>
      </c>
      <c r="F21" s="711">
        <v>7.5768360668502496E-2</v>
      </c>
      <c r="G21" s="712">
        <v>7.4778246783171992E-2</v>
      </c>
    </row>
    <row r="22" spans="1:8">
      <c r="A22" s="11">
        <v>12</v>
      </c>
      <c r="B22" s="14" t="s">
        <v>331</v>
      </c>
      <c r="C22" s="710">
        <v>9.0015606228972991E-2</v>
      </c>
      <c r="D22" s="711">
        <v>0.09</v>
      </c>
      <c r="E22" s="711">
        <v>0.1105259413455785</v>
      </c>
      <c r="F22" s="711">
        <v>9.0768431312263059E-2</v>
      </c>
      <c r="G22" s="712">
        <v>8.9272847259486726E-2</v>
      </c>
    </row>
    <row r="23" spans="1:8">
      <c r="A23" s="11">
        <v>13</v>
      </c>
      <c r="B23" s="14" t="s">
        <v>329</v>
      </c>
      <c r="C23" s="710">
        <v>0.11002080830529733</v>
      </c>
      <c r="D23" s="711">
        <v>0.11</v>
      </c>
      <c r="E23" s="711">
        <v>0.13059233048811794</v>
      </c>
      <c r="F23" s="711">
        <v>0.11076852426457959</v>
      </c>
      <c r="G23" s="712">
        <v>0.10859898122790639</v>
      </c>
    </row>
    <row r="24" spans="1:8" ht="15">
      <c r="A24" s="560"/>
      <c r="B24" s="125" t="s">
        <v>700</v>
      </c>
      <c r="C24" s="707"/>
      <c r="D24" s="707"/>
      <c r="E24" s="707"/>
      <c r="F24" s="707"/>
      <c r="G24" s="708"/>
    </row>
    <row r="25" spans="1:8" ht="25.5">
      <c r="A25" s="11">
        <v>14</v>
      </c>
      <c r="B25" s="14" t="s">
        <v>701</v>
      </c>
      <c r="C25" s="713"/>
      <c r="D25" s="714"/>
      <c r="E25" s="714"/>
      <c r="F25" s="714"/>
      <c r="G25" s="715"/>
      <c r="H25" s="559"/>
    </row>
    <row r="26" spans="1:8">
      <c r="A26" s="13"/>
      <c r="B26" s="125" t="s">
        <v>88</v>
      </c>
      <c r="C26" s="707"/>
      <c r="D26" s="707"/>
      <c r="E26" s="707"/>
      <c r="F26" s="707"/>
      <c r="G26" s="708"/>
    </row>
    <row r="27" spans="1:8" ht="15" customHeight="1">
      <c r="A27" s="300">
        <v>15</v>
      </c>
      <c r="B27" s="14" t="s">
        <v>87</v>
      </c>
      <c r="C27" s="716">
        <v>8.1524097446075056E-2</v>
      </c>
      <c r="D27" s="717">
        <v>8.3896635406862985E-2</v>
      </c>
      <c r="E27" s="717">
        <v>6.8064525402161138E-2</v>
      </c>
      <c r="F27" s="717">
        <v>6.4497797087230649E-2</v>
      </c>
      <c r="G27" s="718">
        <v>6.6642183697227159E-2</v>
      </c>
    </row>
    <row r="28" spans="1:8" ht="15">
      <c r="A28" s="300">
        <v>16</v>
      </c>
      <c r="B28" s="14" t="s">
        <v>86</v>
      </c>
      <c r="C28" s="716">
        <v>-1.162497540123367E-3</v>
      </c>
      <c r="D28" s="717">
        <v>0</v>
      </c>
      <c r="E28" s="717">
        <v>-4.5388866591925203E-6</v>
      </c>
      <c r="F28" s="717">
        <v>-8.5050170880504578E-6</v>
      </c>
      <c r="G28" s="718">
        <v>-1.3994476272770434E-5</v>
      </c>
    </row>
    <row r="29" spans="1:8" ht="15">
      <c r="A29" s="300">
        <v>17</v>
      </c>
      <c r="B29" s="14" t="s">
        <v>85</v>
      </c>
      <c r="C29" s="716">
        <v>7.7221230868894541E-2</v>
      </c>
      <c r="D29" s="717">
        <v>5.7608889246389072E-2</v>
      </c>
      <c r="E29" s="717">
        <v>4.9576333390080239E-2</v>
      </c>
      <c r="F29" s="717">
        <v>4.9756282923524284E-2</v>
      </c>
      <c r="G29" s="718">
        <v>6.5903232942521026E-2</v>
      </c>
    </row>
    <row r="30" spans="1:8" ht="15">
      <c r="A30" s="300">
        <v>18</v>
      </c>
      <c r="B30" s="14" t="s">
        <v>84</v>
      </c>
      <c r="C30" s="716">
        <v>8.0361599905951681E-2</v>
      </c>
      <c r="D30" s="717">
        <v>8.3896635406862985E-2</v>
      </c>
      <c r="E30" s="717">
        <v>6.805998651550195E-2</v>
      </c>
      <c r="F30" s="717">
        <v>6.4489292070142604E-2</v>
      </c>
      <c r="G30" s="718">
        <v>6.6628189220954384E-2</v>
      </c>
    </row>
    <row r="31" spans="1:8" ht="15">
      <c r="A31" s="300">
        <v>19</v>
      </c>
      <c r="B31" s="14" t="s">
        <v>154</v>
      </c>
      <c r="C31" s="716">
        <v>-0.34138993340532159</v>
      </c>
      <c r="D31" s="717">
        <v>-0.27934170748511533</v>
      </c>
      <c r="E31" s="717">
        <v>-0.36692201579589362</v>
      </c>
      <c r="F31" s="717">
        <v>-0.37978792987782556</v>
      </c>
      <c r="G31" s="718">
        <v>-0.34474580194271104</v>
      </c>
    </row>
    <row r="32" spans="1:8" ht="15">
      <c r="A32" s="300">
        <v>20</v>
      </c>
      <c r="B32" s="14" t="s">
        <v>155</v>
      </c>
      <c r="C32" s="716">
        <v>-0.36110630196706561</v>
      </c>
      <c r="D32" s="717">
        <v>-0.28225174407941594</v>
      </c>
      <c r="E32" s="717">
        <v>-0.37399954704356847</v>
      </c>
      <c r="F32" s="717">
        <v>-0.38733587196535141</v>
      </c>
      <c r="G32" s="718">
        <v>-0.34992443139035917</v>
      </c>
    </row>
    <row r="33" spans="1:7">
      <c r="A33" s="13"/>
      <c r="B33" s="125" t="s">
        <v>216</v>
      </c>
      <c r="C33" s="671"/>
      <c r="D33" s="671"/>
      <c r="E33" s="671"/>
      <c r="F33" s="671"/>
      <c r="G33" s="672"/>
    </row>
    <row r="34" spans="1:7" ht="15">
      <c r="A34" s="300">
        <v>21</v>
      </c>
      <c r="B34" s="14" t="s">
        <v>83</v>
      </c>
      <c r="C34" s="716">
        <v>0</v>
      </c>
      <c r="D34" s="717">
        <v>0</v>
      </c>
      <c r="E34" s="717">
        <v>0</v>
      </c>
      <c r="F34" s="717">
        <v>0</v>
      </c>
      <c r="G34" s="718">
        <v>0</v>
      </c>
    </row>
    <row r="35" spans="1:7" ht="15" customHeight="1">
      <c r="A35" s="300">
        <v>22</v>
      </c>
      <c r="B35" s="14" t="s">
        <v>674</v>
      </c>
      <c r="C35" s="716">
        <v>0</v>
      </c>
      <c r="D35" s="717">
        <v>0</v>
      </c>
      <c r="E35" s="717">
        <v>0</v>
      </c>
      <c r="F35" s="717">
        <v>0</v>
      </c>
      <c r="G35" s="718">
        <v>0</v>
      </c>
    </row>
    <row r="36" spans="1:7" ht="15">
      <c r="A36" s="300">
        <v>23</v>
      </c>
      <c r="B36" s="14" t="s">
        <v>82</v>
      </c>
      <c r="C36" s="716">
        <v>0</v>
      </c>
      <c r="D36" s="717">
        <v>0</v>
      </c>
      <c r="E36" s="717">
        <v>0</v>
      </c>
      <c r="F36" s="717">
        <v>0</v>
      </c>
      <c r="G36" s="718">
        <v>0</v>
      </c>
    </row>
    <row r="37" spans="1:7" ht="15" customHeight="1">
      <c r="A37" s="300">
        <v>24</v>
      </c>
      <c r="B37" s="14" t="s">
        <v>81</v>
      </c>
      <c r="C37" s="716">
        <v>6.8892733556579724E-2</v>
      </c>
      <c r="D37" s="717">
        <v>1.4563350743552953E-2</v>
      </c>
      <c r="E37" s="717">
        <v>1.8727704934261236E-2</v>
      </c>
      <c r="F37" s="717">
        <v>2.8260929874202909E-2</v>
      </c>
      <c r="G37" s="718">
        <v>5.0940048602380196E-4</v>
      </c>
    </row>
    <row r="38" spans="1:7" ht="15">
      <c r="A38" s="300">
        <v>25</v>
      </c>
      <c r="B38" s="14" t="s">
        <v>80</v>
      </c>
      <c r="C38" s="716">
        <v>0</v>
      </c>
      <c r="D38" s="717">
        <v>0</v>
      </c>
      <c r="E38" s="717">
        <v>0</v>
      </c>
      <c r="F38" s="717">
        <v>0</v>
      </c>
      <c r="G38" s="718">
        <v>0</v>
      </c>
    </row>
    <row r="39" spans="1:7" ht="15" customHeight="1">
      <c r="A39" s="13"/>
      <c r="B39" s="125" t="s">
        <v>217</v>
      </c>
      <c r="C39" s="671"/>
      <c r="D39" s="671"/>
      <c r="E39" s="671"/>
      <c r="F39" s="671"/>
      <c r="G39" s="672"/>
    </row>
    <row r="40" spans="1:7" ht="15" customHeight="1">
      <c r="A40" s="300">
        <v>26</v>
      </c>
      <c r="B40" s="14" t="s">
        <v>79</v>
      </c>
      <c r="C40" s="716">
        <v>0.26980594284217729</v>
      </c>
      <c r="D40" s="716">
        <v>0.44051015960863127</v>
      </c>
      <c r="E40" s="716">
        <v>0.5673184726188224</v>
      </c>
      <c r="F40" s="716">
        <v>0.23851385967810368</v>
      </c>
      <c r="G40" s="719">
        <v>0.21896061864705296</v>
      </c>
    </row>
    <row r="41" spans="1:7" ht="15" customHeight="1">
      <c r="A41" s="300">
        <v>27</v>
      </c>
      <c r="B41" s="14" t="s">
        <v>78</v>
      </c>
      <c r="C41" s="716">
        <v>0.67036249691754324</v>
      </c>
      <c r="D41" s="716">
        <v>0.3000056713944726</v>
      </c>
      <c r="E41" s="716">
        <v>0.3754316065332976</v>
      </c>
      <c r="F41" s="716">
        <v>1.2286592183887279E-2</v>
      </c>
      <c r="G41" s="719">
        <v>0.23486876136596832</v>
      </c>
    </row>
    <row r="42" spans="1:7" ht="15" customHeight="1">
      <c r="A42" s="300">
        <v>28</v>
      </c>
      <c r="B42" s="14" t="s">
        <v>77</v>
      </c>
      <c r="C42" s="716">
        <v>1.0818190187406871E-2</v>
      </c>
      <c r="D42" s="716">
        <v>7.443843466049949E-3</v>
      </c>
      <c r="E42" s="716">
        <v>2.1301951098553679E-4</v>
      </c>
      <c r="F42" s="716">
        <v>4.9987071298571099E-5</v>
      </c>
      <c r="G42" s="719">
        <v>0</v>
      </c>
    </row>
    <row r="43" spans="1:7" ht="15" customHeight="1">
      <c r="A43" s="301"/>
      <c r="B43" s="125" t="s">
        <v>258</v>
      </c>
      <c r="C43" s="671"/>
      <c r="D43" s="671"/>
      <c r="E43" s="671"/>
      <c r="F43" s="671"/>
      <c r="G43" s="672"/>
    </row>
    <row r="44" spans="1:7" ht="15">
      <c r="A44" s="300">
        <v>29</v>
      </c>
      <c r="B44" s="14" t="s">
        <v>241</v>
      </c>
      <c r="C44" s="716">
        <v>0</v>
      </c>
      <c r="D44" s="716">
        <v>0</v>
      </c>
      <c r="E44" s="716">
        <v>0</v>
      </c>
      <c r="F44" s="716">
        <v>0</v>
      </c>
      <c r="G44" s="719">
        <v>0</v>
      </c>
    </row>
    <row r="45" spans="1:7" ht="15" customHeight="1">
      <c r="A45" s="300">
        <v>30</v>
      </c>
      <c r="B45" s="14" t="s">
        <v>253</v>
      </c>
      <c r="C45" s="716">
        <v>0</v>
      </c>
      <c r="D45" s="717">
        <v>0</v>
      </c>
      <c r="E45" s="717">
        <v>0</v>
      </c>
      <c r="F45" s="717">
        <v>0</v>
      </c>
      <c r="G45" s="718">
        <v>0</v>
      </c>
    </row>
    <row r="46" spans="1:7" ht="15" customHeight="1">
      <c r="A46" s="330">
        <v>31</v>
      </c>
      <c r="B46" s="331" t="s">
        <v>242</v>
      </c>
      <c r="C46" s="716">
        <v>0</v>
      </c>
      <c r="D46" s="716">
        <v>0</v>
      </c>
      <c r="E46" s="716">
        <v>0</v>
      </c>
      <c r="F46" s="716">
        <v>0</v>
      </c>
      <c r="G46" s="719">
        <v>0</v>
      </c>
    </row>
    <row r="47" spans="1:7" ht="15" customHeight="1">
      <c r="A47" s="330"/>
      <c r="B47" s="125" t="s">
        <v>337</v>
      </c>
      <c r="C47" s="671"/>
      <c r="D47" s="671"/>
      <c r="E47" s="671"/>
      <c r="F47" s="671"/>
      <c r="G47" s="672"/>
    </row>
    <row r="48" spans="1:7" ht="15" customHeight="1">
      <c r="A48" s="330">
        <v>32</v>
      </c>
      <c r="B48" s="331" t="s">
        <v>344</v>
      </c>
      <c r="C48" s="720">
        <v>23195432.989999998</v>
      </c>
      <c r="D48" s="721">
        <v>26399539.762389999</v>
      </c>
      <c r="E48" s="721">
        <v>25008292.989999998</v>
      </c>
      <c r="F48" s="721">
        <v>8009319</v>
      </c>
      <c r="G48" s="722">
        <v>10657680</v>
      </c>
    </row>
    <row r="49" spans="1:7" ht="15" customHeight="1">
      <c r="A49" s="330">
        <v>33</v>
      </c>
      <c r="B49" s="331" t="s">
        <v>359</v>
      </c>
      <c r="C49" s="720">
        <v>13600130.58</v>
      </c>
      <c r="D49" s="721">
        <v>11635046.271300003</v>
      </c>
      <c r="E49" s="721">
        <v>10664731.289999999</v>
      </c>
      <c r="F49" s="721">
        <v>3061980</v>
      </c>
      <c r="G49" s="722">
        <v>5300493.59</v>
      </c>
    </row>
    <row r="50" spans="1:7" ht="15.75" thickBot="1">
      <c r="A50" s="302">
        <v>34</v>
      </c>
      <c r="B50" s="127" t="s">
        <v>377</v>
      </c>
      <c r="C50" s="723">
        <f>C48/C49</f>
        <v>1.7055301677846095</v>
      </c>
      <c r="D50" s="723">
        <f t="shared" ref="D50:G50" si="0">D48/D49</f>
        <v>2.2689673205262064</v>
      </c>
      <c r="E50" s="723">
        <f t="shared" si="0"/>
        <v>2.3449529397378752</v>
      </c>
      <c r="F50" s="723">
        <f t="shared" si="0"/>
        <v>2.6157319773479903</v>
      </c>
      <c r="G50" s="723">
        <f t="shared" si="0"/>
        <v>2.0106957623921966</v>
      </c>
    </row>
    <row r="51" spans="1:7">
      <c r="A51" s="16"/>
    </row>
    <row r="52" spans="1:7">
      <c r="B52" s="192"/>
    </row>
    <row r="53" spans="1:7" ht="51">
      <c r="B53" s="192" t="s">
        <v>257</v>
      </c>
    </row>
    <row r="55" spans="1:7">
      <c r="B55" s="191"/>
    </row>
  </sheetData>
  <mergeCells count="1">
    <mergeCell ref="D4:G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topLeftCell="A34" zoomScale="110" zoomScaleNormal="110" workbookViewId="0">
      <selection activeCell="C60" sqref="C60"/>
    </sheetView>
  </sheetViews>
  <sheetFormatPr defaultColWidth="8.7109375" defaultRowHeight="15"/>
  <cols>
    <col min="1" max="1" width="11.42578125" style="564" customWidth="1"/>
    <col min="2" max="2" width="76.85546875" style="655" customWidth="1"/>
    <col min="3" max="3" width="22.85546875" style="564" customWidth="1"/>
    <col min="4" max="16384" width="8.7109375" style="564"/>
  </cols>
  <sheetData>
    <row r="1" spans="1:3">
      <c r="A1" s="236" t="s">
        <v>30</v>
      </c>
      <c r="B1" s="563" t="str">
        <f>'Info '!C2</f>
        <v>JSC Hash Bank</v>
      </c>
    </row>
    <row r="2" spans="1:3">
      <c r="A2" s="236" t="s">
        <v>31</v>
      </c>
      <c r="B2" s="669">
        <f>'1. key ratios '!B2</f>
        <v>45838</v>
      </c>
    </row>
    <row r="3" spans="1:3">
      <c r="B3" s="564"/>
    </row>
    <row r="4" spans="1:3">
      <c r="A4" s="564" t="s">
        <v>295</v>
      </c>
      <c r="B4" s="564" t="s">
        <v>296</v>
      </c>
    </row>
    <row r="5" spans="1:3">
      <c r="A5" s="637" t="s">
        <v>297</v>
      </c>
      <c r="B5" s="638"/>
      <c r="C5" s="639"/>
    </row>
    <row r="6" spans="1:3">
      <c r="A6" s="643">
        <v>1</v>
      </c>
      <c r="B6" s="644" t="s">
        <v>751</v>
      </c>
      <c r="C6" s="645">
        <f>'10. CC2'!C35</f>
        <v>37235988</v>
      </c>
    </row>
    <row r="7" spans="1:3">
      <c r="A7" s="643">
        <v>2</v>
      </c>
      <c r="B7" s="644" t="s">
        <v>298</v>
      </c>
      <c r="C7" s="645">
        <v>-5342957</v>
      </c>
    </row>
    <row r="8" spans="1:3" ht="30">
      <c r="A8" s="646">
        <v>3</v>
      </c>
      <c r="B8" s="647" t="s">
        <v>299</v>
      </c>
      <c r="C8" s="645">
        <f>C7+C6</f>
        <v>31893031</v>
      </c>
    </row>
    <row r="9" spans="1:3">
      <c r="A9" s="637" t="s">
        <v>300</v>
      </c>
      <c r="B9" s="638"/>
      <c r="C9" s="640"/>
    </row>
    <row r="10" spans="1:3" ht="25.7" customHeight="1">
      <c r="A10" s="643">
        <v>4</v>
      </c>
      <c r="B10" s="648" t="s">
        <v>749</v>
      </c>
      <c r="C10" s="645">
        <f>'15. CCR '!F34*0</f>
        <v>0</v>
      </c>
    </row>
    <row r="11" spans="1:3" ht="25.7" customHeight="1">
      <c r="A11" s="643">
        <v>5</v>
      </c>
      <c r="B11" s="649" t="s">
        <v>750</v>
      </c>
      <c r="C11" s="645">
        <f>'15. CCR '!G34*0</f>
        <v>0</v>
      </c>
    </row>
    <row r="12" spans="1:3" ht="25.7" customHeight="1">
      <c r="A12" s="643">
        <v>6</v>
      </c>
      <c r="B12" s="649" t="s">
        <v>743</v>
      </c>
      <c r="C12" s="650">
        <f>'15. CCR '!I34</f>
        <v>0</v>
      </c>
    </row>
    <row r="13" spans="1:3" ht="25.7" customHeight="1">
      <c r="A13" s="651">
        <v>7</v>
      </c>
      <c r="B13" s="648" t="s">
        <v>744</v>
      </c>
      <c r="C13" s="645">
        <f>'15. CCR '!E34*0</f>
        <v>0</v>
      </c>
    </row>
    <row r="14" spans="1:3" ht="25.7" customHeight="1">
      <c r="A14" s="646">
        <v>8</v>
      </c>
      <c r="B14" s="641" t="s">
        <v>301</v>
      </c>
      <c r="C14" s="652">
        <f>C12</f>
        <v>0</v>
      </c>
    </row>
    <row r="15" spans="1:3">
      <c r="A15" s="637" t="s">
        <v>302</v>
      </c>
      <c r="B15" s="638"/>
      <c r="C15" s="640"/>
    </row>
    <row r="16" spans="1:3">
      <c r="A16" s="651">
        <v>9</v>
      </c>
      <c r="B16" s="648" t="s">
        <v>303</v>
      </c>
      <c r="C16" s="645"/>
    </row>
    <row r="17" spans="1:3">
      <c r="A17" s="651">
        <v>10</v>
      </c>
      <c r="B17" s="648" t="s">
        <v>304</v>
      </c>
      <c r="C17" s="645"/>
    </row>
    <row r="18" spans="1:3">
      <c r="A18" s="651">
        <v>11</v>
      </c>
      <c r="B18" s="648" t="s">
        <v>305</v>
      </c>
      <c r="C18" s="645"/>
    </row>
    <row r="19" spans="1:3" ht="30">
      <c r="A19" s="651">
        <v>12</v>
      </c>
      <c r="B19" s="648" t="s">
        <v>306</v>
      </c>
      <c r="C19" s="645"/>
    </row>
    <row r="20" spans="1:3">
      <c r="A20" s="651">
        <v>14</v>
      </c>
      <c r="B20" s="648" t="s">
        <v>307</v>
      </c>
      <c r="C20" s="645"/>
    </row>
    <row r="21" spans="1:3">
      <c r="A21" s="651">
        <v>14</v>
      </c>
      <c r="B21" s="648" t="s">
        <v>308</v>
      </c>
      <c r="C21" s="645"/>
    </row>
    <row r="22" spans="1:3">
      <c r="A22" s="646">
        <v>15</v>
      </c>
      <c r="B22" s="641" t="s">
        <v>309</v>
      </c>
      <c r="C22" s="652">
        <f>SUM(C16:C21)</f>
        <v>0</v>
      </c>
    </row>
    <row r="23" spans="1:3">
      <c r="A23" s="637" t="s">
        <v>310</v>
      </c>
      <c r="B23" s="638"/>
      <c r="C23" s="640"/>
    </row>
    <row r="24" spans="1:3">
      <c r="A24" s="656">
        <v>16</v>
      </c>
      <c r="B24" s="649" t="s">
        <v>311</v>
      </c>
      <c r="C24" s="645"/>
    </row>
    <row r="25" spans="1:3">
      <c r="A25" s="656">
        <v>17</v>
      </c>
      <c r="B25" s="649" t="s">
        <v>312</v>
      </c>
      <c r="C25" s="645"/>
    </row>
    <row r="26" spans="1:3">
      <c r="A26" s="657">
        <v>18</v>
      </c>
      <c r="B26" s="641" t="s">
        <v>313</v>
      </c>
      <c r="C26" s="652">
        <f>C24+C25</f>
        <v>0</v>
      </c>
    </row>
    <row r="27" spans="1:3">
      <c r="A27" s="637" t="s">
        <v>314</v>
      </c>
      <c r="B27" s="638"/>
      <c r="C27" s="640"/>
    </row>
    <row r="28" spans="1:3" ht="30">
      <c r="A28" s="656">
        <v>19</v>
      </c>
      <c r="B28" s="648" t="s">
        <v>315</v>
      </c>
      <c r="C28" s="653"/>
    </row>
    <row r="29" spans="1:3">
      <c r="A29" s="656">
        <v>20</v>
      </c>
      <c r="B29" s="649" t="s">
        <v>316</v>
      </c>
      <c r="C29" s="653"/>
    </row>
    <row r="30" spans="1:3">
      <c r="A30" s="637" t="s">
        <v>748</v>
      </c>
      <c r="B30" s="638"/>
      <c r="C30" s="640"/>
    </row>
    <row r="31" spans="1:3">
      <c r="A31" s="657">
        <v>21</v>
      </c>
      <c r="B31" s="642" t="s">
        <v>317</v>
      </c>
      <c r="C31" s="652">
        <f>'1. key ratios '!C9</f>
        <v>22814001</v>
      </c>
    </row>
    <row r="32" spans="1:3">
      <c r="A32" s="657">
        <v>22</v>
      </c>
      <c r="B32" s="641" t="s">
        <v>318</v>
      </c>
      <c r="C32" s="652">
        <f>C8+C14+C22+C26</f>
        <v>31893031</v>
      </c>
    </row>
    <row r="33" spans="1:3">
      <c r="A33" s="637" t="s">
        <v>319</v>
      </c>
      <c r="B33" s="638"/>
      <c r="C33" s="640"/>
    </row>
    <row r="34" spans="1:3">
      <c r="A34" s="646">
        <v>23</v>
      </c>
      <c r="B34" s="641" t="s">
        <v>319</v>
      </c>
      <c r="C34" s="673">
        <f>C31/C32</f>
        <v>0.71532871867838466</v>
      </c>
    </row>
    <row r="35" spans="1:3">
      <c r="A35" s="637" t="s">
        <v>320</v>
      </c>
      <c r="B35" s="638"/>
      <c r="C35" s="640"/>
    </row>
    <row r="36" spans="1:3">
      <c r="A36" s="654" t="s">
        <v>321</v>
      </c>
      <c r="B36" s="648" t="s">
        <v>322</v>
      </c>
      <c r="C36" s="653"/>
    </row>
    <row r="37" spans="1:3" ht="30">
      <c r="A37" s="654" t="s">
        <v>323</v>
      </c>
      <c r="B37" s="644" t="s">
        <v>324</v>
      </c>
      <c r="C37" s="653"/>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B2" sqref="B2"/>
    </sheetView>
  </sheetViews>
  <sheetFormatPr defaultColWidth="8.85546875" defaultRowHeight="15"/>
  <cols>
    <col min="1" max="1" width="11.42578125" style="562" customWidth="1"/>
    <col min="2" max="2" width="76.85546875" style="261" customWidth="1"/>
    <col min="3" max="6" width="25.42578125" style="562" customWidth="1"/>
    <col min="7" max="16384" width="8.85546875" style="562"/>
  </cols>
  <sheetData>
    <row r="1" spans="1:6">
      <c r="A1" s="2" t="s">
        <v>30</v>
      </c>
      <c r="B1" s="3" t="str">
        <f>'Info '!C2</f>
        <v>JSC Hash Bank</v>
      </c>
    </row>
    <row r="2" spans="1:6">
      <c r="A2" s="2" t="s">
        <v>31</v>
      </c>
      <c r="B2" s="667">
        <f>'1. key ratios '!B2</f>
        <v>45838</v>
      </c>
    </row>
    <row r="3" spans="1:6">
      <c r="A3" s="4"/>
      <c r="B3" s="562"/>
    </row>
    <row r="4" spans="1:6">
      <c r="A4" s="632" t="s">
        <v>738</v>
      </c>
    </row>
    <row r="5" spans="1:6" ht="60">
      <c r="B5" s="633"/>
      <c r="C5" s="634" t="s">
        <v>739</v>
      </c>
      <c r="D5" s="634" t="s">
        <v>741</v>
      </c>
      <c r="E5" s="634" t="s">
        <v>740</v>
      </c>
      <c r="F5" s="634" t="s">
        <v>742</v>
      </c>
    </row>
    <row r="6" spans="1:6">
      <c r="B6" s="635" t="s">
        <v>716</v>
      </c>
      <c r="C6" s="621" t="b">
        <f>IF(C7&gt;0,C7,IF(C8&gt;0,C8,IF(C9&gt;0,C9)))</f>
        <v>0</v>
      </c>
      <c r="D6" s="621" t="b">
        <f>IF(D7&gt;0,D7,IF(D8&gt;0,D8,IF(D9&gt;0,D9)))</f>
        <v>0</v>
      </c>
      <c r="E6" s="621" t="b">
        <f>IF(E7&gt;0,E7,IF(E8&gt;0,E8,IF(E9&gt;0,E9)))</f>
        <v>0</v>
      </c>
      <c r="F6" s="621" t="b">
        <f>IF(F7&gt;0,F7,IF(F8&gt;0,F8,IF(F9&gt;0,F9)))</f>
        <v>0</v>
      </c>
    </row>
    <row r="7" spans="1:6">
      <c r="B7" s="622" t="s">
        <v>729</v>
      </c>
      <c r="C7" s="636"/>
      <c r="D7" s="636"/>
      <c r="E7" s="636"/>
      <c r="F7" s="636"/>
    </row>
    <row r="8" spans="1:6">
      <c r="B8" s="622" t="s">
        <v>730</v>
      </c>
      <c r="C8" s="636"/>
      <c r="D8" s="636"/>
      <c r="E8" s="636"/>
      <c r="F8" s="636"/>
    </row>
    <row r="9" spans="1:6">
      <c r="B9" s="622" t="s">
        <v>737</v>
      </c>
      <c r="C9" s="636"/>
      <c r="D9" s="636"/>
      <c r="E9" s="636"/>
      <c r="F9" s="636"/>
    </row>
  </sheetData>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activeCell="F35" sqref="F35:G35"/>
    </sheetView>
  </sheetViews>
  <sheetFormatPr defaultRowHeight="15"/>
  <cols>
    <col min="1" max="1" width="8.85546875" style="171"/>
    <col min="2" max="2" width="82.5703125" style="303" customWidth="1"/>
    <col min="3" max="7" width="17.5703125" style="171" customWidth="1"/>
  </cols>
  <sheetData>
    <row r="1" spans="1:7">
      <c r="A1" s="171" t="s">
        <v>30</v>
      </c>
      <c r="B1" s="3" t="str">
        <f>'Info '!C2</f>
        <v>JSC Hash Bank</v>
      </c>
    </row>
    <row r="2" spans="1:7">
      <c r="A2" s="171" t="s">
        <v>31</v>
      </c>
      <c r="B2" s="667">
        <f>'1. key ratios '!B2</f>
        <v>45838</v>
      </c>
    </row>
    <row r="4" spans="1:7" ht="15.75" thickBot="1">
      <c r="A4" s="171" t="s">
        <v>376</v>
      </c>
      <c r="B4" s="304" t="s">
        <v>337</v>
      </c>
    </row>
    <row r="5" spans="1:7">
      <c r="A5" s="305"/>
      <c r="B5" s="306"/>
      <c r="C5" s="831" t="s">
        <v>338</v>
      </c>
      <c r="D5" s="831"/>
      <c r="E5" s="831"/>
      <c r="F5" s="831"/>
      <c r="G5" s="832" t="s">
        <v>339</v>
      </c>
    </row>
    <row r="6" spans="1:7">
      <c r="A6" s="307"/>
      <c r="B6" s="308"/>
      <c r="C6" s="309" t="s">
        <v>340</v>
      </c>
      <c r="D6" s="310" t="s">
        <v>341</v>
      </c>
      <c r="E6" s="310" t="s">
        <v>342</v>
      </c>
      <c r="F6" s="310" t="s">
        <v>343</v>
      </c>
      <c r="G6" s="833"/>
    </row>
    <row r="7" spans="1:7">
      <c r="A7" s="311"/>
      <c r="B7" s="312" t="s">
        <v>344</v>
      </c>
      <c r="C7" s="313"/>
      <c r="D7" s="313"/>
      <c r="E7" s="313"/>
      <c r="F7" s="313"/>
      <c r="G7" s="314"/>
    </row>
    <row r="8" spans="1:7">
      <c r="A8" s="315">
        <v>1</v>
      </c>
      <c r="B8" s="316" t="s">
        <v>345</v>
      </c>
      <c r="C8" s="744">
        <f>SUM(C9:C10)</f>
        <v>22814001</v>
      </c>
      <c r="D8" s="744">
        <f>SUM(D9:D10)</f>
        <v>0</v>
      </c>
      <c r="E8" s="744">
        <f>SUM(E9:E10)</f>
        <v>0</v>
      </c>
      <c r="F8" s="744">
        <f>SUM(F9:F10)</f>
        <v>0</v>
      </c>
      <c r="G8" s="745">
        <f>SUM(G9:G10)</f>
        <v>22814001</v>
      </c>
    </row>
    <row r="9" spans="1:7">
      <c r="A9" s="315">
        <v>2</v>
      </c>
      <c r="B9" s="317" t="s">
        <v>346</v>
      </c>
      <c r="C9" s="744">
        <v>22814001</v>
      </c>
      <c r="D9" s="744"/>
      <c r="E9" s="744"/>
      <c r="F9" s="744"/>
      <c r="G9" s="745">
        <f>C9</f>
        <v>22814001</v>
      </c>
    </row>
    <row r="10" spans="1:7">
      <c r="A10" s="315">
        <v>3</v>
      </c>
      <c r="B10" s="317" t="s">
        <v>347</v>
      </c>
      <c r="C10" s="746"/>
      <c r="D10" s="746"/>
      <c r="E10" s="746"/>
      <c r="F10" s="744"/>
      <c r="G10" s="745"/>
    </row>
    <row r="11" spans="1:7" ht="14.45" customHeight="1">
      <c r="A11" s="315">
        <v>4</v>
      </c>
      <c r="B11" s="316" t="s">
        <v>348</v>
      </c>
      <c r="C11" s="744">
        <f t="shared" ref="C11:F11" si="0">SUM(C12:C13)</f>
        <v>402825.91119999997</v>
      </c>
      <c r="D11" s="744">
        <f t="shared" si="0"/>
        <v>0</v>
      </c>
      <c r="E11" s="744">
        <f t="shared" si="0"/>
        <v>0</v>
      </c>
      <c r="F11" s="744">
        <f t="shared" si="0"/>
        <v>0</v>
      </c>
      <c r="G11" s="745">
        <f>SUM(G12:G13)</f>
        <v>381431.99194999994</v>
      </c>
    </row>
    <row r="12" spans="1:7">
      <c r="A12" s="315">
        <v>5</v>
      </c>
      <c r="B12" s="317" t="s">
        <v>349</v>
      </c>
      <c r="C12" s="744">
        <v>400042.30299999996</v>
      </c>
      <c r="D12" s="747"/>
      <c r="E12" s="744"/>
      <c r="F12" s="744"/>
      <c r="G12" s="745">
        <v>380040.18784999993</v>
      </c>
    </row>
    <row r="13" spans="1:7">
      <c r="A13" s="315">
        <v>6</v>
      </c>
      <c r="B13" s="317" t="s">
        <v>350</v>
      </c>
      <c r="C13" s="744">
        <v>2783.6081999999997</v>
      </c>
      <c r="D13" s="747"/>
      <c r="E13" s="744"/>
      <c r="F13" s="744"/>
      <c r="G13" s="745">
        <v>1391.8040999999998</v>
      </c>
    </row>
    <row r="14" spans="1:7">
      <c r="A14" s="315">
        <v>7</v>
      </c>
      <c r="B14" s="316" t="s">
        <v>351</v>
      </c>
      <c r="C14" s="744">
        <f t="shared" ref="C14:F14" si="1">SUM(C15:C16)</f>
        <v>0</v>
      </c>
      <c r="D14" s="744">
        <f t="shared" si="1"/>
        <v>0</v>
      </c>
      <c r="E14" s="744">
        <f t="shared" si="1"/>
        <v>0</v>
      </c>
      <c r="F14" s="744">
        <f t="shared" si="1"/>
        <v>0</v>
      </c>
      <c r="G14" s="745">
        <f>SUM(G15:G16)</f>
        <v>0</v>
      </c>
    </row>
    <row r="15" spans="1:7" ht="39">
      <c r="A15" s="315">
        <v>8</v>
      </c>
      <c r="B15" s="317" t="s">
        <v>352</v>
      </c>
      <c r="C15" s="744"/>
      <c r="D15" s="747"/>
      <c r="E15" s="744"/>
      <c r="F15" s="744"/>
      <c r="G15" s="745"/>
    </row>
    <row r="16" spans="1:7" ht="26.25">
      <c r="A16" s="315">
        <v>9</v>
      </c>
      <c r="B16" s="317" t="s">
        <v>353</v>
      </c>
      <c r="C16" s="744"/>
      <c r="D16" s="747"/>
      <c r="E16" s="744"/>
      <c r="F16" s="744"/>
      <c r="G16" s="745"/>
    </row>
    <row r="17" spans="1:7">
      <c r="A17" s="315">
        <v>10</v>
      </c>
      <c r="B17" s="316" t="s">
        <v>354</v>
      </c>
      <c r="C17" s="744"/>
      <c r="D17" s="747"/>
      <c r="E17" s="744"/>
      <c r="F17" s="744"/>
      <c r="G17" s="745"/>
    </row>
    <row r="18" spans="1:7">
      <c r="A18" s="315">
        <v>11</v>
      </c>
      <c r="B18" s="316" t="s">
        <v>355</v>
      </c>
      <c r="C18" s="744">
        <f>SUM(C19:C20)</f>
        <v>3125204.0888</v>
      </c>
      <c r="D18" s="747">
        <f t="shared" ref="D18:G18" si="2">SUM(D19:D20)</f>
        <v>0</v>
      </c>
      <c r="E18" s="744">
        <f t="shared" si="2"/>
        <v>0</v>
      </c>
      <c r="F18" s="744">
        <f t="shared" si="2"/>
        <v>0</v>
      </c>
      <c r="G18" s="745">
        <f t="shared" si="2"/>
        <v>0</v>
      </c>
    </row>
    <row r="19" spans="1:7">
      <c r="A19" s="315">
        <v>12</v>
      </c>
      <c r="B19" s="317" t="s">
        <v>356</v>
      </c>
      <c r="C19" s="746"/>
      <c r="D19" s="747"/>
      <c r="E19" s="744"/>
      <c r="F19" s="744"/>
      <c r="G19" s="745"/>
    </row>
    <row r="20" spans="1:7">
      <c r="A20" s="315">
        <v>13</v>
      </c>
      <c r="B20" s="317" t="s">
        <v>357</v>
      </c>
      <c r="C20" s="744">
        <v>3125204.0888</v>
      </c>
      <c r="D20" s="744"/>
      <c r="E20" s="744"/>
      <c r="F20" s="744"/>
      <c r="G20" s="745"/>
    </row>
    <row r="21" spans="1:7">
      <c r="A21" s="318">
        <v>14</v>
      </c>
      <c r="B21" s="319" t="s">
        <v>358</v>
      </c>
      <c r="C21" s="746"/>
      <c r="D21" s="746"/>
      <c r="E21" s="746"/>
      <c r="F21" s="746"/>
      <c r="G21" s="748">
        <f>SUM(G8,G11,G14,G17,G18)</f>
        <v>23195432.991950002</v>
      </c>
    </row>
    <row r="22" spans="1:7">
      <c r="A22" s="320"/>
      <c r="B22" s="321" t="s">
        <v>359</v>
      </c>
      <c r="C22" s="322"/>
      <c r="D22" s="323"/>
      <c r="E22" s="322"/>
      <c r="F22" s="322"/>
      <c r="G22" s="324"/>
    </row>
    <row r="23" spans="1:7">
      <c r="A23" s="315">
        <v>15</v>
      </c>
      <c r="B23" s="316" t="s">
        <v>360</v>
      </c>
      <c r="C23" s="749">
        <v>4322825</v>
      </c>
      <c r="D23" s="750">
        <v>7.0000000298023224E-2</v>
      </c>
      <c r="E23" s="749"/>
      <c r="F23" s="749"/>
      <c r="G23" s="745">
        <v>187800.25</v>
      </c>
    </row>
    <row r="24" spans="1:7">
      <c r="A24" s="315">
        <v>16</v>
      </c>
      <c r="B24" s="316" t="s">
        <v>361</v>
      </c>
      <c r="C24" s="744">
        <f>SUM(C25:C27,C29,C31)</f>
        <v>0</v>
      </c>
      <c r="D24" s="747">
        <f t="shared" ref="D24:G24" si="3">SUM(D25:D27,D29,D31)</f>
        <v>22942156</v>
      </c>
      <c r="E24" s="744">
        <f t="shared" si="3"/>
        <v>0</v>
      </c>
      <c r="F24" s="744">
        <f t="shared" si="3"/>
        <v>0</v>
      </c>
      <c r="G24" s="745">
        <f t="shared" si="3"/>
        <v>3441323.4</v>
      </c>
    </row>
    <row r="25" spans="1:7">
      <c r="A25" s="315">
        <v>17</v>
      </c>
      <c r="B25" s="317" t="s">
        <v>362</v>
      </c>
      <c r="C25" s="744"/>
      <c r="D25" s="747"/>
      <c r="E25" s="744"/>
      <c r="F25" s="744"/>
      <c r="G25" s="745"/>
    </row>
    <row r="26" spans="1:7" ht="26.25">
      <c r="A26" s="315">
        <v>18</v>
      </c>
      <c r="B26" s="317" t="s">
        <v>363</v>
      </c>
      <c r="C26" s="744"/>
      <c r="D26" s="747"/>
      <c r="E26" s="744"/>
      <c r="F26" s="744"/>
      <c r="G26" s="745"/>
    </row>
    <row r="27" spans="1:7">
      <c r="A27" s="315">
        <v>19</v>
      </c>
      <c r="B27" s="317" t="s">
        <v>364</v>
      </c>
      <c r="C27" s="744"/>
      <c r="D27" s="747"/>
      <c r="E27" s="744"/>
      <c r="F27" s="744"/>
      <c r="G27" s="745"/>
    </row>
    <row r="28" spans="1:7">
      <c r="A28" s="315">
        <v>20</v>
      </c>
      <c r="B28" s="325" t="s">
        <v>365</v>
      </c>
      <c r="C28" s="744"/>
      <c r="D28" s="747"/>
      <c r="E28" s="744"/>
      <c r="F28" s="744"/>
      <c r="G28" s="745"/>
    </row>
    <row r="29" spans="1:7">
      <c r="A29" s="315">
        <v>21</v>
      </c>
      <c r="B29" s="317" t="s">
        <v>366</v>
      </c>
      <c r="C29" s="744"/>
      <c r="D29" s="747"/>
      <c r="E29" s="744"/>
      <c r="F29" s="744"/>
      <c r="G29" s="745"/>
    </row>
    <row r="30" spans="1:7">
      <c r="A30" s="315">
        <v>22</v>
      </c>
      <c r="B30" s="325" t="s">
        <v>365</v>
      </c>
      <c r="C30" s="744"/>
      <c r="D30" s="747"/>
      <c r="E30" s="744"/>
      <c r="F30" s="744"/>
      <c r="G30" s="745"/>
    </row>
    <row r="31" spans="1:7">
      <c r="A31" s="315">
        <v>23</v>
      </c>
      <c r="B31" s="317" t="s">
        <v>367</v>
      </c>
      <c r="C31" s="744"/>
      <c r="D31" s="747">
        <v>22942156</v>
      </c>
      <c r="E31" s="744"/>
      <c r="F31" s="744"/>
      <c r="G31" s="745">
        <v>3441323.4</v>
      </c>
    </row>
    <row r="32" spans="1:7">
      <c r="A32" s="315">
        <v>24</v>
      </c>
      <c r="B32" s="316" t="s">
        <v>368</v>
      </c>
      <c r="C32" s="744"/>
      <c r="D32" s="747"/>
      <c r="E32" s="744"/>
      <c r="F32" s="744"/>
      <c r="G32" s="745"/>
    </row>
    <row r="33" spans="1:7">
      <c r="A33" s="315">
        <v>25</v>
      </c>
      <c r="B33" s="316" t="s">
        <v>369</v>
      </c>
      <c r="C33" s="744">
        <f>SUM(C34:C35)</f>
        <v>9497170.2160000056</v>
      </c>
      <c r="D33" s="744">
        <f>SUM(D34:D35)</f>
        <v>0</v>
      </c>
      <c r="E33" s="744">
        <f>SUM(E34:E35)</f>
        <v>0</v>
      </c>
      <c r="F33" s="744">
        <f>SUM(F34:F35)</f>
        <v>329416</v>
      </c>
      <c r="G33" s="745">
        <f>SUM(G34:G35)</f>
        <v>9971006.9299999997</v>
      </c>
    </row>
    <row r="34" spans="1:7">
      <c r="A34" s="315">
        <v>26</v>
      </c>
      <c r="B34" s="317" t="s">
        <v>370</v>
      </c>
      <c r="C34" s="746"/>
      <c r="D34" s="747"/>
      <c r="E34" s="744"/>
      <c r="F34" s="744"/>
      <c r="G34" s="745"/>
    </row>
    <row r="35" spans="1:7">
      <c r="A35" s="315">
        <v>27</v>
      </c>
      <c r="B35" s="317" t="s">
        <v>371</v>
      </c>
      <c r="C35" s="744">
        <v>9497170.2160000056</v>
      </c>
      <c r="D35" s="747"/>
      <c r="E35" s="744"/>
      <c r="F35" s="744">
        <v>329416</v>
      </c>
      <c r="G35" s="745">
        <v>9971006.9299999997</v>
      </c>
    </row>
    <row r="36" spans="1:7">
      <c r="A36" s="315">
        <v>28</v>
      </c>
      <c r="B36" s="316" t="s">
        <v>372</v>
      </c>
      <c r="C36" s="744"/>
      <c r="D36" s="747"/>
      <c r="E36" s="744"/>
      <c r="F36" s="744"/>
      <c r="G36" s="745"/>
    </row>
    <row r="37" spans="1:7">
      <c r="A37" s="318">
        <v>29</v>
      </c>
      <c r="B37" s="319" t="s">
        <v>373</v>
      </c>
      <c r="C37" s="746"/>
      <c r="D37" s="746"/>
      <c r="E37" s="746"/>
      <c r="F37" s="746"/>
      <c r="G37" s="748">
        <f>SUM(G23:G24,G32:G33,G36)</f>
        <v>13600130.58</v>
      </c>
    </row>
    <row r="38" spans="1:7">
      <c r="A38" s="311"/>
      <c r="B38" s="326"/>
      <c r="C38" s="751"/>
      <c r="D38" s="751"/>
      <c r="E38" s="751"/>
      <c r="F38" s="751"/>
      <c r="G38" s="327"/>
    </row>
    <row r="39" spans="1:7" ht="15.75" thickBot="1">
      <c r="A39" s="328">
        <v>30</v>
      </c>
      <c r="B39" s="329" t="s">
        <v>374</v>
      </c>
      <c r="C39" s="752"/>
      <c r="D39" s="753"/>
      <c r="E39" s="753"/>
      <c r="F39" s="754"/>
      <c r="G39" s="755">
        <f>IFERROR(G21/G37,0)</f>
        <v>1.7055301679279906</v>
      </c>
    </row>
    <row r="40" spans="1:7">
      <c r="G40" s="756">
        <f>G39-'1. key ratios '!C50</f>
        <v>1.4338108478284539E-10</v>
      </c>
    </row>
    <row r="42" spans="1:7" ht="39">
      <c r="B42" s="303" t="s">
        <v>375</v>
      </c>
    </row>
  </sheetData>
  <mergeCells count="2">
    <mergeCell ref="C5:F5"/>
    <mergeCell ref="G5:G6"/>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D48" sqref="D48"/>
    </sheetView>
  </sheetViews>
  <sheetFormatPr defaultColWidth="9.140625" defaultRowHeight="12.75"/>
  <cols>
    <col min="1" max="1" width="11.85546875" style="402" bestFit="1" customWidth="1"/>
    <col min="2" max="2" width="105.140625" style="402" bestFit="1" customWidth="1"/>
    <col min="3" max="3" width="13.85546875" style="402" bestFit="1" customWidth="1"/>
    <col min="4" max="4" width="15.85546875" style="402" bestFit="1" customWidth="1"/>
    <col min="5" max="5" width="17.5703125" style="402" bestFit="1" customWidth="1"/>
    <col min="6" max="6" width="9" style="402" bestFit="1" customWidth="1"/>
    <col min="7" max="7" width="30.42578125" style="402" customWidth="1"/>
    <col min="8" max="8" width="15.7109375" style="402" bestFit="1" customWidth="1"/>
    <col min="9" max="16384" width="9.140625" style="402"/>
  </cols>
  <sheetData>
    <row r="1" spans="1:8" ht="13.5">
      <c r="A1" s="332" t="s">
        <v>30</v>
      </c>
      <c r="B1" s="411" t="str">
        <f>'Info '!C2</f>
        <v>JSC Hash Bank</v>
      </c>
    </row>
    <row r="2" spans="1:8">
      <c r="A2" s="333" t="s">
        <v>31</v>
      </c>
      <c r="B2" s="668">
        <f>'1. key ratios '!B2</f>
        <v>45838</v>
      </c>
    </row>
    <row r="3" spans="1:8">
      <c r="A3" s="334" t="s">
        <v>380</v>
      </c>
    </row>
    <row r="5" spans="1:8" ht="12" customHeight="1">
      <c r="A5" s="834" t="s">
        <v>381</v>
      </c>
      <c r="B5" s="835"/>
      <c r="C5" s="840" t="s">
        <v>382</v>
      </c>
      <c r="D5" s="841"/>
      <c r="E5" s="841"/>
      <c r="F5" s="841"/>
      <c r="G5" s="841"/>
      <c r="H5" s="842"/>
    </row>
    <row r="6" spans="1:8">
      <c r="A6" s="836"/>
      <c r="B6" s="837"/>
      <c r="C6" s="843"/>
      <c r="D6" s="844"/>
      <c r="E6" s="844"/>
      <c r="F6" s="844"/>
      <c r="G6" s="844"/>
      <c r="H6" s="845"/>
    </row>
    <row r="7" spans="1:8">
      <c r="A7" s="838"/>
      <c r="B7" s="839"/>
      <c r="C7" s="410" t="s">
        <v>383</v>
      </c>
      <c r="D7" s="410" t="s">
        <v>384</v>
      </c>
      <c r="E7" s="410" t="s">
        <v>385</v>
      </c>
      <c r="F7" s="410" t="s">
        <v>386</v>
      </c>
      <c r="G7" s="410" t="s">
        <v>387</v>
      </c>
      <c r="H7" s="410" t="s">
        <v>64</v>
      </c>
    </row>
    <row r="8" spans="1:8">
      <c r="A8" s="406">
        <v>1</v>
      </c>
      <c r="B8" s="405" t="s">
        <v>51</v>
      </c>
      <c r="C8" s="757"/>
      <c r="D8" s="758">
        <v>566820</v>
      </c>
      <c r="E8" s="758"/>
      <c r="F8" s="758"/>
      <c r="G8" s="758"/>
      <c r="H8" s="674">
        <f t="shared" ref="H8:H21" si="0">SUM(C8:G8)</f>
        <v>566820</v>
      </c>
    </row>
    <row r="9" spans="1:8">
      <c r="A9" s="406">
        <v>2</v>
      </c>
      <c r="B9" s="405" t="s">
        <v>52</v>
      </c>
      <c r="C9" s="757"/>
      <c r="D9" s="758">
        <v>0</v>
      </c>
      <c r="E9" s="758"/>
      <c r="F9" s="758"/>
      <c r="G9" s="758"/>
      <c r="H9" s="674">
        <f t="shared" si="0"/>
        <v>0</v>
      </c>
    </row>
    <row r="10" spans="1:8">
      <c r="A10" s="406">
        <v>3</v>
      </c>
      <c r="B10" s="405" t="s">
        <v>152</v>
      </c>
      <c r="C10" s="757"/>
      <c r="D10" s="758">
        <v>0</v>
      </c>
      <c r="E10" s="758"/>
      <c r="F10" s="758"/>
      <c r="G10" s="758"/>
      <c r="H10" s="674">
        <f t="shared" si="0"/>
        <v>0</v>
      </c>
    </row>
    <row r="11" spans="1:8">
      <c r="A11" s="406">
        <v>4</v>
      </c>
      <c r="B11" s="405" t="s">
        <v>53</v>
      </c>
      <c r="C11" s="757"/>
      <c r="D11" s="758">
        <v>0</v>
      </c>
      <c r="E11" s="758"/>
      <c r="F11" s="758"/>
      <c r="G11" s="758"/>
      <c r="H11" s="674">
        <f t="shared" si="0"/>
        <v>0</v>
      </c>
    </row>
    <row r="12" spans="1:8">
      <c r="A12" s="406">
        <v>5</v>
      </c>
      <c r="B12" s="405" t="s">
        <v>54</v>
      </c>
      <c r="C12" s="757"/>
      <c r="D12" s="758">
        <v>0</v>
      </c>
      <c r="E12" s="758"/>
      <c r="F12" s="758"/>
      <c r="G12" s="758"/>
      <c r="H12" s="674">
        <f t="shared" si="0"/>
        <v>0</v>
      </c>
    </row>
    <row r="13" spans="1:8">
      <c r="A13" s="406">
        <v>6</v>
      </c>
      <c r="B13" s="405" t="s">
        <v>55</v>
      </c>
      <c r="C13" s="757"/>
      <c r="D13" s="758">
        <v>27027577.710000001</v>
      </c>
      <c r="E13" s="758"/>
      <c r="F13" s="758"/>
      <c r="G13" s="758"/>
      <c r="H13" s="674">
        <f t="shared" si="0"/>
        <v>27027577.710000001</v>
      </c>
    </row>
    <row r="14" spans="1:8">
      <c r="A14" s="406">
        <v>7</v>
      </c>
      <c r="B14" s="405" t="s">
        <v>56</v>
      </c>
      <c r="C14" s="757"/>
      <c r="D14" s="758"/>
      <c r="E14" s="758"/>
      <c r="F14" s="758"/>
      <c r="G14" s="758"/>
      <c r="H14" s="674">
        <f t="shared" si="0"/>
        <v>0</v>
      </c>
    </row>
    <row r="15" spans="1:8">
      <c r="A15" s="406">
        <v>8</v>
      </c>
      <c r="B15" s="407" t="s">
        <v>57</v>
      </c>
      <c r="C15" s="757"/>
      <c r="D15" s="758"/>
      <c r="E15" s="758"/>
      <c r="F15" s="758"/>
      <c r="G15" s="758"/>
      <c r="H15" s="674">
        <f t="shared" si="0"/>
        <v>0</v>
      </c>
    </row>
    <row r="16" spans="1:8">
      <c r="A16" s="406">
        <v>9</v>
      </c>
      <c r="B16" s="405" t="s">
        <v>58</v>
      </c>
      <c r="C16" s="757"/>
      <c r="D16" s="758"/>
      <c r="E16" s="758"/>
      <c r="F16" s="758"/>
      <c r="G16" s="758"/>
      <c r="H16" s="674">
        <f t="shared" si="0"/>
        <v>0</v>
      </c>
    </row>
    <row r="17" spans="1:8">
      <c r="A17" s="406">
        <v>10</v>
      </c>
      <c r="B17" s="409" t="s">
        <v>395</v>
      </c>
      <c r="C17" s="757"/>
      <c r="D17" s="758"/>
      <c r="E17" s="758"/>
      <c r="F17" s="758"/>
      <c r="G17" s="758"/>
      <c r="H17" s="674">
        <f t="shared" si="0"/>
        <v>0</v>
      </c>
    </row>
    <row r="18" spans="1:8">
      <c r="A18" s="406">
        <v>11</v>
      </c>
      <c r="B18" s="405" t="s">
        <v>60</v>
      </c>
      <c r="C18" s="757"/>
      <c r="D18" s="758"/>
      <c r="E18" s="758"/>
      <c r="F18" s="758"/>
      <c r="G18" s="758"/>
      <c r="H18" s="674">
        <f t="shared" si="0"/>
        <v>0</v>
      </c>
    </row>
    <row r="19" spans="1:8">
      <c r="A19" s="406">
        <v>12</v>
      </c>
      <c r="B19" s="405" t="s">
        <v>61</v>
      </c>
      <c r="C19" s="757"/>
      <c r="D19" s="758"/>
      <c r="E19" s="758"/>
      <c r="F19" s="758"/>
      <c r="G19" s="758"/>
      <c r="H19" s="674">
        <f t="shared" si="0"/>
        <v>0</v>
      </c>
    </row>
    <row r="20" spans="1:8">
      <c r="A20" s="408">
        <v>13</v>
      </c>
      <c r="B20" s="407" t="s">
        <v>144</v>
      </c>
      <c r="C20" s="757"/>
      <c r="D20" s="758"/>
      <c r="E20" s="758"/>
      <c r="F20" s="758"/>
      <c r="G20" s="758"/>
      <c r="H20" s="674">
        <f t="shared" si="0"/>
        <v>0</v>
      </c>
    </row>
    <row r="21" spans="1:8">
      <c r="A21" s="406">
        <v>14</v>
      </c>
      <c r="B21" s="405" t="s">
        <v>63</v>
      </c>
      <c r="C21" s="757"/>
      <c r="D21" s="758"/>
      <c r="E21" s="758"/>
      <c r="F21" s="758"/>
      <c r="G21" s="758">
        <v>4298633.29</v>
      </c>
      <c r="H21" s="674">
        <f t="shared" si="0"/>
        <v>4298633.29</v>
      </c>
    </row>
    <row r="22" spans="1:8">
      <c r="A22" s="404">
        <v>15</v>
      </c>
      <c r="B22" s="403" t="s">
        <v>64</v>
      </c>
      <c r="C22" s="403">
        <f>SUM(C18:C21)+SUM(C8:C16)</f>
        <v>0</v>
      </c>
      <c r="D22" s="674">
        <f t="shared" ref="D22:H22" si="1">SUM(D18:D21)+SUM(D8:D16)</f>
        <v>27594397.710000001</v>
      </c>
      <c r="E22" s="674">
        <f t="shared" si="1"/>
        <v>0</v>
      </c>
      <c r="F22" s="674">
        <f t="shared" si="1"/>
        <v>0</v>
      </c>
      <c r="G22" s="674">
        <f t="shared" si="1"/>
        <v>4298633.29</v>
      </c>
      <c r="H22" s="674">
        <f t="shared" si="1"/>
        <v>31893031</v>
      </c>
    </row>
    <row r="23" spans="1:8">
      <c r="H23" s="703">
        <f>H22-'13. CRME '!C22</f>
        <v>-0.2199999988079071</v>
      </c>
    </row>
    <row r="26" spans="1:8" ht="25.5">
      <c r="B26" s="338"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D54" sqref="D54"/>
    </sheetView>
  </sheetViews>
  <sheetFormatPr defaultColWidth="9.140625" defaultRowHeight="12.75"/>
  <cols>
    <col min="1" max="1" width="11.85546875" style="412" bestFit="1" customWidth="1"/>
    <col min="2" max="2" width="86.85546875" style="402" customWidth="1"/>
    <col min="3" max="4" width="31.5703125" style="402" customWidth="1"/>
    <col min="5" max="5" width="15.140625" style="335" bestFit="1" customWidth="1"/>
    <col min="6" max="6" width="11.85546875" style="335" bestFit="1" customWidth="1"/>
    <col min="7" max="7" width="21.5703125" style="402" bestFit="1" customWidth="1"/>
    <col min="8" max="8" width="41.42578125" style="402" customWidth="1"/>
    <col min="9" max="16384" width="9.140625" style="402"/>
  </cols>
  <sheetData>
    <row r="1" spans="1:8" ht="13.5">
      <c r="A1" s="332" t="s">
        <v>30</v>
      </c>
      <c r="B1" s="411" t="str">
        <f>'Info '!C2</f>
        <v>JSC Hash Bank</v>
      </c>
      <c r="C1" s="426"/>
      <c r="D1" s="426"/>
      <c r="E1" s="426"/>
      <c r="F1" s="426"/>
      <c r="G1" s="426"/>
      <c r="H1" s="426"/>
    </row>
    <row r="2" spans="1:8">
      <c r="A2" s="333" t="s">
        <v>31</v>
      </c>
      <c r="B2" s="668">
        <f>'1. key ratios '!B2</f>
        <v>45838</v>
      </c>
      <c r="C2" s="426"/>
      <c r="D2" s="426"/>
      <c r="E2" s="426"/>
      <c r="F2" s="426"/>
      <c r="G2" s="426"/>
      <c r="H2" s="426"/>
    </row>
    <row r="3" spans="1:8">
      <c r="A3" s="334" t="s">
        <v>388</v>
      </c>
      <c r="B3" s="426"/>
      <c r="C3" s="426"/>
      <c r="D3" s="426"/>
      <c r="E3" s="426"/>
      <c r="F3" s="426"/>
      <c r="G3" s="426"/>
      <c r="H3" s="426"/>
    </row>
    <row r="4" spans="1:8">
      <c r="A4" s="427"/>
      <c r="B4" s="426"/>
      <c r="C4" s="425" t="s">
        <v>0</v>
      </c>
      <c r="D4" s="425" t="s">
        <v>1</v>
      </c>
      <c r="E4" s="425" t="s">
        <v>2</v>
      </c>
      <c r="F4" s="425" t="s">
        <v>3</v>
      </c>
      <c r="G4" s="425" t="s">
        <v>4</v>
      </c>
      <c r="H4" s="425" t="s">
        <v>5</v>
      </c>
    </row>
    <row r="5" spans="1:8" ht="33.950000000000003" customHeight="1">
      <c r="A5" s="834" t="s">
        <v>389</v>
      </c>
      <c r="B5" s="835"/>
      <c r="C5" s="848" t="s">
        <v>390</v>
      </c>
      <c r="D5" s="848"/>
      <c r="E5" s="848" t="s">
        <v>627</v>
      </c>
      <c r="F5" s="846" t="s">
        <v>391</v>
      </c>
      <c r="G5" s="846" t="s">
        <v>392</v>
      </c>
      <c r="H5" s="423" t="s">
        <v>626</v>
      </c>
    </row>
    <row r="6" spans="1:8" ht="25.5">
      <c r="A6" s="838"/>
      <c r="B6" s="839"/>
      <c r="C6" s="424" t="s">
        <v>393</v>
      </c>
      <c r="D6" s="424" t="s">
        <v>394</v>
      </c>
      <c r="E6" s="848"/>
      <c r="F6" s="847"/>
      <c r="G6" s="847"/>
      <c r="H6" s="423" t="s">
        <v>625</v>
      </c>
    </row>
    <row r="7" spans="1:8">
      <c r="A7" s="421">
        <v>1</v>
      </c>
      <c r="B7" s="405" t="s">
        <v>51</v>
      </c>
      <c r="C7" s="675"/>
      <c r="D7" s="759">
        <v>566820</v>
      </c>
      <c r="E7" s="760"/>
      <c r="F7" s="760"/>
      <c r="G7" s="675"/>
      <c r="H7" s="676">
        <f>C7+D7-E7-F7</f>
        <v>566820</v>
      </c>
    </row>
    <row r="8" spans="1:8">
      <c r="A8" s="421">
        <v>2</v>
      </c>
      <c r="B8" s="405" t="s">
        <v>52</v>
      </c>
      <c r="C8" s="675"/>
      <c r="D8" s="759">
        <v>0</v>
      </c>
      <c r="E8" s="760"/>
      <c r="F8" s="760"/>
      <c r="G8" s="675"/>
      <c r="H8" s="676">
        <f t="shared" ref="H8:H20" si="0">C8+D8-E8-F8</f>
        <v>0</v>
      </c>
    </row>
    <row r="9" spans="1:8">
      <c r="A9" s="421">
        <v>3</v>
      </c>
      <c r="B9" s="405" t="s">
        <v>152</v>
      </c>
      <c r="C9" s="675"/>
      <c r="D9" s="759">
        <v>0</v>
      </c>
      <c r="E9" s="760"/>
      <c r="F9" s="760"/>
      <c r="G9" s="675"/>
      <c r="H9" s="676">
        <f t="shared" si="0"/>
        <v>0</v>
      </c>
    </row>
    <row r="10" spans="1:8">
      <c r="A10" s="421">
        <v>4</v>
      </c>
      <c r="B10" s="405" t="s">
        <v>53</v>
      </c>
      <c r="C10" s="675"/>
      <c r="D10" s="759">
        <v>0</v>
      </c>
      <c r="E10" s="760"/>
      <c r="F10" s="760"/>
      <c r="G10" s="675"/>
      <c r="H10" s="676">
        <f t="shared" si="0"/>
        <v>0</v>
      </c>
    </row>
    <row r="11" spans="1:8">
      <c r="A11" s="421">
        <v>5</v>
      </c>
      <c r="B11" s="405" t="s">
        <v>54</v>
      </c>
      <c r="C11" s="675"/>
      <c r="D11" s="759">
        <v>0</v>
      </c>
      <c r="E11" s="760"/>
      <c r="F11" s="760"/>
      <c r="G11" s="675"/>
      <c r="H11" s="676">
        <f t="shared" si="0"/>
        <v>0</v>
      </c>
    </row>
    <row r="12" spans="1:8">
      <c r="A12" s="421">
        <v>6</v>
      </c>
      <c r="B12" s="405" t="s">
        <v>55</v>
      </c>
      <c r="C12" s="675"/>
      <c r="D12" s="759">
        <v>27118578.959999993</v>
      </c>
      <c r="E12" s="760">
        <v>91001.029999999984</v>
      </c>
      <c r="F12" s="760"/>
      <c r="G12" s="675"/>
      <c r="H12" s="676">
        <f t="shared" si="0"/>
        <v>27027577.929999992</v>
      </c>
    </row>
    <row r="13" spans="1:8">
      <c r="A13" s="421">
        <v>7</v>
      </c>
      <c r="B13" s="405" t="s">
        <v>56</v>
      </c>
      <c r="C13" s="675"/>
      <c r="D13" s="759"/>
      <c r="E13" s="760"/>
      <c r="F13" s="760"/>
      <c r="G13" s="675"/>
      <c r="H13" s="676">
        <f t="shared" si="0"/>
        <v>0</v>
      </c>
    </row>
    <row r="14" spans="1:8">
      <c r="A14" s="421">
        <v>8</v>
      </c>
      <c r="B14" s="407" t="s">
        <v>57</v>
      </c>
      <c r="C14" s="675"/>
      <c r="D14" s="759"/>
      <c r="E14" s="760"/>
      <c r="F14" s="760"/>
      <c r="G14" s="675"/>
      <c r="H14" s="676">
        <f t="shared" si="0"/>
        <v>0</v>
      </c>
    </row>
    <row r="15" spans="1:8">
      <c r="A15" s="421">
        <v>9</v>
      </c>
      <c r="B15" s="405" t="s">
        <v>58</v>
      </c>
      <c r="C15" s="675"/>
      <c r="D15" s="759"/>
      <c r="E15" s="760"/>
      <c r="F15" s="760"/>
      <c r="G15" s="675"/>
      <c r="H15" s="676">
        <f t="shared" si="0"/>
        <v>0</v>
      </c>
    </row>
    <row r="16" spans="1:8">
      <c r="A16" s="421">
        <v>10</v>
      </c>
      <c r="B16" s="409" t="s">
        <v>395</v>
      </c>
      <c r="C16" s="675"/>
      <c r="D16" s="759"/>
      <c r="E16" s="760"/>
      <c r="F16" s="760"/>
      <c r="G16" s="675"/>
      <c r="H16" s="676">
        <f t="shared" si="0"/>
        <v>0</v>
      </c>
    </row>
    <row r="17" spans="1:8">
      <c r="A17" s="421">
        <v>11</v>
      </c>
      <c r="B17" s="405" t="s">
        <v>60</v>
      </c>
      <c r="C17" s="675"/>
      <c r="D17" s="759"/>
      <c r="E17" s="760"/>
      <c r="F17" s="760"/>
      <c r="G17" s="675"/>
      <c r="H17" s="676">
        <f t="shared" si="0"/>
        <v>0</v>
      </c>
    </row>
    <row r="18" spans="1:8">
      <c r="A18" s="421">
        <v>12</v>
      </c>
      <c r="B18" s="405" t="s">
        <v>61</v>
      </c>
      <c r="C18" s="675"/>
      <c r="D18" s="759"/>
      <c r="E18" s="760"/>
      <c r="F18" s="760"/>
      <c r="G18" s="675"/>
      <c r="H18" s="676">
        <f t="shared" si="0"/>
        <v>0</v>
      </c>
    </row>
    <row r="19" spans="1:8">
      <c r="A19" s="422">
        <v>13</v>
      </c>
      <c r="B19" s="407" t="s">
        <v>144</v>
      </c>
      <c r="C19" s="675"/>
      <c r="D19" s="759"/>
      <c r="E19" s="760"/>
      <c r="F19" s="760"/>
      <c r="G19" s="675"/>
      <c r="H19" s="676">
        <f t="shared" si="0"/>
        <v>0</v>
      </c>
    </row>
    <row r="20" spans="1:8">
      <c r="A20" s="421">
        <v>14</v>
      </c>
      <c r="B20" s="405" t="s">
        <v>63</v>
      </c>
      <c r="C20" s="675"/>
      <c r="D20" s="759">
        <v>9641590.2899999991</v>
      </c>
      <c r="E20" s="760"/>
      <c r="F20" s="760"/>
      <c r="G20" s="675"/>
      <c r="H20" s="676">
        <f t="shared" si="0"/>
        <v>9641590.2899999991</v>
      </c>
    </row>
    <row r="21" spans="1:8" s="418" customFormat="1">
      <c r="A21" s="420">
        <v>15</v>
      </c>
      <c r="B21" s="419" t="s">
        <v>64</v>
      </c>
      <c r="C21" s="677">
        <f t="shared" ref="C21:H21" si="1">SUM(C7:C15)+SUM(C17:C20)</f>
        <v>0</v>
      </c>
      <c r="D21" s="677">
        <f t="shared" si="1"/>
        <v>37326989.249999993</v>
      </c>
      <c r="E21" s="677">
        <f t="shared" si="1"/>
        <v>91001.029999999984</v>
      </c>
      <c r="F21" s="677">
        <f t="shared" si="1"/>
        <v>0</v>
      </c>
      <c r="G21" s="677">
        <f t="shared" si="1"/>
        <v>0</v>
      </c>
      <c r="H21" s="676">
        <f t="shared" si="1"/>
        <v>37235988.219999991</v>
      </c>
    </row>
    <row r="22" spans="1:8">
      <c r="A22" s="417">
        <v>16</v>
      </c>
      <c r="B22" s="416" t="s">
        <v>396</v>
      </c>
      <c r="C22" s="414"/>
      <c r="D22" s="414"/>
      <c r="E22" s="415"/>
      <c r="F22" s="415"/>
      <c r="G22" s="414"/>
      <c r="H22" s="413">
        <f>C22+D22-E22-F22</f>
        <v>0</v>
      </c>
    </row>
    <row r="23" spans="1:8">
      <c r="A23" s="417">
        <v>17</v>
      </c>
      <c r="B23" s="416" t="s">
        <v>397</v>
      </c>
      <c r="C23" s="414"/>
      <c r="D23" s="414"/>
      <c r="E23" s="415"/>
      <c r="F23" s="415"/>
      <c r="G23" s="414"/>
      <c r="H23" s="413">
        <f>C23+D23-E23-F23</f>
        <v>0</v>
      </c>
    </row>
    <row r="25" spans="1:8">
      <c r="E25" s="402"/>
      <c r="F25" s="402"/>
    </row>
    <row r="26" spans="1:8" ht="42.6" customHeight="1">
      <c r="B26" s="338"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headerFooter>
    <oddHeader>&amp;Lშიდა მოხმარების</oddHeader>
    <oddFooter>&amp;Lშიდა მოხმარების</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D7" sqref="D7:E33"/>
    </sheetView>
  </sheetViews>
  <sheetFormatPr defaultColWidth="9.140625" defaultRowHeight="12.75"/>
  <cols>
    <col min="1" max="1" width="11" style="402" bestFit="1" customWidth="1"/>
    <col min="2" max="2" width="93.42578125" style="402" customWidth="1"/>
    <col min="3" max="4" width="35" style="402" customWidth="1"/>
    <col min="5" max="5" width="15.140625" style="402" bestFit="1" customWidth="1"/>
    <col min="6" max="6" width="11.85546875" style="402" bestFit="1" customWidth="1"/>
    <col min="7" max="7" width="22" style="402" customWidth="1"/>
    <col min="8" max="8" width="19.85546875" style="402" customWidth="1"/>
    <col min="9" max="16384" width="9.140625" style="402"/>
  </cols>
  <sheetData>
    <row r="1" spans="1:8" ht="13.5">
      <c r="A1" s="332" t="s">
        <v>30</v>
      </c>
      <c r="B1" s="411" t="str">
        <f>'Info '!C2</f>
        <v>JSC Hash Bank</v>
      </c>
      <c r="C1" s="426"/>
      <c r="D1" s="426"/>
      <c r="E1" s="426"/>
      <c r="F1" s="426"/>
      <c r="G1" s="426"/>
      <c r="H1" s="426"/>
    </row>
    <row r="2" spans="1:8">
      <c r="A2" s="333" t="s">
        <v>31</v>
      </c>
      <c r="B2" s="668">
        <f>'1. key ratios '!B2</f>
        <v>45838</v>
      </c>
      <c r="C2" s="426"/>
      <c r="D2" s="426"/>
      <c r="E2" s="426"/>
      <c r="F2" s="426"/>
      <c r="G2" s="426"/>
      <c r="H2" s="426"/>
    </row>
    <row r="3" spans="1:8">
      <c r="A3" s="334" t="s">
        <v>398</v>
      </c>
      <c r="B3" s="426"/>
      <c r="C3" s="426"/>
      <c r="D3" s="426"/>
      <c r="E3" s="426"/>
      <c r="F3" s="426"/>
      <c r="G3" s="426"/>
      <c r="H3" s="426"/>
    </row>
    <row r="4" spans="1:8">
      <c r="A4" s="427"/>
      <c r="B4" s="426"/>
      <c r="C4" s="425" t="s">
        <v>0</v>
      </c>
      <c r="D4" s="425" t="s">
        <v>1</v>
      </c>
      <c r="E4" s="425" t="s">
        <v>2</v>
      </c>
      <c r="F4" s="425" t="s">
        <v>3</v>
      </c>
      <c r="G4" s="425" t="s">
        <v>4</v>
      </c>
      <c r="H4" s="425" t="s">
        <v>5</v>
      </c>
    </row>
    <row r="5" spans="1:8" ht="41.45" customHeight="1">
      <c r="A5" s="834" t="s">
        <v>389</v>
      </c>
      <c r="B5" s="835"/>
      <c r="C5" s="848" t="s">
        <v>390</v>
      </c>
      <c r="D5" s="848"/>
      <c r="E5" s="848" t="s">
        <v>627</v>
      </c>
      <c r="F5" s="846" t="s">
        <v>391</v>
      </c>
      <c r="G5" s="846" t="s">
        <v>392</v>
      </c>
      <c r="H5" s="423" t="s">
        <v>626</v>
      </c>
    </row>
    <row r="6" spans="1:8" ht="25.5">
      <c r="A6" s="838"/>
      <c r="B6" s="839"/>
      <c r="C6" s="424" t="s">
        <v>393</v>
      </c>
      <c r="D6" s="424" t="s">
        <v>394</v>
      </c>
      <c r="E6" s="848"/>
      <c r="F6" s="847"/>
      <c r="G6" s="847"/>
      <c r="H6" s="423" t="s">
        <v>625</v>
      </c>
    </row>
    <row r="7" spans="1:8">
      <c r="A7" s="414">
        <v>1</v>
      </c>
      <c r="B7" s="432" t="s">
        <v>486</v>
      </c>
      <c r="C7" s="675"/>
      <c r="D7" s="759">
        <v>566820</v>
      </c>
      <c r="E7" s="759">
        <v>0</v>
      </c>
      <c r="F7" s="675"/>
      <c r="G7" s="675"/>
      <c r="H7" s="676">
        <f t="shared" ref="H7:H34" si="0">C7+D7-E7-F7</f>
        <v>566820</v>
      </c>
    </row>
    <row r="8" spans="1:8">
      <c r="A8" s="414">
        <v>2</v>
      </c>
      <c r="B8" s="432" t="s">
        <v>399</v>
      </c>
      <c r="C8" s="675"/>
      <c r="D8" s="759">
        <v>27118578.959999993</v>
      </c>
      <c r="E8" s="759">
        <v>91001.029999999984</v>
      </c>
      <c r="F8" s="675"/>
      <c r="G8" s="675"/>
      <c r="H8" s="676">
        <f t="shared" si="0"/>
        <v>27027577.929999992</v>
      </c>
    </row>
    <row r="9" spans="1:8">
      <c r="A9" s="414">
        <v>3</v>
      </c>
      <c r="B9" s="432" t="s">
        <v>400</v>
      </c>
      <c r="C9" s="675"/>
      <c r="D9" s="759"/>
      <c r="E9" s="759"/>
      <c r="F9" s="675"/>
      <c r="G9" s="675"/>
      <c r="H9" s="676">
        <f t="shared" si="0"/>
        <v>0</v>
      </c>
    </row>
    <row r="10" spans="1:8">
      <c r="A10" s="414">
        <v>4</v>
      </c>
      <c r="B10" s="432" t="s">
        <v>487</v>
      </c>
      <c r="C10" s="675"/>
      <c r="D10" s="759"/>
      <c r="E10" s="759"/>
      <c r="F10" s="675"/>
      <c r="G10" s="675"/>
      <c r="H10" s="676">
        <f t="shared" si="0"/>
        <v>0</v>
      </c>
    </row>
    <row r="11" spans="1:8">
      <c r="A11" s="414">
        <v>5</v>
      </c>
      <c r="B11" s="432" t="s">
        <v>401</v>
      </c>
      <c r="C11" s="675"/>
      <c r="D11" s="759"/>
      <c r="E11" s="759"/>
      <c r="F11" s="675"/>
      <c r="G11" s="675"/>
      <c r="H11" s="676">
        <f t="shared" si="0"/>
        <v>0</v>
      </c>
    </row>
    <row r="12" spans="1:8">
      <c r="A12" s="414">
        <v>6</v>
      </c>
      <c r="B12" s="432" t="s">
        <v>402</v>
      </c>
      <c r="C12" s="675"/>
      <c r="D12" s="759"/>
      <c r="E12" s="759"/>
      <c r="F12" s="675"/>
      <c r="G12" s="675"/>
      <c r="H12" s="676">
        <f t="shared" si="0"/>
        <v>0</v>
      </c>
    </row>
    <row r="13" spans="1:8">
      <c r="A13" s="414">
        <v>7</v>
      </c>
      <c r="B13" s="432" t="s">
        <v>403</v>
      </c>
      <c r="C13" s="675"/>
      <c r="D13" s="759"/>
      <c r="E13" s="759"/>
      <c r="F13" s="675"/>
      <c r="G13" s="675"/>
      <c r="H13" s="676">
        <f t="shared" si="0"/>
        <v>0</v>
      </c>
    </row>
    <row r="14" spans="1:8">
      <c r="A14" s="414">
        <v>8</v>
      </c>
      <c r="B14" s="432" t="s">
        <v>404</v>
      </c>
      <c r="C14" s="675"/>
      <c r="D14" s="759"/>
      <c r="E14" s="759"/>
      <c r="F14" s="675"/>
      <c r="G14" s="675"/>
      <c r="H14" s="676">
        <f t="shared" si="0"/>
        <v>0</v>
      </c>
    </row>
    <row r="15" spans="1:8">
      <c r="A15" s="414">
        <v>9</v>
      </c>
      <c r="B15" s="432" t="s">
        <v>405</v>
      </c>
      <c r="C15" s="675"/>
      <c r="D15" s="759"/>
      <c r="E15" s="759"/>
      <c r="F15" s="675"/>
      <c r="G15" s="675"/>
      <c r="H15" s="676">
        <f t="shared" si="0"/>
        <v>0</v>
      </c>
    </row>
    <row r="16" spans="1:8">
      <c r="A16" s="414">
        <v>10</v>
      </c>
      <c r="B16" s="432" t="s">
        <v>406</v>
      </c>
      <c r="C16" s="675"/>
      <c r="D16" s="759"/>
      <c r="E16" s="759"/>
      <c r="F16" s="675"/>
      <c r="G16" s="675"/>
      <c r="H16" s="676">
        <f t="shared" si="0"/>
        <v>0</v>
      </c>
    </row>
    <row r="17" spans="1:9">
      <c r="A17" s="414">
        <v>11</v>
      </c>
      <c r="B17" s="432" t="s">
        <v>407</v>
      </c>
      <c r="C17" s="675"/>
      <c r="D17" s="759"/>
      <c r="E17" s="759"/>
      <c r="F17" s="675"/>
      <c r="G17" s="675"/>
      <c r="H17" s="676">
        <f t="shared" si="0"/>
        <v>0</v>
      </c>
    </row>
    <row r="18" spans="1:9">
      <c r="A18" s="414">
        <v>12</v>
      </c>
      <c r="B18" s="432" t="s">
        <v>408</v>
      </c>
      <c r="C18" s="675"/>
      <c r="D18" s="759"/>
      <c r="E18" s="759"/>
      <c r="F18" s="675"/>
      <c r="G18" s="675"/>
      <c r="H18" s="676">
        <f t="shared" si="0"/>
        <v>0</v>
      </c>
    </row>
    <row r="19" spans="1:9">
      <c r="A19" s="414">
        <v>13</v>
      </c>
      <c r="B19" s="432" t="s">
        <v>409</v>
      </c>
      <c r="C19" s="675"/>
      <c r="D19" s="759"/>
      <c r="E19" s="759"/>
      <c r="F19" s="675"/>
      <c r="G19" s="675"/>
      <c r="H19" s="676">
        <f t="shared" si="0"/>
        <v>0</v>
      </c>
    </row>
    <row r="20" spans="1:9">
      <c r="A20" s="414">
        <v>14</v>
      </c>
      <c r="B20" s="432" t="s">
        <v>410</v>
      </c>
      <c r="C20" s="675"/>
      <c r="D20" s="759"/>
      <c r="E20" s="759"/>
      <c r="F20" s="675"/>
      <c r="G20" s="675"/>
      <c r="H20" s="676">
        <f t="shared" si="0"/>
        <v>0</v>
      </c>
    </row>
    <row r="21" spans="1:9">
      <c r="A21" s="414">
        <v>15</v>
      </c>
      <c r="B21" s="432" t="s">
        <v>411</v>
      </c>
      <c r="C21" s="675"/>
      <c r="D21" s="759"/>
      <c r="E21" s="759"/>
      <c r="F21" s="675"/>
      <c r="G21" s="675"/>
      <c r="H21" s="676">
        <f t="shared" si="0"/>
        <v>0</v>
      </c>
    </row>
    <row r="22" spans="1:9">
      <c r="A22" s="414">
        <v>16</v>
      </c>
      <c r="B22" s="432" t="s">
        <v>412</v>
      </c>
      <c r="C22" s="675"/>
      <c r="D22" s="759"/>
      <c r="E22" s="759"/>
      <c r="F22" s="675"/>
      <c r="G22" s="675"/>
      <c r="H22" s="676">
        <f t="shared" si="0"/>
        <v>0</v>
      </c>
    </row>
    <row r="23" spans="1:9">
      <c r="A23" s="414">
        <v>17</v>
      </c>
      <c r="B23" s="432" t="s">
        <v>490</v>
      </c>
      <c r="C23" s="675"/>
      <c r="D23" s="759"/>
      <c r="E23" s="759"/>
      <c r="F23" s="675"/>
      <c r="G23" s="675"/>
      <c r="H23" s="676">
        <f t="shared" si="0"/>
        <v>0</v>
      </c>
    </row>
    <row r="24" spans="1:9">
      <c r="A24" s="414">
        <v>18</v>
      </c>
      <c r="B24" s="432" t="s">
        <v>413</v>
      </c>
      <c r="C24" s="675"/>
      <c r="D24" s="759"/>
      <c r="E24" s="759"/>
      <c r="F24" s="675"/>
      <c r="G24" s="675"/>
      <c r="H24" s="676">
        <f t="shared" si="0"/>
        <v>0</v>
      </c>
    </row>
    <row r="25" spans="1:9">
      <c r="A25" s="414">
        <v>19</v>
      </c>
      <c r="B25" s="432" t="s">
        <v>414</v>
      </c>
      <c r="C25" s="675"/>
      <c r="D25" s="759"/>
      <c r="E25" s="759"/>
      <c r="F25" s="675"/>
      <c r="G25" s="675"/>
      <c r="H25" s="676">
        <f t="shared" si="0"/>
        <v>0</v>
      </c>
    </row>
    <row r="26" spans="1:9">
      <c r="A26" s="414">
        <v>20</v>
      </c>
      <c r="B26" s="432" t="s">
        <v>489</v>
      </c>
      <c r="C26" s="675"/>
      <c r="D26" s="759"/>
      <c r="E26" s="759"/>
      <c r="F26" s="675"/>
      <c r="G26" s="675"/>
      <c r="H26" s="676">
        <f t="shared" si="0"/>
        <v>0</v>
      </c>
      <c r="I26" s="429"/>
    </row>
    <row r="27" spans="1:9">
      <c r="A27" s="414">
        <v>21</v>
      </c>
      <c r="B27" s="432" t="s">
        <v>415</v>
      </c>
      <c r="C27" s="675"/>
      <c r="D27" s="759"/>
      <c r="E27" s="759"/>
      <c r="F27" s="675"/>
      <c r="G27" s="675"/>
      <c r="H27" s="676">
        <f t="shared" si="0"/>
        <v>0</v>
      </c>
      <c r="I27" s="429"/>
    </row>
    <row r="28" spans="1:9">
      <c r="A28" s="414">
        <v>22</v>
      </c>
      <c r="B28" s="432" t="s">
        <v>416</v>
      </c>
      <c r="C28" s="675"/>
      <c r="D28" s="759"/>
      <c r="E28" s="759"/>
      <c r="F28" s="675"/>
      <c r="G28" s="675"/>
      <c r="H28" s="676">
        <f t="shared" si="0"/>
        <v>0</v>
      </c>
      <c r="I28" s="429"/>
    </row>
    <row r="29" spans="1:9">
      <c r="A29" s="414">
        <v>23</v>
      </c>
      <c r="B29" s="432" t="s">
        <v>417</v>
      </c>
      <c r="C29" s="675"/>
      <c r="D29" s="759"/>
      <c r="E29" s="759"/>
      <c r="F29" s="675"/>
      <c r="G29" s="675"/>
      <c r="H29" s="676">
        <f t="shared" si="0"/>
        <v>0</v>
      </c>
      <c r="I29" s="429"/>
    </row>
    <row r="30" spans="1:9">
      <c r="A30" s="414">
        <v>24</v>
      </c>
      <c r="B30" s="432" t="s">
        <v>488</v>
      </c>
      <c r="C30" s="675"/>
      <c r="D30" s="759"/>
      <c r="E30" s="759"/>
      <c r="F30" s="675"/>
      <c r="G30" s="675"/>
      <c r="H30" s="676">
        <f t="shared" si="0"/>
        <v>0</v>
      </c>
      <c r="I30" s="429"/>
    </row>
    <row r="31" spans="1:9">
      <c r="A31" s="414">
        <v>25</v>
      </c>
      <c r="B31" s="432" t="s">
        <v>418</v>
      </c>
      <c r="C31" s="675"/>
      <c r="D31" s="759"/>
      <c r="E31" s="759"/>
      <c r="F31" s="675"/>
      <c r="G31" s="675"/>
      <c r="H31" s="676">
        <f t="shared" si="0"/>
        <v>0</v>
      </c>
      <c r="I31" s="429"/>
    </row>
    <row r="32" spans="1:9">
      <c r="A32" s="414">
        <v>26</v>
      </c>
      <c r="B32" s="432" t="s">
        <v>485</v>
      </c>
      <c r="C32" s="675"/>
      <c r="D32" s="759"/>
      <c r="E32" s="759"/>
      <c r="F32" s="675"/>
      <c r="G32" s="675"/>
      <c r="H32" s="676">
        <f t="shared" si="0"/>
        <v>0</v>
      </c>
      <c r="I32" s="429"/>
    </row>
    <row r="33" spans="1:9">
      <c r="A33" s="414">
        <v>27</v>
      </c>
      <c r="B33" s="415" t="s">
        <v>419</v>
      </c>
      <c r="C33" s="675"/>
      <c r="D33" s="759">
        <v>9641590.2899999991</v>
      </c>
      <c r="E33" s="759">
        <v>0</v>
      </c>
      <c r="F33" s="675"/>
      <c r="G33" s="675"/>
      <c r="H33" s="676">
        <f t="shared" si="0"/>
        <v>9641590.2899999991</v>
      </c>
      <c r="I33" s="429"/>
    </row>
    <row r="34" spans="1:9">
      <c r="A34" s="414">
        <v>28</v>
      </c>
      <c r="B34" s="431" t="s">
        <v>64</v>
      </c>
      <c r="C34" s="677">
        <f>SUM(C7:C33)</f>
        <v>0</v>
      </c>
      <c r="D34" s="677">
        <f>SUM(D7:D33)</f>
        <v>37326989.249999993</v>
      </c>
      <c r="E34" s="677">
        <f>SUM(E7:E33)</f>
        <v>91001.029999999984</v>
      </c>
      <c r="F34" s="677">
        <f>SUM(F7:F33)</f>
        <v>0</v>
      </c>
      <c r="G34" s="677">
        <f>SUM(G7:G33)</f>
        <v>0</v>
      </c>
      <c r="H34" s="676">
        <f t="shared" si="0"/>
        <v>37235988.219999991</v>
      </c>
      <c r="I34" s="429"/>
    </row>
    <row r="35" spans="1:9">
      <c r="A35" s="429"/>
      <c r="B35" s="429"/>
      <c r="C35" s="429"/>
      <c r="D35" s="429"/>
      <c r="E35" s="429"/>
      <c r="F35" s="429"/>
      <c r="G35" s="429"/>
      <c r="H35" s="429"/>
      <c r="I35" s="429"/>
    </row>
    <row r="36" spans="1:9">
      <c r="A36" s="429"/>
      <c r="B36" s="430"/>
      <c r="C36" s="429"/>
      <c r="D36" s="429"/>
      <c r="E36" s="429"/>
      <c r="F36" s="429"/>
      <c r="G36" s="429"/>
      <c r="H36" s="429"/>
      <c r="I36" s="429"/>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C6" sqref="C6:C10"/>
    </sheetView>
  </sheetViews>
  <sheetFormatPr defaultColWidth="9.140625" defaultRowHeight="12.75"/>
  <cols>
    <col min="1" max="1" width="11.85546875" style="402" bestFit="1" customWidth="1"/>
    <col min="2" max="2" width="108" style="402" bestFit="1" customWidth="1"/>
    <col min="3" max="3" width="35.5703125" style="402" customWidth="1"/>
    <col min="4" max="4" width="38.42578125" style="335" customWidth="1"/>
    <col min="5" max="16384" width="9.140625" style="402"/>
  </cols>
  <sheetData>
    <row r="1" spans="1:4" ht="13.5">
      <c r="A1" s="332" t="s">
        <v>30</v>
      </c>
      <c r="B1" s="411" t="str">
        <f>'Info '!C2</f>
        <v>JSC Hash Bank</v>
      </c>
      <c r="D1" s="402"/>
    </row>
    <row r="2" spans="1:4">
      <c r="A2" s="333" t="s">
        <v>31</v>
      </c>
      <c r="B2" s="668">
        <f>'1. key ratios '!B2</f>
        <v>45838</v>
      </c>
      <c r="D2" s="402"/>
    </row>
    <row r="3" spans="1:4">
      <c r="A3" s="334" t="s">
        <v>420</v>
      </c>
      <c r="D3" s="402"/>
    </row>
    <row r="5" spans="1:4">
      <c r="A5" s="849" t="s">
        <v>634</v>
      </c>
      <c r="B5" s="849"/>
      <c r="C5" s="410" t="s">
        <v>437</v>
      </c>
      <c r="D5" s="410" t="s">
        <v>478</v>
      </c>
    </row>
    <row r="6" spans="1:4">
      <c r="A6" s="440">
        <v>1</v>
      </c>
      <c r="B6" s="433" t="s">
        <v>633</v>
      </c>
      <c r="C6" s="761">
        <v>84675.41</v>
      </c>
      <c r="D6" s="435"/>
    </row>
    <row r="7" spans="1:4">
      <c r="A7" s="437">
        <v>2</v>
      </c>
      <c r="B7" s="433" t="s">
        <v>632</v>
      </c>
      <c r="C7" s="761">
        <f>SUM(C8:C9)</f>
        <v>6376</v>
      </c>
      <c r="D7" s="435">
        <f>SUM(D8:D9)</f>
        <v>0</v>
      </c>
    </row>
    <row r="8" spans="1:4">
      <c r="A8" s="439">
        <v>2.1</v>
      </c>
      <c r="B8" s="438" t="s">
        <v>493</v>
      </c>
      <c r="C8" s="761">
        <v>6376</v>
      </c>
      <c r="D8" s="435"/>
    </row>
    <row r="9" spans="1:4">
      <c r="A9" s="439">
        <v>2.2000000000000002</v>
      </c>
      <c r="B9" s="438" t="s">
        <v>491</v>
      </c>
      <c r="C9" s="761"/>
      <c r="D9" s="435"/>
    </row>
    <row r="10" spans="1:4">
      <c r="A10" s="440">
        <v>3</v>
      </c>
      <c r="B10" s="433" t="s">
        <v>631</v>
      </c>
      <c r="C10" s="761">
        <f>SUM(C11:C13)</f>
        <v>0</v>
      </c>
      <c r="D10" s="435">
        <f>SUM(D11:D13)</f>
        <v>0</v>
      </c>
    </row>
    <row r="11" spans="1:4">
      <c r="A11" s="439">
        <v>3.1</v>
      </c>
      <c r="B11" s="438" t="s">
        <v>422</v>
      </c>
      <c r="C11" s="435"/>
      <c r="D11" s="435"/>
    </row>
    <row r="12" spans="1:4">
      <c r="A12" s="439">
        <v>3.2</v>
      </c>
      <c r="B12" s="438" t="s">
        <v>630</v>
      </c>
      <c r="C12" s="435"/>
      <c r="D12" s="435"/>
    </row>
    <row r="13" spans="1:4">
      <c r="A13" s="439">
        <v>3.3</v>
      </c>
      <c r="B13" s="438" t="s">
        <v>492</v>
      </c>
      <c r="C13" s="435"/>
      <c r="D13" s="435"/>
    </row>
    <row r="14" spans="1:4">
      <c r="A14" s="437">
        <v>4</v>
      </c>
      <c r="B14" s="436" t="s">
        <v>629</v>
      </c>
      <c r="C14" s="435"/>
      <c r="D14" s="435"/>
    </row>
    <row r="15" spans="1:4">
      <c r="A15" s="434">
        <v>5</v>
      </c>
      <c r="B15" s="433" t="s">
        <v>628</v>
      </c>
      <c r="C15" s="403">
        <f>C6+C7-C10+C14</f>
        <v>91051.41</v>
      </c>
      <c r="D15" s="403">
        <f>D6+D7-D10+D14</f>
        <v>0</v>
      </c>
    </row>
  </sheetData>
  <mergeCells count="1">
    <mergeCell ref="A5:B5"/>
  </mergeCells>
  <pageMargins left="0.7" right="0.7" top="0.75" bottom="0.75" header="0.3" footer="0.3"/>
  <pageSetup orientation="portrait" horizontalDpi="4294967292" verticalDpi="0" r:id="rId1"/>
  <headerFooter>
    <oddHeader>&amp;Lშიდა მოხმარების</oddHeader>
    <oddFooter>&amp;Lშიდა მოხმარების</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B2" sqref="B2"/>
    </sheetView>
  </sheetViews>
  <sheetFormatPr defaultColWidth="9.140625" defaultRowHeight="12.75"/>
  <cols>
    <col min="1" max="1" width="11.85546875" style="402" bestFit="1" customWidth="1"/>
    <col min="2" max="2" width="128.85546875" style="402" bestFit="1" customWidth="1"/>
    <col min="3" max="3" width="37" style="402" customWidth="1"/>
    <col min="4" max="4" width="50.5703125" style="402" customWidth="1"/>
    <col min="5" max="16384" width="9.140625" style="402"/>
  </cols>
  <sheetData>
    <row r="1" spans="1:4" ht="13.5">
      <c r="A1" s="332" t="s">
        <v>30</v>
      </c>
      <c r="B1" s="411" t="str">
        <f>'Info '!C2</f>
        <v>JSC Hash Bank</v>
      </c>
    </row>
    <row r="2" spans="1:4">
      <c r="A2" s="333" t="s">
        <v>31</v>
      </c>
      <c r="B2" s="668">
        <f>'1. key ratios '!B2</f>
        <v>45838</v>
      </c>
    </row>
    <row r="3" spans="1:4">
      <c r="A3" s="334" t="s">
        <v>424</v>
      </c>
    </row>
    <row r="4" spans="1:4">
      <c r="A4" s="334"/>
    </row>
    <row r="5" spans="1:4" ht="15" customHeight="1">
      <c r="A5" s="850" t="s">
        <v>494</v>
      </c>
      <c r="B5" s="851"/>
      <c r="C5" s="854" t="s">
        <v>425</v>
      </c>
      <c r="D5" s="854" t="s">
        <v>426</v>
      </c>
    </row>
    <row r="6" spans="1:4">
      <c r="A6" s="852"/>
      <c r="B6" s="853"/>
      <c r="C6" s="854"/>
      <c r="D6" s="854"/>
    </row>
    <row r="7" spans="1:4">
      <c r="A7" s="443">
        <v>1</v>
      </c>
      <c r="B7" s="403" t="s">
        <v>421</v>
      </c>
      <c r="C7" s="435"/>
      <c r="D7" s="441"/>
    </row>
    <row r="8" spans="1:4">
      <c r="A8" s="445">
        <v>2</v>
      </c>
      <c r="B8" s="445" t="s">
        <v>427</v>
      </c>
      <c r="C8" s="435"/>
      <c r="D8" s="441"/>
    </row>
    <row r="9" spans="1:4">
      <c r="A9" s="445">
        <v>3</v>
      </c>
      <c r="B9" s="446" t="s">
        <v>637</v>
      </c>
      <c r="C9" s="435"/>
      <c r="D9" s="441"/>
    </row>
    <row r="10" spans="1:4">
      <c r="A10" s="445">
        <v>4</v>
      </c>
      <c r="B10" s="445" t="s">
        <v>428</v>
      </c>
      <c r="C10" s="435">
        <f>SUM(C11:C17)</f>
        <v>0</v>
      </c>
      <c r="D10" s="441"/>
    </row>
    <row r="11" spans="1:4">
      <c r="A11" s="445">
        <v>5</v>
      </c>
      <c r="B11" s="444" t="s">
        <v>636</v>
      </c>
      <c r="C11" s="435"/>
      <c r="D11" s="441"/>
    </row>
    <row r="12" spans="1:4">
      <c r="A12" s="445">
        <v>6</v>
      </c>
      <c r="B12" s="444" t="s">
        <v>429</v>
      </c>
      <c r="C12" s="435"/>
      <c r="D12" s="441"/>
    </row>
    <row r="13" spans="1:4">
      <c r="A13" s="445">
        <v>7</v>
      </c>
      <c r="B13" s="444" t="s">
        <v>432</v>
      </c>
      <c r="C13" s="435"/>
      <c r="D13" s="441"/>
    </row>
    <row r="14" spans="1:4">
      <c r="A14" s="445">
        <v>8</v>
      </c>
      <c r="B14" s="444" t="s">
        <v>430</v>
      </c>
      <c r="C14" s="435"/>
      <c r="D14" s="445"/>
    </row>
    <row r="15" spans="1:4">
      <c r="A15" s="445">
        <v>9</v>
      </c>
      <c r="B15" s="444" t="s">
        <v>431</v>
      </c>
      <c r="C15" s="435"/>
      <c r="D15" s="445"/>
    </row>
    <row r="16" spans="1:4">
      <c r="A16" s="445">
        <v>10</v>
      </c>
      <c r="B16" s="444" t="s">
        <v>433</v>
      </c>
      <c r="C16" s="435"/>
      <c r="D16" s="445"/>
    </row>
    <row r="17" spans="1:4">
      <c r="A17" s="445">
        <v>11</v>
      </c>
      <c r="B17" s="444" t="s">
        <v>635</v>
      </c>
      <c r="C17" s="435"/>
      <c r="D17" s="441"/>
    </row>
    <row r="18" spans="1:4">
      <c r="A18" s="443">
        <v>12</v>
      </c>
      <c r="B18" s="442" t="s">
        <v>423</v>
      </c>
      <c r="C18" s="403">
        <f>C7+C8+C9-C10</f>
        <v>0</v>
      </c>
      <c r="D18" s="441"/>
    </row>
    <row r="21" spans="1:4">
      <c r="B21" s="332"/>
    </row>
    <row r="22" spans="1:4">
      <c r="B22" s="333"/>
    </row>
    <row r="23" spans="1:4">
      <c r="B23" s="334"/>
    </row>
  </sheetData>
  <mergeCells count="3">
    <mergeCell ref="A5:B6"/>
    <mergeCell ref="C5:C6"/>
    <mergeCell ref="D5:D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D11" sqref="D11"/>
    </sheetView>
  </sheetViews>
  <sheetFormatPr defaultColWidth="9.140625" defaultRowHeight="12.75"/>
  <cols>
    <col min="1" max="1" width="11.85546875" style="426" bestFit="1" customWidth="1"/>
    <col min="2" max="2" width="63.85546875" style="426" customWidth="1"/>
    <col min="3" max="3" width="15.5703125" style="426" customWidth="1"/>
    <col min="4" max="18" width="22.140625" style="426" customWidth="1"/>
    <col min="19" max="19" width="23.140625" style="426" bestFit="1" customWidth="1"/>
    <col min="20" max="26" width="22.140625" style="426" customWidth="1"/>
    <col min="27" max="27" width="23.140625" style="426" bestFit="1" customWidth="1"/>
    <col min="28" max="28" width="20" style="426" customWidth="1"/>
    <col min="29" max="16384" width="9.140625" style="426"/>
  </cols>
  <sheetData>
    <row r="1" spans="1:28" ht="13.5">
      <c r="A1" s="332" t="s">
        <v>30</v>
      </c>
      <c r="B1" s="411" t="str">
        <f>'Info '!C2</f>
        <v>JSC Hash Bank</v>
      </c>
    </row>
    <row r="2" spans="1:28">
      <c r="A2" s="333" t="s">
        <v>31</v>
      </c>
      <c r="B2" s="668">
        <f>'1. key ratios '!B2</f>
        <v>45838</v>
      </c>
      <c r="C2" s="427"/>
    </row>
    <row r="3" spans="1:28">
      <c r="A3" s="334" t="s">
        <v>434</v>
      </c>
    </row>
    <row r="5" spans="1:28" ht="15" customHeight="1">
      <c r="A5" s="856" t="s">
        <v>649</v>
      </c>
      <c r="B5" s="857"/>
      <c r="C5" s="862" t="s">
        <v>435</v>
      </c>
      <c r="D5" s="863"/>
      <c r="E5" s="863"/>
      <c r="F5" s="863"/>
      <c r="G5" s="863"/>
      <c r="H5" s="863"/>
      <c r="I5" s="863"/>
      <c r="J5" s="863"/>
      <c r="K5" s="863"/>
      <c r="L5" s="863"/>
      <c r="M5" s="863"/>
      <c r="N5" s="863"/>
      <c r="O5" s="863"/>
      <c r="P5" s="863"/>
      <c r="Q5" s="863"/>
      <c r="R5" s="863"/>
      <c r="S5" s="863"/>
      <c r="T5" s="459"/>
      <c r="U5" s="459"/>
      <c r="V5" s="459"/>
      <c r="W5" s="459"/>
      <c r="X5" s="459"/>
      <c r="Y5" s="459"/>
      <c r="Z5" s="459"/>
      <c r="AA5" s="458"/>
      <c r="AB5" s="451"/>
    </row>
    <row r="6" spans="1:28" ht="12" customHeight="1">
      <c r="A6" s="858"/>
      <c r="B6" s="859"/>
      <c r="C6" s="864" t="s">
        <v>64</v>
      </c>
      <c r="D6" s="866" t="s">
        <v>648</v>
      </c>
      <c r="E6" s="866"/>
      <c r="F6" s="866"/>
      <c r="G6" s="866"/>
      <c r="H6" s="866" t="s">
        <v>647</v>
      </c>
      <c r="I6" s="866"/>
      <c r="J6" s="866"/>
      <c r="K6" s="866"/>
      <c r="L6" s="457"/>
      <c r="M6" s="867" t="s">
        <v>646</v>
      </c>
      <c r="N6" s="867"/>
      <c r="O6" s="867"/>
      <c r="P6" s="867"/>
      <c r="Q6" s="867"/>
      <c r="R6" s="867"/>
      <c r="S6" s="847"/>
      <c r="T6" s="456"/>
      <c r="U6" s="855" t="s">
        <v>645</v>
      </c>
      <c r="V6" s="855"/>
      <c r="W6" s="855"/>
      <c r="X6" s="855"/>
      <c r="Y6" s="855"/>
      <c r="Z6" s="855"/>
      <c r="AA6" s="848"/>
      <c r="AB6" s="455"/>
    </row>
    <row r="7" spans="1:28" ht="25.5">
      <c r="A7" s="860"/>
      <c r="B7" s="861"/>
      <c r="C7" s="865"/>
      <c r="D7" s="454"/>
      <c r="E7" s="452" t="s">
        <v>436</v>
      </c>
      <c r="F7" s="423" t="s">
        <v>643</v>
      </c>
      <c r="G7" s="425" t="s">
        <v>644</v>
      </c>
      <c r="H7" s="427"/>
      <c r="I7" s="452" t="s">
        <v>436</v>
      </c>
      <c r="J7" s="423" t="s">
        <v>643</v>
      </c>
      <c r="K7" s="425" t="s">
        <v>644</v>
      </c>
      <c r="L7" s="453"/>
      <c r="M7" s="452" t="s">
        <v>436</v>
      </c>
      <c r="N7" s="452" t="s">
        <v>643</v>
      </c>
      <c r="O7" s="452" t="s">
        <v>642</v>
      </c>
      <c r="P7" s="452" t="s">
        <v>641</v>
      </c>
      <c r="Q7" s="452" t="s">
        <v>640</v>
      </c>
      <c r="R7" s="423" t="s">
        <v>639</v>
      </c>
      <c r="S7" s="452" t="s">
        <v>638</v>
      </c>
      <c r="T7" s="453"/>
      <c r="U7" s="452" t="s">
        <v>436</v>
      </c>
      <c r="V7" s="452" t="s">
        <v>643</v>
      </c>
      <c r="W7" s="452" t="s">
        <v>642</v>
      </c>
      <c r="X7" s="452" t="s">
        <v>641</v>
      </c>
      <c r="Y7" s="452" t="s">
        <v>640</v>
      </c>
      <c r="Z7" s="423" t="s">
        <v>639</v>
      </c>
      <c r="AA7" s="452" t="s">
        <v>638</v>
      </c>
      <c r="AB7" s="451"/>
    </row>
    <row r="8" spans="1:28">
      <c r="A8" s="450">
        <v>1</v>
      </c>
      <c r="B8" s="419" t="s">
        <v>437</v>
      </c>
      <c r="C8" s="764">
        <f>C11</f>
        <v>0</v>
      </c>
      <c r="D8" s="764">
        <f>D11</f>
        <v>0</v>
      </c>
      <c r="E8" s="414"/>
      <c r="F8" s="414"/>
      <c r="G8" s="414"/>
      <c r="H8" s="414"/>
      <c r="I8" s="414"/>
      <c r="J8" s="414"/>
      <c r="K8" s="414"/>
      <c r="L8" s="414"/>
      <c r="M8" s="414"/>
      <c r="N8" s="414"/>
      <c r="O8" s="414"/>
      <c r="P8" s="414"/>
      <c r="Q8" s="414"/>
      <c r="R8" s="414"/>
      <c r="S8" s="414"/>
      <c r="T8" s="414"/>
      <c r="U8" s="414"/>
      <c r="V8" s="414"/>
      <c r="W8" s="414"/>
      <c r="X8" s="414"/>
      <c r="Y8" s="414"/>
      <c r="Z8" s="414"/>
      <c r="AA8" s="414"/>
      <c r="AB8" s="447"/>
    </row>
    <row r="9" spans="1:28">
      <c r="A9" s="414">
        <v>1.1000000000000001</v>
      </c>
      <c r="B9" s="449" t="s">
        <v>438</v>
      </c>
      <c r="C9" s="762"/>
      <c r="D9" s="763"/>
      <c r="E9" s="414"/>
      <c r="F9" s="414"/>
      <c r="G9" s="414"/>
      <c r="H9" s="414"/>
      <c r="I9" s="414"/>
      <c r="J9" s="414"/>
      <c r="K9" s="414"/>
      <c r="L9" s="414"/>
      <c r="M9" s="414"/>
      <c r="N9" s="414"/>
      <c r="O9" s="414"/>
      <c r="P9" s="414"/>
      <c r="Q9" s="414"/>
      <c r="R9" s="414"/>
      <c r="S9" s="414"/>
      <c r="T9" s="414"/>
      <c r="U9" s="414"/>
      <c r="V9" s="414"/>
      <c r="W9" s="414"/>
      <c r="X9" s="414"/>
      <c r="Y9" s="414"/>
      <c r="Z9" s="414"/>
      <c r="AA9" s="414"/>
      <c r="AB9" s="447"/>
    </row>
    <row r="10" spans="1:28">
      <c r="A10" s="414">
        <v>1.2</v>
      </c>
      <c r="B10" s="449" t="s">
        <v>439</v>
      </c>
      <c r="C10" s="762"/>
      <c r="D10" s="763"/>
      <c r="E10" s="414"/>
      <c r="F10" s="414"/>
      <c r="G10" s="414"/>
      <c r="H10" s="414"/>
      <c r="I10" s="414"/>
      <c r="J10" s="414"/>
      <c r="K10" s="414"/>
      <c r="L10" s="414"/>
      <c r="M10" s="414"/>
      <c r="N10" s="414"/>
      <c r="O10" s="414"/>
      <c r="P10" s="414"/>
      <c r="Q10" s="414"/>
      <c r="R10" s="414"/>
      <c r="S10" s="414"/>
      <c r="T10" s="414"/>
      <c r="U10" s="414"/>
      <c r="V10" s="414"/>
      <c r="W10" s="414"/>
      <c r="X10" s="414"/>
      <c r="Y10" s="414"/>
      <c r="Z10" s="414"/>
      <c r="AA10" s="414"/>
      <c r="AB10" s="447"/>
    </row>
    <row r="11" spans="1:28">
      <c r="A11" s="414">
        <v>1.3</v>
      </c>
      <c r="B11" s="449" t="s">
        <v>440</v>
      </c>
      <c r="C11" s="762">
        <f>D11</f>
        <v>0</v>
      </c>
      <c r="D11" s="763"/>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47"/>
    </row>
    <row r="12" spans="1:28">
      <c r="A12" s="414">
        <v>1.4</v>
      </c>
      <c r="B12" s="449" t="s">
        <v>441</v>
      </c>
      <c r="C12" s="762"/>
      <c r="D12" s="763"/>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47"/>
    </row>
    <row r="13" spans="1:28">
      <c r="A13" s="414">
        <v>1.5</v>
      </c>
      <c r="B13" s="449" t="s">
        <v>442</v>
      </c>
      <c r="C13" s="762"/>
      <c r="D13" s="763"/>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47"/>
    </row>
    <row r="14" spans="1:28">
      <c r="A14" s="414">
        <v>1.6</v>
      </c>
      <c r="B14" s="449" t="s">
        <v>443</v>
      </c>
      <c r="C14" s="762"/>
      <c r="D14" s="763"/>
      <c r="E14" s="414"/>
      <c r="F14" s="414"/>
      <c r="G14" s="414"/>
      <c r="H14" s="414"/>
      <c r="I14" s="414"/>
      <c r="J14" s="414"/>
      <c r="K14" s="414"/>
      <c r="L14" s="414"/>
      <c r="M14" s="414"/>
      <c r="N14" s="414"/>
      <c r="O14" s="414"/>
      <c r="P14" s="414"/>
      <c r="Q14" s="414"/>
      <c r="R14" s="414"/>
      <c r="S14" s="414"/>
      <c r="T14" s="414"/>
      <c r="U14" s="414"/>
      <c r="V14" s="414"/>
      <c r="W14" s="414"/>
      <c r="X14" s="414"/>
      <c r="Y14" s="414"/>
      <c r="Z14" s="414"/>
      <c r="AA14" s="414"/>
      <c r="AB14" s="447"/>
    </row>
    <row r="15" spans="1:28">
      <c r="A15" s="450">
        <v>2</v>
      </c>
      <c r="B15" s="431" t="s">
        <v>444</v>
      </c>
      <c r="C15" s="764">
        <f>C18</f>
        <v>9587490.8399999999</v>
      </c>
      <c r="D15" s="764">
        <f>D18</f>
        <v>9587490.8399999999</v>
      </c>
      <c r="E15" s="414"/>
      <c r="F15" s="414"/>
      <c r="G15" s="414"/>
      <c r="H15" s="414"/>
      <c r="I15" s="414"/>
      <c r="J15" s="414"/>
      <c r="K15" s="414"/>
      <c r="L15" s="414"/>
      <c r="M15" s="414"/>
      <c r="N15" s="414"/>
      <c r="O15" s="414"/>
      <c r="P15" s="414"/>
      <c r="Q15" s="414"/>
      <c r="R15" s="414"/>
      <c r="S15" s="414"/>
      <c r="T15" s="414"/>
      <c r="U15" s="414"/>
      <c r="V15" s="414"/>
      <c r="W15" s="414"/>
      <c r="X15" s="414"/>
      <c r="Y15" s="414"/>
      <c r="Z15" s="414"/>
      <c r="AA15" s="414"/>
      <c r="AB15" s="447"/>
    </row>
    <row r="16" spans="1:28">
      <c r="A16" s="414">
        <v>2.1</v>
      </c>
      <c r="B16" s="449" t="s">
        <v>438</v>
      </c>
      <c r="C16" s="762"/>
      <c r="D16" s="763"/>
      <c r="E16" s="414"/>
      <c r="F16" s="414"/>
      <c r="G16" s="414"/>
      <c r="H16" s="414"/>
      <c r="I16" s="414"/>
      <c r="J16" s="414"/>
      <c r="K16" s="414"/>
      <c r="L16" s="414"/>
      <c r="M16" s="414"/>
      <c r="N16" s="414"/>
      <c r="O16" s="414"/>
      <c r="P16" s="414"/>
      <c r="Q16" s="414"/>
      <c r="R16" s="414"/>
      <c r="S16" s="414"/>
      <c r="T16" s="414"/>
      <c r="U16" s="414"/>
      <c r="V16" s="414"/>
      <c r="W16" s="414"/>
      <c r="X16" s="414"/>
      <c r="Y16" s="414"/>
      <c r="Z16" s="414"/>
      <c r="AA16" s="414"/>
      <c r="AB16" s="447"/>
    </row>
    <row r="17" spans="1:28">
      <c r="A17" s="414">
        <v>2.2000000000000002</v>
      </c>
      <c r="B17" s="449" t="s">
        <v>439</v>
      </c>
      <c r="C17" s="762"/>
      <c r="D17" s="763"/>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47"/>
    </row>
    <row r="18" spans="1:28">
      <c r="A18" s="414">
        <v>2.2999999999999998</v>
      </c>
      <c r="B18" s="449" t="s">
        <v>440</v>
      </c>
      <c r="C18" s="762">
        <f>D18</f>
        <v>9587490.8399999999</v>
      </c>
      <c r="D18" s="763">
        <v>9587490.8399999999</v>
      </c>
      <c r="E18" s="414"/>
      <c r="F18" s="414"/>
      <c r="G18" s="414"/>
      <c r="H18" s="414"/>
      <c r="I18" s="414"/>
      <c r="J18" s="414"/>
      <c r="K18" s="414"/>
      <c r="L18" s="414"/>
      <c r="M18" s="414"/>
      <c r="N18" s="414"/>
      <c r="O18" s="414"/>
      <c r="P18" s="414"/>
      <c r="Q18" s="414"/>
      <c r="R18" s="414"/>
      <c r="S18" s="414"/>
      <c r="T18" s="414"/>
      <c r="U18" s="414"/>
      <c r="V18" s="414"/>
      <c r="W18" s="414"/>
      <c r="X18" s="414"/>
      <c r="Y18" s="414"/>
      <c r="Z18" s="414"/>
      <c r="AA18" s="414"/>
      <c r="AB18" s="447"/>
    </row>
    <row r="19" spans="1:28">
      <c r="A19" s="414">
        <v>2.4</v>
      </c>
      <c r="B19" s="449" t="s">
        <v>441</v>
      </c>
      <c r="C19" s="449"/>
      <c r="D19" s="414"/>
      <c r="E19" s="414"/>
      <c r="F19" s="414"/>
      <c r="G19" s="414"/>
      <c r="H19" s="414"/>
      <c r="I19" s="414"/>
      <c r="J19" s="414"/>
      <c r="K19" s="414"/>
      <c r="L19" s="414"/>
      <c r="M19" s="414"/>
      <c r="N19" s="414"/>
      <c r="O19" s="414"/>
      <c r="P19" s="414"/>
      <c r="Q19" s="414"/>
      <c r="R19" s="414"/>
      <c r="S19" s="414"/>
      <c r="T19" s="414"/>
      <c r="U19" s="414"/>
      <c r="V19" s="414"/>
      <c r="W19" s="414"/>
      <c r="X19" s="414"/>
      <c r="Y19" s="414"/>
      <c r="Z19" s="414"/>
      <c r="AA19" s="414"/>
      <c r="AB19" s="447"/>
    </row>
    <row r="20" spans="1:28">
      <c r="A20" s="414">
        <v>2.5</v>
      </c>
      <c r="B20" s="449" t="s">
        <v>442</v>
      </c>
      <c r="C20" s="449"/>
      <c r="D20" s="414"/>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47"/>
    </row>
    <row r="21" spans="1:28">
      <c r="A21" s="414">
        <v>2.6</v>
      </c>
      <c r="B21" s="449" t="s">
        <v>443</v>
      </c>
      <c r="C21" s="449"/>
      <c r="D21" s="414"/>
      <c r="E21" s="414"/>
      <c r="F21" s="414"/>
      <c r="G21" s="414"/>
      <c r="H21" s="414"/>
      <c r="I21" s="414"/>
      <c r="J21" s="414"/>
      <c r="K21" s="414"/>
      <c r="L21" s="414"/>
      <c r="M21" s="414"/>
      <c r="N21" s="414"/>
      <c r="O21" s="414"/>
      <c r="P21" s="414"/>
      <c r="Q21" s="414"/>
      <c r="R21" s="414"/>
      <c r="S21" s="414"/>
      <c r="T21" s="414"/>
      <c r="U21" s="414"/>
      <c r="V21" s="414"/>
      <c r="W21" s="414"/>
      <c r="X21" s="414"/>
      <c r="Y21" s="414"/>
      <c r="Z21" s="414"/>
      <c r="AA21" s="414"/>
      <c r="AB21" s="447"/>
    </row>
    <row r="22" spans="1:28">
      <c r="A22" s="450">
        <v>3</v>
      </c>
      <c r="B22" s="419" t="s">
        <v>484</v>
      </c>
      <c r="C22" s="419"/>
      <c r="D22" s="419"/>
      <c r="E22" s="448"/>
      <c r="F22" s="448"/>
      <c r="G22" s="448"/>
      <c r="H22" s="419"/>
      <c r="I22" s="448"/>
      <c r="J22" s="448"/>
      <c r="K22" s="448"/>
      <c r="L22" s="419"/>
      <c r="M22" s="448"/>
      <c r="N22" s="448"/>
      <c r="O22" s="448"/>
      <c r="P22" s="448"/>
      <c r="Q22" s="448"/>
      <c r="R22" s="448"/>
      <c r="S22" s="448"/>
      <c r="T22" s="419"/>
      <c r="U22" s="448"/>
      <c r="V22" s="448"/>
      <c r="W22" s="448"/>
      <c r="X22" s="448"/>
      <c r="Y22" s="448"/>
      <c r="Z22" s="448"/>
      <c r="AA22" s="448"/>
      <c r="AB22" s="447"/>
    </row>
    <row r="23" spans="1:28">
      <c r="A23" s="414">
        <v>3.1</v>
      </c>
      <c r="B23" s="449" t="s">
        <v>438</v>
      </c>
      <c r="C23" s="449"/>
      <c r="D23" s="419"/>
      <c r="E23" s="448"/>
      <c r="F23" s="448"/>
      <c r="G23" s="448"/>
      <c r="H23" s="419"/>
      <c r="I23" s="448"/>
      <c r="J23" s="448"/>
      <c r="K23" s="448"/>
      <c r="L23" s="419"/>
      <c r="M23" s="448"/>
      <c r="N23" s="448"/>
      <c r="O23" s="448"/>
      <c r="P23" s="448"/>
      <c r="Q23" s="448"/>
      <c r="R23" s="448"/>
      <c r="S23" s="448"/>
      <c r="T23" s="419"/>
      <c r="U23" s="448"/>
      <c r="V23" s="448"/>
      <c r="W23" s="448"/>
      <c r="X23" s="448"/>
      <c r="Y23" s="448"/>
      <c r="Z23" s="448"/>
      <c r="AA23" s="448"/>
      <c r="AB23" s="447"/>
    </row>
    <row r="24" spans="1:28">
      <c r="A24" s="414">
        <v>3.2</v>
      </c>
      <c r="B24" s="449" t="s">
        <v>439</v>
      </c>
      <c r="C24" s="449"/>
      <c r="D24" s="419"/>
      <c r="E24" s="448"/>
      <c r="F24" s="448"/>
      <c r="G24" s="448"/>
      <c r="H24" s="419"/>
      <c r="I24" s="448"/>
      <c r="J24" s="448"/>
      <c r="K24" s="448"/>
      <c r="L24" s="419"/>
      <c r="M24" s="448"/>
      <c r="N24" s="448"/>
      <c r="O24" s="448"/>
      <c r="P24" s="448"/>
      <c r="Q24" s="448"/>
      <c r="R24" s="448"/>
      <c r="S24" s="448"/>
      <c r="T24" s="419"/>
      <c r="U24" s="448"/>
      <c r="V24" s="448"/>
      <c r="W24" s="448"/>
      <c r="X24" s="448"/>
      <c r="Y24" s="448"/>
      <c r="Z24" s="448"/>
      <c r="AA24" s="448"/>
      <c r="AB24" s="447"/>
    </row>
    <row r="25" spans="1:28">
      <c r="A25" s="414">
        <v>3.3</v>
      </c>
      <c r="B25" s="449" t="s">
        <v>440</v>
      </c>
      <c r="C25" s="449"/>
      <c r="D25" s="419"/>
      <c r="E25" s="448"/>
      <c r="F25" s="448"/>
      <c r="G25" s="448"/>
      <c r="H25" s="419"/>
      <c r="I25" s="448"/>
      <c r="J25" s="448"/>
      <c r="K25" s="448"/>
      <c r="L25" s="419"/>
      <c r="M25" s="448"/>
      <c r="N25" s="448"/>
      <c r="O25" s="448"/>
      <c r="P25" s="448"/>
      <c r="Q25" s="448"/>
      <c r="R25" s="448"/>
      <c r="S25" s="448"/>
      <c r="T25" s="419"/>
      <c r="U25" s="448"/>
      <c r="V25" s="448"/>
      <c r="W25" s="448"/>
      <c r="X25" s="448"/>
      <c r="Y25" s="448"/>
      <c r="Z25" s="448"/>
      <c r="AA25" s="448"/>
      <c r="AB25" s="447"/>
    </row>
    <row r="26" spans="1:28">
      <c r="A26" s="414">
        <v>3.4</v>
      </c>
      <c r="B26" s="449" t="s">
        <v>441</v>
      </c>
      <c r="C26" s="449"/>
      <c r="D26" s="419"/>
      <c r="E26" s="448"/>
      <c r="F26" s="448"/>
      <c r="G26" s="448"/>
      <c r="H26" s="419"/>
      <c r="I26" s="448"/>
      <c r="J26" s="448"/>
      <c r="K26" s="448"/>
      <c r="L26" s="419"/>
      <c r="M26" s="448"/>
      <c r="N26" s="448"/>
      <c r="O26" s="448"/>
      <c r="P26" s="448"/>
      <c r="Q26" s="448"/>
      <c r="R26" s="448"/>
      <c r="S26" s="448"/>
      <c r="T26" s="419"/>
      <c r="U26" s="448"/>
      <c r="V26" s="448"/>
      <c r="W26" s="448"/>
      <c r="X26" s="448"/>
      <c r="Y26" s="448"/>
      <c r="Z26" s="448"/>
      <c r="AA26" s="448"/>
      <c r="AB26" s="447"/>
    </row>
    <row r="27" spans="1:28">
      <c r="A27" s="414">
        <v>3.5</v>
      </c>
      <c r="B27" s="449" t="s">
        <v>442</v>
      </c>
      <c r="C27" s="449"/>
      <c r="D27" s="419"/>
      <c r="E27" s="448"/>
      <c r="F27" s="448"/>
      <c r="G27" s="448"/>
      <c r="H27" s="419"/>
      <c r="I27" s="448"/>
      <c r="J27" s="448"/>
      <c r="K27" s="448"/>
      <c r="L27" s="419"/>
      <c r="M27" s="448"/>
      <c r="N27" s="448"/>
      <c r="O27" s="448"/>
      <c r="P27" s="448"/>
      <c r="Q27" s="448"/>
      <c r="R27" s="448"/>
      <c r="S27" s="448"/>
      <c r="T27" s="419"/>
      <c r="U27" s="448"/>
      <c r="V27" s="448"/>
      <c r="W27" s="448"/>
      <c r="X27" s="448"/>
      <c r="Y27" s="448"/>
      <c r="Z27" s="448"/>
      <c r="AA27" s="448"/>
      <c r="AB27" s="447"/>
    </row>
    <row r="28" spans="1:28">
      <c r="A28" s="414">
        <v>3.6</v>
      </c>
      <c r="B28" s="449" t="s">
        <v>443</v>
      </c>
      <c r="C28" s="449"/>
      <c r="D28" s="419"/>
      <c r="E28" s="448"/>
      <c r="F28" s="448"/>
      <c r="G28" s="448"/>
      <c r="H28" s="419"/>
      <c r="I28" s="448"/>
      <c r="J28" s="448"/>
      <c r="K28" s="448"/>
      <c r="L28" s="419"/>
      <c r="M28" s="448"/>
      <c r="N28" s="448"/>
      <c r="O28" s="448"/>
      <c r="P28" s="448"/>
      <c r="Q28" s="448"/>
      <c r="R28" s="448"/>
      <c r="S28" s="448"/>
      <c r="T28" s="419"/>
      <c r="U28" s="448"/>
      <c r="V28" s="448"/>
      <c r="W28" s="448"/>
      <c r="X28" s="448"/>
      <c r="Y28" s="448"/>
      <c r="Z28" s="448"/>
      <c r="AA28" s="448"/>
      <c r="AB28" s="447"/>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B2" sqref="B2"/>
    </sheetView>
  </sheetViews>
  <sheetFormatPr defaultColWidth="9.140625" defaultRowHeight="12.75"/>
  <cols>
    <col min="1" max="1" width="11.85546875" style="426" bestFit="1" customWidth="1"/>
    <col min="2" max="2" width="90.140625" style="426" bestFit="1" customWidth="1"/>
    <col min="3" max="3" width="20.140625" style="426" customWidth="1"/>
    <col min="4" max="4" width="22.140625" style="426" customWidth="1"/>
    <col min="5" max="7" width="17.140625" style="426" customWidth="1"/>
    <col min="8" max="8" width="22.140625" style="426" customWidth="1"/>
    <col min="9" max="10" width="17.140625" style="426" customWidth="1"/>
    <col min="11" max="27" width="22.140625" style="426" customWidth="1"/>
    <col min="28" max="16384" width="9.140625" style="426"/>
  </cols>
  <sheetData>
    <row r="1" spans="1:27" ht="13.5">
      <c r="A1" s="332" t="s">
        <v>30</v>
      </c>
      <c r="B1" s="411" t="str">
        <f>'Info '!C2</f>
        <v>JSC Hash Bank</v>
      </c>
    </row>
    <row r="2" spans="1:27">
      <c r="A2" s="333" t="s">
        <v>31</v>
      </c>
      <c r="B2" s="668">
        <f>'1. key ratios '!B2</f>
        <v>45838</v>
      </c>
    </row>
    <row r="3" spans="1:27">
      <c r="A3" s="334" t="s">
        <v>446</v>
      </c>
      <c r="C3" s="428"/>
    </row>
    <row r="4" spans="1:27" ht="13.5" thickBot="1">
      <c r="A4" s="334"/>
      <c r="B4" s="502"/>
      <c r="C4" s="428"/>
    </row>
    <row r="5" spans="1:27" s="460" customFormat="1" ht="13.5" customHeight="1">
      <c r="A5" s="868" t="s">
        <v>652</v>
      </c>
      <c r="B5" s="869"/>
      <c r="C5" s="877" t="s">
        <v>651</v>
      </c>
      <c r="D5" s="878"/>
      <c r="E5" s="878"/>
      <c r="F5" s="878"/>
      <c r="G5" s="878"/>
      <c r="H5" s="878"/>
      <c r="I5" s="878"/>
      <c r="J5" s="878"/>
      <c r="K5" s="878"/>
      <c r="L5" s="878"/>
      <c r="M5" s="878"/>
      <c r="N5" s="878"/>
      <c r="O5" s="878"/>
      <c r="P5" s="878"/>
      <c r="Q5" s="878"/>
      <c r="R5" s="878"/>
      <c r="S5" s="879"/>
      <c r="T5" s="459"/>
      <c r="U5" s="459"/>
      <c r="V5" s="459"/>
      <c r="W5" s="459"/>
      <c r="X5" s="459"/>
      <c r="Y5" s="459"/>
      <c r="Z5" s="459"/>
      <c r="AA5" s="458"/>
    </row>
    <row r="6" spans="1:27" s="460" customFormat="1" ht="12" customHeight="1">
      <c r="A6" s="870"/>
      <c r="B6" s="871"/>
      <c r="C6" s="874" t="s">
        <v>64</v>
      </c>
      <c r="D6" s="866" t="s">
        <v>648</v>
      </c>
      <c r="E6" s="866"/>
      <c r="F6" s="866"/>
      <c r="G6" s="866"/>
      <c r="H6" s="866" t="s">
        <v>647</v>
      </c>
      <c r="I6" s="866"/>
      <c r="J6" s="866"/>
      <c r="K6" s="866"/>
      <c r="L6" s="457"/>
      <c r="M6" s="867" t="s">
        <v>646</v>
      </c>
      <c r="N6" s="867"/>
      <c r="O6" s="867"/>
      <c r="P6" s="867"/>
      <c r="Q6" s="867"/>
      <c r="R6" s="867"/>
      <c r="S6" s="876"/>
      <c r="T6" s="459"/>
      <c r="U6" s="855" t="s">
        <v>645</v>
      </c>
      <c r="V6" s="855"/>
      <c r="W6" s="855"/>
      <c r="X6" s="855"/>
      <c r="Y6" s="855"/>
      <c r="Z6" s="855"/>
      <c r="AA6" s="848"/>
    </row>
    <row r="7" spans="1:27" s="460" customFormat="1" ht="25.5">
      <c r="A7" s="872"/>
      <c r="B7" s="873"/>
      <c r="C7" s="875"/>
      <c r="D7" s="454"/>
      <c r="E7" s="452" t="s">
        <v>436</v>
      </c>
      <c r="F7" s="423" t="s">
        <v>643</v>
      </c>
      <c r="G7" s="425" t="s">
        <v>644</v>
      </c>
      <c r="H7" s="501"/>
      <c r="I7" s="452" t="s">
        <v>436</v>
      </c>
      <c r="J7" s="423" t="s">
        <v>643</v>
      </c>
      <c r="K7" s="425" t="s">
        <v>644</v>
      </c>
      <c r="L7" s="453"/>
      <c r="M7" s="452" t="s">
        <v>436</v>
      </c>
      <c r="N7" s="423" t="s">
        <v>643</v>
      </c>
      <c r="O7" s="423" t="s">
        <v>642</v>
      </c>
      <c r="P7" s="423" t="s">
        <v>641</v>
      </c>
      <c r="Q7" s="423" t="s">
        <v>640</v>
      </c>
      <c r="R7" s="423" t="s">
        <v>639</v>
      </c>
      <c r="S7" s="500" t="s">
        <v>638</v>
      </c>
      <c r="T7" s="499"/>
      <c r="U7" s="452" t="s">
        <v>436</v>
      </c>
      <c r="V7" s="452" t="s">
        <v>643</v>
      </c>
      <c r="W7" s="452" t="s">
        <v>642</v>
      </c>
      <c r="X7" s="452" t="s">
        <v>641</v>
      </c>
      <c r="Y7" s="452" t="s">
        <v>640</v>
      </c>
      <c r="Z7" s="423" t="s">
        <v>639</v>
      </c>
      <c r="AA7" s="452" t="s">
        <v>638</v>
      </c>
    </row>
    <row r="8" spans="1:27">
      <c r="A8" s="498">
        <v>1</v>
      </c>
      <c r="B8" s="497" t="s">
        <v>437</v>
      </c>
      <c r="C8" s="496"/>
      <c r="D8" s="414"/>
      <c r="E8" s="414"/>
      <c r="F8" s="414"/>
      <c r="G8" s="414"/>
      <c r="H8" s="414"/>
      <c r="I8" s="414"/>
      <c r="J8" s="414"/>
      <c r="K8" s="414"/>
      <c r="L8" s="414"/>
      <c r="M8" s="414"/>
      <c r="N8" s="414"/>
      <c r="O8" s="414"/>
      <c r="P8" s="414"/>
      <c r="Q8" s="414"/>
      <c r="R8" s="414"/>
      <c r="S8" s="485"/>
      <c r="T8" s="486"/>
      <c r="U8" s="414"/>
      <c r="V8" s="414"/>
      <c r="W8" s="414"/>
      <c r="X8" s="414"/>
      <c r="Y8" s="414"/>
      <c r="Z8" s="414"/>
      <c r="AA8" s="485"/>
    </row>
    <row r="9" spans="1:27">
      <c r="A9" s="494">
        <v>1.1000000000000001</v>
      </c>
      <c r="B9" s="495" t="s">
        <v>447</v>
      </c>
      <c r="C9" s="494"/>
      <c r="D9" s="414"/>
      <c r="E9" s="414"/>
      <c r="F9" s="414"/>
      <c r="G9" s="414"/>
      <c r="H9" s="414"/>
      <c r="I9" s="414"/>
      <c r="J9" s="414"/>
      <c r="K9" s="414"/>
      <c r="L9" s="414"/>
      <c r="M9" s="414"/>
      <c r="N9" s="414"/>
      <c r="O9" s="414"/>
      <c r="P9" s="414"/>
      <c r="Q9" s="414"/>
      <c r="R9" s="414"/>
      <c r="S9" s="485"/>
      <c r="T9" s="486"/>
      <c r="U9" s="414"/>
      <c r="V9" s="414"/>
      <c r="W9" s="414"/>
      <c r="X9" s="414"/>
      <c r="Y9" s="414"/>
      <c r="Z9" s="414"/>
      <c r="AA9" s="485"/>
    </row>
    <row r="10" spans="1:27">
      <c r="A10" s="492" t="s">
        <v>14</v>
      </c>
      <c r="B10" s="493" t="s">
        <v>448</v>
      </c>
      <c r="C10" s="492"/>
      <c r="D10" s="414"/>
      <c r="E10" s="414"/>
      <c r="F10" s="414"/>
      <c r="G10" s="414"/>
      <c r="H10" s="414"/>
      <c r="I10" s="414"/>
      <c r="J10" s="414"/>
      <c r="K10" s="414"/>
      <c r="L10" s="414"/>
      <c r="M10" s="414"/>
      <c r="N10" s="414"/>
      <c r="O10" s="414"/>
      <c r="P10" s="414"/>
      <c r="Q10" s="414"/>
      <c r="R10" s="414"/>
      <c r="S10" s="485"/>
      <c r="T10" s="486"/>
      <c r="U10" s="414"/>
      <c r="V10" s="414"/>
      <c r="W10" s="414"/>
      <c r="X10" s="414"/>
      <c r="Y10" s="414"/>
      <c r="Z10" s="414"/>
      <c r="AA10" s="485"/>
    </row>
    <row r="11" spans="1:27">
      <c r="A11" s="491" t="s">
        <v>449</v>
      </c>
      <c r="B11" s="490" t="s">
        <v>450</v>
      </c>
      <c r="C11" s="489"/>
      <c r="D11" s="414"/>
      <c r="E11" s="414"/>
      <c r="F11" s="414"/>
      <c r="G11" s="414"/>
      <c r="H11" s="414"/>
      <c r="I11" s="414"/>
      <c r="J11" s="414"/>
      <c r="K11" s="414"/>
      <c r="L11" s="414"/>
      <c r="M11" s="414"/>
      <c r="N11" s="414"/>
      <c r="O11" s="414"/>
      <c r="P11" s="414"/>
      <c r="Q11" s="414"/>
      <c r="R11" s="414"/>
      <c r="S11" s="485"/>
      <c r="T11" s="486"/>
      <c r="U11" s="414"/>
      <c r="V11" s="414"/>
      <c r="W11" s="414"/>
      <c r="X11" s="414"/>
      <c r="Y11" s="414"/>
      <c r="Z11" s="414"/>
      <c r="AA11" s="485"/>
    </row>
    <row r="12" spans="1:27">
      <c r="A12" s="491" t="s">
        <v>451</v>
      </c>
      <c r="B12" s="490" t="s">
        <v>452</v>
      </c>
      <c r="C12" s="489"/>
      <c r="D12" s="414"/>
      <c r="E12" s="414"/>
      <c r="F12" s="414"/>
      <c r="G12" s="414"/>
      <c r="H12" s="414"/>
      <c r="I12" s="414"/>
      <c r="J12" s="414"/>
      <c r="K12" s="414"/>
      <c r="L12" s="414"/>
      <c r="M12" s="414"/>
      <c r="N12" s="414"/>
      <c r="O12" s="414"/>
      <c r="P12" s="414"/>
      <c r="Q12" s="414"/>
      <c r="R12" s="414"/>
      <c r="S12" s="485"/>
      <c r="T12" s="486"/>
      <c r="U12" s="414"/>
      <c r="V12" s="414"/>
      <c r="W12" s="414"/>
      <c r="X12" s="414"/>
      <c r="Y12" s="414"/>
      <c r="Z12" s="414"/>
      <c r="AA12" s="485"/>
    </row>
    <row r="13" spans="1:27">
      <c r="A13" s="491" t="s">
        <v>453</v>
      </c>
      <c r="B13" s="490" t="s">
        <v>454</v>
      </c>
      <c r="C13" s="489"/>
      <c r="D13" s="414"/>
      <c r="E13" s="414"/>
      <c r="F13" s="414"/>
      <c r="G13" s="414"/>
      <c r="H13" s="414"/>
      <c r="I13" s="414"/>
      <c r="J13" s="414"/>
      <c r="K13" s="414"/>
      <c r="L13" s="414"/>
      <c r="M13" s="414"/>
      <c r="N13" s="414"/>
      <c r="O13" s="414"/>
      <c r="P13" s="414"/>
      <c r="Q13" s="414"/>
      <c r="R13" s="414"/>
      <c r="S13" s="485"/>
      <c r="T13" s="486"/>
      <c r="U13" s="414"/>
      <c r="V13" s="414"/>
      <c r="W13" s="414"/>
      <c r="X13" s="414"/>
      <c r="Y13" s="414"/>
      <c r="Z13" s="414"/>
      <c r="AA13" s="485"/>
    </row>
    <row r="14" spans="1:27">
      <c r="A14" s="491" t="s">
        <v>455</v>
      </c>
      <c r="B14" s="490" t="s">
        <v>456</v>
      </c>
      <c r="C14" s="489"/>
      <c r="D14" s="414"/>
      <c r="E14" s="414"/>
      <c r="F14" s="414"/>
      <c r="G14" s="414"/>
      <c r="H14" s="414"/>
      <c r="I14" s="414"/>
      <c r="J14" s="414"/>
      <c r="K14" s="414"/>
      <c r="L14" s="414"/>
      <c r="M14" s="414"/>
      <c r="N14" s="414"/>
      <c r="O14" s="414"/>
      <c r="P14" s="414"/>
      <c r="Q14" s="414"/>
      <c r="R14" s="414"/>
      <c r="S14" s="485"/>
      <c r="T14" s="486"/>
      <c r="U14" s="414"/>
      <c r="V14" s="414"/>
      <c r="W14" s="414"/>
      <c r="X14" s="414"/>
      <c r="Y14" s="414"/>
      <c r="Z14" s="414"/>
      <c r="AA14" s="485"/>
    </row>
    <row r="15" spans="1:27">
      <c r="A15" s="488">
        <v>1.2</v>
      </c>
      <c r="B15" s="483" t="s">
        <v>650</v>
      </c>
      <c r="C15" s="487"/>
      <c r="D15" s="414"/>
      <c r="E15" s="414"/>
      <c r="F15" s="414"/>
      <c r="G15" s="414"/>
      <c r="H15" s="414"/>
      <c r="I15" s="414"/>
      <c r="J15" s="414"/>
      <c r="K15" s="414"/>
      <c r="L15" s="414"/>
      <c r="M15" s="414"/>
      <c r="N15" s="414"/>
      <c r="O15" s="414"/>
      <c r="P15" s="414"/>
      <c r="Q15" s="414"/>
      <c r="R15" s="414"/>
      <c r="S15" s="485"/>
      <c r="T15" s="486"/>
      <c r="U15" s="414"/>
      <c r="V15" s="414"/>
      <c r="W15" s="414"/>
      <c r="X15" s="414"/>
      <c r="Y15" s="414"/>
      <c r="Z15" s="414"/>
      <c r="AA15" s="485"/>
    </row>
    <row r="16" spans="1:27">
      <c r="A16" s="484">
        <v>1.3</v>
      </c>
      <c r="B16" s="483" t="s">
        <v>495</v>
      </c>
      <c r="C16" s="482"/>
      <c r="D16" s="480"/>
      <c r="E16" s="480"/>
      <c r="F16" s="480"/>
      <c r="G16" s="480"/>
      <c r="H16" s="480"/>
      <c r="I16" s="480"/>
      <c r="J16" s="480"/>
      <c r="K16" s="480"/>
      <c r="L16" s="480"/>
      <c r="M16" s="480"/>
      <c r="N16" s="480"/>
      <c r="O16" s="480"/>
      <c r="P16" s="480"/>
      <c r="Q16" s="480"/>
      <c r="R16" s="480"/>
      <c r="S16" s="479"/>
      <c r="T16" s="481"/>
      <c r="U16" s="480"/>
      <c r="V16" s="480"/>
      <c r="W16" s="480"/>
      <c r="X16" s="480"/>
      <c r="Y16" s="480"/>
      <c r="Z16" s="480"/>
      <c r="AA16" s="479"/>
    </row>
    <row r="17" spans="1:27" s="460" customFormat="1">
      <c r="A17" s="476" t="s">
        <v>457</v>
      </c>
      <c r="B17" s="478" t="s">
        <v>458</v>
      </c>
      <c r="C17" s="477"/>
      <c r="D17" s="415"/>
      <c r="E17" s="415"/>
      <c r="F17" s="415"/>
      <c r="G17" s="415"/>
      <c r="H17" s="415"/>
      <c r="I17" s="415"/>
      <c r="J17" s="415"/>
      <c r="K17" s="415"/>
      <c r="L17" s="415"/>
      <c r="M17" s="415"/>
      <c r="N17" s="415"/>
      <c r="O17" s="415"/>
      <c r="P17" s="415"/>
      <c r="Q17" s="415"/>
      <c r="R17" s="415"/>
      <c r="S17" s="467"/>
      <c r="T17" s="468"/>
      <c r="U17" s="415"/>
      <c r="V17" s="415"/>
      <c r="W17" s="415"/>
      <c r="X17" s="415"/>
      <c r="Y17" s="415"/>
      <c r="Z17" s="415"/>
      <c r="AA17" s="467"/>
    </row>
    <row r="18" spans="1:27" s="460" customFormat="1">
      <c r="A18" s="472" t="s">
        <v>459</v>
      </c>
      <c r="B18" s="473" t="s">
        <v>460</v>
      </c>
      <c r="C18" s="472"/>
      <c r="D18" s="415"/>
      <c r="E18" s="415"/>
      <c r="F18" s="415"/>
      <c r="G18" s="415"/>
      <c r="H18" s="415"/>
      <c r="I18" s="415"/>
      <c r="J18" s="415"/>
      <c r="K18" s="415"/>
      <c r="L18" s="415"/>
      <c r="M18" s="415"/>
      <c r="N18" s="415"/>
      <c r="O18" s="415"/>
      <c r="P18" s="415"/>
      <c r="Q18" s="415"/>
      <c r="R18" s="415"/>
      <c r="S18" s="467"/>
      <c r="T18" s="468"/>
      <c r="U18" s="415"/>
      <c r="V18" s="415"/>
      <c r="W18" s="415"/>
      <c r="X18" s="415"/>
      <c r="Y18" s="415"/>
      <c r="Z18" s="415"/>
      <c r="AA18" s="467"/>
    </row>
    <row r="19" spans="1:27" s="460" customFormat="1">
      <c r="A19" s="476" t="s">
        <v>461</v>
      </c>
      <c r="B19" s="475" t="s">
        <v>462</v>
      </c>
      <c r="C19" s="474"/>
      <c r="D19" s="415"/>
      <c r="E19" s="415"/>
      <c r="F19" s="415"/>
      <c r="G19" s="415"/>
      <c r="H19" s="415"/>
      <c r="I19" s="415"/>
      <c r="J19" s="415"/>
      <c r="K19" s="415"/>
      <c r="L19" s="415"/>
      <c r="M19" s="415"/>
      <c r="N19" s="415"/>
      <c r="O19" s="415"/>
      <c r="P19" s="415"/>
      <c r="Q19" s="415"/>
      <c r="R19" s="415"/>
      <c r="S19" s="467"/>
      <c r="T19" s="468"/>
      <c r="U19" s="415"/>
      <c r="V19" s="415"/>
      <c r="W19" s="415"/>
      <c r="X19" s="415"/>
      <c r="Y19" s="415"/>
      <c r="Z19" s="415"/>
      <c r="AA19" s="467"/>
    </row>
    <row r="20" spans="1:27" s="460" customFormat="1">
      <c r="A20" s="472" t="s">
        <v>463</v>
      </c>
      <c r="B20" s="473" t="s">
        <v>460</v>
      </c>
      <c r="C20" s="472"/>
      <c r="D20" s="415"/>
      <c r="E20" s="415"/>
      <c r="F20" s="415"/>
      <c r="G20" s="415"/>
      <c r="H20" s="415"/>
      <c r="I20" s="415"/>
      <c r="J20" s="415"/>
      <c r="K20" s="415"/>
      <c r="L20" s="415"/>
      <c r="M20" s="415"/>
      <c r="N20" s="415"/>
      <c r="O20" s="415"/>
      <c r="P20" s="415"/>
      <c r="Q20" s="415"/>
      <c r="R20" s="415"/>
      <c r="S20" s="467"/>
      <c r="T20" s="468"/>
      <c r="U20" s="415"/>
      <c r="V20" s="415"/>
      <c r="W20" s="415"/>
      <c r="X20" s="415"/>
      <c r="Y20" s="415"/>
      <c r="Z20" s="415"/>
      <c r="AA20" s="467"/>
    </row>
    <row r="21" spans="1:27" s="460" customFormat="1">
      <c r="A21" s="471">
        <v>1.4</v>
      </c>
      <c r="B21" s="470" t="s">
        <v>464</v>
      </c>
      <c r="C21" s="469"/>
      <c r="D21" s="415"/>
      <c r="E21" s="415"/>
      <c r="F21" s="415"/>
      <c r="G21" s="415"/>
      <c r="H21" s="415"/>
      <c r="I21" s="415"/>
      <c r="J21" s="415"/>
      <c r="K21" s="415"/>
      <c r="L21" s="415"/>
      <c r="M21" s="415"/>
      <c r="N21" s="415"/>
      <c r="O21" s="415"/>
      <c r="P21" s="415"/>
      <c r="Q21" s="415"/>
      <c r="R21" s="415"/>
      <c r="S21" s="467"/>
      <c r="T21" s="468"/>
      <c r="U21" s="415"/>
      <c r="V21" s="415"/>
      <c r="W21" s="415"/>
      <c r="X21" s="415"/>
      <c r="Y21" s="415"/>
      <c r="Z21" s="415"/>
      <c r="AA21" s="467"/>
    </row>
    <row r="22" spans="1:27" s="460" customFormat="1" ht="13.5" thickBot="1">
      <c r="A22" s="466">
        <v>1.5</v>
      </c>
      <c r="B22" s="465" t="s">
        <v>465</v>
      </c>
      <c r="C22" s="464"/>
      <c r="D22" s="462"/>
      <c r="E22" s="462"/>
      <c r="F22" s="462"/>
      <c r="G22" s="462"/>
      <c r="H22" s="462"/>
      <c r="I22" s="462"/>
      <c r="J22" s="462"/>
      <c r="K22" s="462"/>
      <c r="L22" s="462"/>
      <c r="M22" s="462"/>
      <c r="N22" s="462"/>
      <c r="O22" s="462"/>
      <c r="P22" s="462"/>
      <c r="Q22" s="462"/>
      <c r="R22" s="462"/>
      <c r="S22" s="461"/>
      <c r="T22" s="463"/>
      <c r="U22" s="462"/>
      <c r="V22" s="462"/>
      <c r="W22" s="462"/>
      <c r="X22" s="462"/>
      <c r="Y22" s="462"/>
      <c r="Z22" s="462"/>
      <c r="AA22" s="461"/>
    </row>
    <row r="23" spans="1:27">
      <c r="A23" s="44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0"/>
  <sheetViews>
    <sheetView topLeftCell="A27" zoomScale="80" zoomScaleNormal="80" workbookViewId="0">
      <selection activeCell="C70" sqref="C70:H70"/>
    </sheetView>
  </sheetViews>
  <sheetFormatPr defaultColWidth="8.85546875" defaultRowHeight="15"/>
  <cols>
    <col min="1" max="1" width="8.85546875" style="598"/>
    <col min="2" max="2" width="69.140625" style="599" customWidth="1"/>
    <col min="3" max="3" width="15.140625" style="564" bestFit="1" customWidth="1"/>
    <col min="4" max="4" width="12.28515625" style="564" bestFit="1" customWidth="1"/>
    <col min="5" max="5" width="15.140625" style="564" bestFit="1" customWidth="1"/>
    <col min="6" max="6" width="14.85546875" style="564" bestFit="1" customWidth="1"/>
    <col min="7" max="7" width="8.5703125" style="564" bestFit="1" customWidth="1"/>
    <col min="8" max="8" width="14.85546875" style="564" bestFit="1" customWidth="1"/>
    <col min="9" max="16384" width="8.85546875" style="564"/>
  </cols>
  <sheetData>
    <row r="1" spans="1:8">
      <c r="A1" s="236" t="s">
        <v>30</v>
      </c>
      <c r="B1" s="563" t="str">
        <f>'Info '!C2</f>
        <v>JSC Hash Bank</v>
      </c>
      <c r="C1" s="563"/>
    </row>
    <row r="2" spans="1:8">
      <c r="A2" s="236" t="s">
        <v>31</v>
      </c>
      <c r="B2" s="669">
        <f>'1. key ratios '!B2</f>
        <v>45838</v>
      </c>
      <c r="C2" s="565"/>
      <c r="D2" s="566"/>
      <c r="E2" s="566"/>
      <c r="F2" s="566"/>
      <c r="G2" s="566"/>
      <c r="H2" s="566"/>
    </row>
    <row r="3" spans="1:8">
      <c r="A3" s="236"/>
      <c r="B3" s="565"/>
      <c r="C3" s="565"/>
      <c r="D3" s="566"/>
      <c r="E3" s="566"/>
      <c r="F3" s="566"/>
      <c r="G3" s="566"/>
      <c r="H3" s="566"/>
    </row>
    <row r="4" spans="1:8" ht="21" customHeight="1">
      <c r="A4" s="773" t="s">
        <v>6</v>
      </c>
      <c r="B4" s="774" t="s">
        <v>521</v>
      </c>
      <c r="C4" s="776" t="s">
        <v>522</v>
      </c>
      <c r="D4" s="776"/>
      <c r="E4" s="776"/>
      <c r="F4" s="776" t="s">
        <v>523</v>
      </c>
      <c r="G4" s="776"/>
      <c r="H4" s="777"/>
    </row>
    <row r="5" spans="1:8" ht="21" customHeight="1">
      <c r="A5" s="773"/>
      <c r="B5" s="775"/>
      <c r="C5" s="567" t="s">
        <v>32</v>
      </c>
      <c r="D5" s="567" t="s">
        <v>33</v>
      </c>
      <c r="E5" s="567" t="s">
        <v>34</v>
      </c>
      <c r="F5" s="567" t="s">
        <v>32</v>
      </c>
      <c r="G5" s="567" t="s">
        <v>33</v>
      </c>
      <c r="H5" s="567" t="s">
        <v>34</v>
      </c>
    </row>
    <row r="6" spans="1:8" ht="26.45" customHeight="1">
      <c r="A6" s="773"/>
      <c r="B6" s="568" t="s">
        <v>524</v>
      </c>
      <c r="C6" s="778"/>
      <c r="D6" s="779"/>
      <c r="E6" s="779"/>
      <c r="F6" s="779"/>
      <c r="G6" s="779"/>
      <c r="H6" s="780"/>
    </row>
    <row r="7" spans="1:8" ht="23.1" customHeight="1">
      <c r="A7" s="569">
        <v>1</v>
      </c>
      <c r="B7" s="570" t="s">
        <v>525</v>
      </c>
      <c r="C7" s="724">
        <f>SUM(C8:C10)</f>
        <v>15488761.75</v>
      </c>
      <c r="D7" s="724">
        <f>SUM(D8:D10)</f>
        <v>2551700.96</v>
      </c>
      <c r="E7" s="725">
        <f>C7+D7</f>
        <v>18040462.710000001</v>
      </c>
      <c r="F7" s="724">
        <v>2859305.78</v>
      </c>
      <c r="G7" s="724">
        <v>6456.4014999999999</v>
      </c>
      <c r="H7" s="725">
        <f>F7+G7</f>
        <v>2865762.1814999999</v>
      </c>
    </row>
    <row r="8" spans="1:8" ht="15.75">
      <c r="A8" s="569">
        <v>1.1000000000000001</v>
      </c>
      <c r="B8" s="571" t="s">
        <v>526</v>
      </c>
      <c r="C8" s="724"/>
      <c r="D8" s="724"/>
      <c r="E8" s="725">
        <f t="shared" ref="E8:E36" si="0">C8+D8</f>
        <v>0</v>
      </c>
      <c r="F8" s="724"/>
      <c r="G8" s="724"/>
      <c r="H8" s="725">
        <f t="shared" ref="H8:H36" si="1">F8+G8</f>
        <v>0</v>
      </c>
    </row>
    <row r="9" spans="1:8" ht="15.75">
      <c r="A9" s="569">
        <v>1.2</v>
      </c>
      <c r="B9" s="571" t="s">
        <v>527</v>
      </c>
      <c r="C9" s="724">
        <v>566128</v>
      </c>
      <c r="D9" s="724">
        <v>692</v>
      </c>
      <c r="E9" s="725">
        <f t="shared" si="0"/>
        <v>566820</v>
      </c>
      <c r="F9" s="724"/>
      <c r="G9" s="724"/>
      <c r="H9" s="725">
        <f t="shared" si="1"/>
        <v>0</v>
      </c>
    </row>
    <row r="10" spans="1:8" ht="15.75">
      <c r="A10" s="569">
        <v>1.3</v>
      </c>
      <c r="B10" s="571" t="s">
        <v>528</v>
      </c>
      <c r="C10" s="724">
        <v>14922633.75</v>
      </c>
      <c r="D10" s="724">
        <v>2551008.96</v>
      </c>
      <c r="E10" s="725">
        <f t="shared" si="0"/>
        <v>17473642.710000001</v>
      </c>
      <c r="F10" s="724">
        <v>2859305.78</v>
      </c>
      <c r="G10" s="724">
        <v>6456.4014999999999</v>
      </c>
      <c r="H10" s="725">
        <f t="shared" si="1"/>
        <v>2865762.1814999999</v>
      </c>
    </row>
    <row r="11" spans="1:8" ht="15.75">
      <c r="A11" s="569">
        <v>2</v>
      </c>
      <c r="B11" s="572" t="s">
        <v>529</v>
      </c>
      <c r="C11" s="724"/>
      <c r="D11" s="724"/>
      <c r="E11" s="725">
        <f t="shared" si="0"/>
        <v>0</v>
      </c>
      <c r="F11" s="724"/>
      <c r="G11" s="724"/>
      <c r="H11" s="725">
        <f t="shared" si="1"/>
        <v>0</v>
      </c>
    </row>
    <row r="12" spans="1:8" ht="15.75">
      <c r="A12" s="569">
        <v>2.1</v>
      </c>
      <c r="B12" s="573" t="s">
        <v>530</v>
      </c>
      <c r="C12" s="724"/>
      <c r="D12" s="724"/>
      <c r="E12" s="725">
        <f t="shared" si="0"/>
        <v>0</v>
      </c>
      <c r="F12" s="724"/>
      <c r="G12" s="724"/>
      <c r="H12" s="725">
        <f t="shared" si="1"/>
        <v>0</v>
      </c>
    </row>
    <row r="13" spans="1:8" ht="26.45" customHeight="1">
      <c r="A13" s="569">
        <v>3</v>
      </c>
      <c r="B13" s="574" t="s">
        <v>531</v>
      </c>
      <c r="C13" s="724"/>
      <c r="D13" s="724"/>
      <c r="E13" s="725">
        <f t="shared" si="0"/>
        <v>0</v>
      </c>
      <c r="F13" s="724"/>
      <c r="G13" s="724"/>
      <c r="H13" s="725">
        <f t="shared" si="1"/>
        <v>0</v>
      </c>
    </row>
    <row r="14" spans="1:8" ht="26.45" customHeight="1">
      <c r="A14" s="569">
        <v>4</v>
      </c>
      <c r="B14" s="575" t="s">
        <v>532</v>
      </c>
      <c r="C14" s="724"/>
      <c r="D14" s="724"/>
      <c r="E14" s="725">
        <f t="shared" si="0"/>
        <v>0</v>
      </c>
      <c r="F14" s="724"/>
      <c r="G14" s="724"/>
      <c r="H14" s="725">
        <f t="shared" si="1"/>
        <v>0</v>
      </c>
    </row>
    <row r="15" spans="1:8" ht="24.6" customHeight="1">
      <c r="A15" s="569">
        <v>5</v>
      </c>
      <c r="B15" s="576" t="s">
        <v>533</v>
      </c>
      <c r="C15" s="726">
        <f>SUM(C16:C18)</f>
        <v>0</v>
      </c>
      <c r="D15" s="726">
        <f>SUM(D16:D18)</f>
        <v>0</v>
      </c>
      <c r="E15" s="727">
        <f t="shared" si="0"/>
        <v>0</v>
      </c>
      <c r="F15" s="726">
        <v>0</v>
      </c>
      <c r="G15" s="726">
        <v>0</v>
      </c>
      <c r="H15" s="727">
        <f t="shared" si="1"/>
        <v>0</v>
      </c>
    </row>
    <row r="16" spans="1:8" ht="15.75">
      <c r="A16" s="569">
        <v>5.0999999999999996</v>
      </c>
      <c r="B16" s="577" t="s">
        <v>534</v>
      </c>
      <c r="C16" s="724"/>
      <c r="D16" s="724"/>
      <c r="E16" s="725">
        <f t="shared" si="0"/>
        <v>0</v>
      </c>
      <c r="F16" s="724">
        <v>0</v>
      </c>
      <c r="G16" s="724">
        <v>0</v>
      </c>
      <c r="H16" s="725">
        <f t="shared" si="1"/>
        <v>0</v>
      </c>
    </row>
    <row r="17" spans="1:8" ht="15.75">
      <c r="A17" s="569">
        <v>5.2</v>
      </c>
      <c r="B17" s="577" t="s">
        <v>535</v>
      </c>
      <c r="C17" s="724"/>
      <c r="D17" s="724"/>
      <c r="E17" s="725">
        <f t="shared" si="0"/>
        <v>0</v>
      </c>
      <c r="F17" s="724"/>
      <c r="G17" s="724"/>
      <c r="H17" s="725">
        <f t="shared" si="1"/>
        <v>0</v>
      </c>
    </row>
    <row r="18" spans="1:8" ht="15.75">
      <c r="A18" s="569">
        <v>5.3</v>
      </c>
      <c r="B18" s="578" t="s">
        <v>536</v>
      </c>
      <c r="C18" s="724"/>
      <c r="D18" s="724"/>
      <c r="E18" s="725">
        <f t="shared" si="0"/>
        <v>0</v>
      </c>
      <c r="F18" s="724"/>
      <c r="G18" s="724"/>
      <c r="H18" s="725">
        <f t="shared" si="1"/>
        <v>0</v>
      </c>
    </row>
    <row r="19" spans="1:8" ht="15.75">
      <c r="A19" s="569">
        <v>6</v>
      </c>
      <c r="B19" s="574" t="s">
        <v>537</v>
      </c>
      <c r="C19" s="724">
        <f>SUM(C20:C21)</f>
        <v>9553935</v>
      </c>
      <c r="D19" s="724">
        <f>SUM(D20:D21)</f>
        <v>0</v>
      </c>
      <c r="E19" s="725">
        <f t="shared" si="0"/>
        <v>9553935</v>
      </c>
      <c r="F19" s="724">
        <v>6224559</v>
      </c>
      <c r="G19" s="724">
        <v>0</v>
      </c>
      <c r="H19" s="725">
        <f t="shared" si="1"/>
        <v>6224559</v>
      </c>
    </row>
    <row r="20" spans="1:8" ht="15.75">
      <c r="A20" s="569">
        <v>6.1</v>
      </c>
      <c r="B20" s="577" t="s">
        <v>535</v>
      </c>
      <c r="C20" s="724">
        <v>9553935</v>
      </c>
      <c r="D20" s="724"/>
      <c r="E20" s="725">
        <f t="shared" si="0"/>
        <v>9553935</v>
      </c>
      <c r="F20" s="724">
        <v>6224559</v>
      </c>
      <c r="G20" s="724"/>
      <c r="H20" s="725">
        <f t="shared" si="1"/>
        <v>6224559</v>
      </c>
    </row>
    <row r="21" spans="1:8" ht="15.75">
      <c r="A21" s="569">
        <v>6.2</v>
      </c>
      <c r="B21" s="578" t="s">
        <v>536</v>
      </c>
      <c r="C21" s="724"/>
      <c r="D21" s="724"/>
      <c r="E21" s="725">
        <f t="shared" si="0"/>
        <v>0</v>
      </c>
      <c r="F21" s="724">
        <v>0</v>
      </c>
      <c r="G21" s="724">
        <v>0</v>
      </c>
      <c r="H21" s="725">
        <f t="shared" si="1"/>
        <v>0</v>
      </c>
    </row>
    <row r="22" spans="1:8" ht="15.75">
      <c r="A22" s="569">
        <v>7</v>
      </c>
      <c r="B22" s="572" t="s">
        <v>538</v>
      </c>
      <c r="C22" s="724"/>
      <c r="D22" s="724"/>
      <c r="E22" s="725">
        <f t="shared" si="0"/>
        <v>0</v>
      </c>
      <c r="F22" s="724">
        <v>0</v>
      </c>
      <c r="G22" s="724"/>
      <c r="H22" s="725">
        <f t="shared" si="1"/>
        <v>0</v>
      </c>
    </row>
    <row r="23" spans="1:8" ht="15.75">
      <c r="A23" s="569">
        <v>8</v>
      </c>
      <c r="B23" s="579" t="s">
        <v>539</v>
      </c>
      <c r="C23" s="724"/>
      <c r="D23" s="724"/>
      <c r="E23" s="725">
        <f t="shared" si="0"/>
        <v>0</v>
      </c>
      <c r="F23" s="724"/>
      <c r="G23" s="724"/>
      <c r="H23" s="725">
        <f t="shared" si="1"/>
        <v>0</v>
      </c>
    </row>
    <row r="24" spans="1:8" ht="15.75">
      <c r="A24" s="569">
        <v>9</v>
      </c>
      <c r="B24" s="575" t="s">
        <v>540</v>
      </c>
      <c r="C24" s="724">
        <f>SUM(C25:C26)</f>
        <v>3310825</v>
      </c>
      <c r="D24" s="724">
        <f>SUM(D25:D26)</f>
        <v>0</v>
      </c>
      <c r="E24" s="725">
        <f t="shared" si="0"/>
        <v>3310825</v>
      </c>
      <c r="F24" s="724">
        <v>562013</v>
      </c>
      <c r="G24" s="724">
        <v>0</v>
      </c>
      <c r="H24" s="725">
        <f t="shared" si="1"/>
        <v>562013</v>
      </c>
    </row>
    <row r="25" spans="1:8" ht="15.75">
      <c r="A25" s="569">
        <v>9.1</v>
      </c>
      <c r="B25" s="577" t="s">
        <v>541</v>
      </c>
      <c r="C25" s="724">
        <v>3310825</v>
      </c>
      <c r="D25" s="724"/>
      <c r="E25" s="725">
        <f t="shared" si="0"/>
        <v>3310825</v>
      </c>
      <c r="F25" s="724">
        <v>562013</v>
      </c>
      <c r="G25" s="724"/>
      <c r="H25" s="725">
        <f t="shared" si="1"/>
        <v>562013</v>
      </c>
    </row>
    <row r="26" spans="1:8" ht="15.75">
      <c r="A26" s="569">
        <v>9.1999999999999993</v>
      </c>
      <c r="B26" s="577" t="s">
        <v>542</v>
      </c>
      <c r="C26" s="724"/>
      <c r="D26" s="724"/>
      <c r="E26" s="725">
        <f t="shared" si="0"/>
        <v>0</v>
      </c>
      <c r="F26" s="724">
        <v>0</v>
      </c>
      <c r="G26" s="724"/>
      <c r="H26" s="725">
        <f t="shared" si="1"/>
        <v>0</v>
      </c>
    </row>
    <row r="27" spans="1:8" ht="15.75">
      <c r="A27" s="569">
        <v>10</v>
      </c>
      <c r="B27" s="575" t="s">
        <v>543</v>
      </c>
      <c r="C27" s="724">
        <f>SUM(C28:C29)</f>
        <v>5342957</v>
      </c>
      <c r="D27" s="724">
        <f>SUM(D28:D29)</f>
        <v>0</v>
      </c>
      <c r="E27" s="725">
        <f t="shared" si="0"/>
        <v>5342957</v>
      </c>
      <c r="F27" s="724">
        <v>1387678.77</v>
      </c>
      <c r="G27" s="724">
        <v>0</v>
      </c>
      <c r="H27" s="725">
        <f t="shared" si="1"/>
        <v>1387678.77</v>
      </c>
    </row>
    <row r="28" spans="1:8" ht="15.75">
      <c r="A28" s="569">
        <v>10.1</v>
      </c>
      <c r="B28" s="577" t="s">
        <v>544</v>
      </c>
      <c r="C28" s="724"/>
      <c r="D28" s="724"/>
      <c r="E28" s="725">
        <f t="shared" si="0"/>
        <v>0</v>
      </c>
      <c r="F28" s="724"/>
      <c r="G28" s="724"/>
      <c r="H28" s="725">
        <f t="shared" si="1"/>
        <v>0</v>
      </c>
    </row>
    <row r="29" spans="1:8" ht="15.75">
      <c r="A29" s="569">
        <v>10.199999999999999</v>
      </c>
      <c r="B29" s="577" t="s">
        <v>545</v>
      </c>
      <c r="C29" s="724">
        <v>5342957</v>
      </c>
      <c r="D29" s="724"/>
      <c r="E29" s="725">
        <f t="shared" si="0"/>
        <v>5342957</v>
      </c>
      <c r="F29" s="724">
        <v>1387678.77</v>
      </c>
      <c r="G29" s="724"/>
      <c r="H29" s="725">
        <f t="shared" si="1"/>
        <v>1387678.77</v>
      </c>
    </row>
    <row r="30" spans="1:8" ht="15.75">
      <c r="A30" s="569">
        <v>11</v>
      </c>
      <c r="B30" s="575" t="s">
        <v>546</v>
      </c>
      <c r="C30" s="724">
        <f>SUM(C31:C32)</f>
        <v>0</v>
      </c>
      <c r="D30" s="724">
        <f>SUM(D31:D32)</f>
        <v>0</v>
      </c>
      <c r="E30" s="725">
        <f t="shared" si="0"/>
        <v>0</v>
      </c>
      <c r="F30" s="724">
        <v>832564</v>
      </c>
      <c r="G30" s="724">
        <v>0</v>
      </c>
      <c r="H30" s="725">
        <f t="shared" si="1"/>
        <v>832564</v>
      </c>
    </row>
    <row r="31" spans="1:8" ht="15.75">
      <c r="A31" s="569">
        <v>11.1</v>
      </c>
      <c r="B31" s="577" t="s">
        <v>547</v>
      </c>
      <c r="C31" s="724">
        <v>0</v>
      </c>
      <c r="D31" s="724"/>
      <c r="E31" s="725">
        <f t="shared" si="0"/>
        <v>0</v>
      </c>
      <c r="F31" s="724">
        <v>1196</v>
      </c>
      <c r="G31" s="724"/>
      <c r="H31" s="725">
        <f t="shared" si="1"/>
        <v>1196</v>
      </c>
    </row>
    <row r="32" spans="1:8" ht="15.75">
      <c r="A32" s="569">
        <v>11.2</v>
      </c>
      <c r="B32" s="577" t="s">
        <v>548</v>
      </c>
      <c r="C32" s="724">
        <v>0</v>
      </c>
      <c r="D32" s="724"/>
      <c r="E32" s="725">
        <f t="shared" si="0"/>
        <v>0</v>
      </c>
      <c r="F32" s="724">
        <v>831368</v>
      </c>
      <c r="G32" s="724"/>
      <c r="H32" s="725">
        <f t="shared" si="1"/>
        <v>831368</v>
      </c>
    </row>
    <row r="33" spans="1:8" ht="15.75">
      <c r="A33" s="569">
        <v>13</v>
      </c>
      <c r="B33" s="575" t="s">
        <v>549</v>
      </c>
      <c r="C33" s="724">
        <v>974220.25</v>
      </c>
      <c r="D33" s="724">
        <v>13588.04</v>
      </c>
      <c r="E33" s="725">
        <f t="shared" si="0"/>
        <v>987808.29</v>
      </c>
      <c r="F33" s="724">
        <v>1215238</v>
      </c>
      <c r="G33" s="724">
        <v>210.64510000000001</v>
      </c>
      <c r="H33" s="725">
        <f t="shared" si="1"/>
        <v>1215448.6451000001</v>
      </c>
    </row>
    <row r="34" spans="1:8" ht="15.75">
      <c r="A34" s="569">
        <v>13.1</v>
      </c>
      <c r="B34" s="580" t="s">
        <v>550</v>
      </c>
      <c r="C34" s="724"/>
      <c r="D34" s="724"/>
      <c r="E34" s="725">
        <f t="shared" si="0"/>
        <v>0</v>
      </c>
      <c r="F34" s="724">
        <v>0</v>
      </c>
      <c r="G34" s="724"/>
      <c r="H34" s="725">
        <f t="shared" si="1"/>
        <v>0</v>
      </c>
    </row>
    <row r="35" spans="1:8" ht="15.75">
      <c r="A35" s="569">
        <v>13.2</v>
      </c>
      <c r="B35" s="580" t="s">
        <v>551</v>
      </c>
      <c r="C35" s="724"/>
      <c r="D35" s="724"/>
      <c r="E35" s="725">
        <f t="shared" si="0"/>
        <v>0</v>
      </c>
      <c r="F35" s="724"/>
      <c r="G35" s="724"/>
      <c r="H35" s="725">
        <f t="shared" si="1"/>
        <v>0</v>
      </c>
    </row>
    <row r="36" spans="1:8" ht="15.75">
      <c r="A36" s="569">
        <v>14</v>
      </c>
      <c r="B36" s="581" t="s">
        <v>552</v>
      </c>
      <c r="C36" s="724">
        <f>SUM(C7,C11,C13,C14,C15,C19,C22,C23,C24,C27,C30,C33)</f>
        <v>34670699</v>
      </c>
      <c r="D36" s="724">
        <f>SUM(D7,D11,D13,D14,D15,D19,D22,D23,D24,D27,D30,D33)</f>
        <v>2565289</v>
      </c>
      <c r="E36" s="725">
        <f t="shared" si="0"/>
        <v>37235988</v>
      </c>
      <c r="F36" s="724">
        <f>SUM(F7,F11,F13,F14,F15,F19,F22,F23,F24,F27,F30,F33)</f>
        <v>13081358.549999999</v>
      </c>
      <c r="G36" s="724">
        <f>SUM(G7,G11,G13,G14,G15,G19,G22,G23,G24,G27,G30,G33)</f>
        <v>6667.0465999999997</v>
      </c>
      <c r="H36" s="725">
        <f t="shared" si="1"/>
        <v>13088025.596599998</v>
      </c>
    </row>
    <row r="37" spans="1:8" ht="22.5" customHeight="1">
      <c r="A37" s="569"/>
      <c r="B37" s="582" t="s">
        <v>553</v>
      </c>
      <c r="C37" s="770"/>
      <c r="D37" s="771"/>
      <c r="E37" s="771"/>
      <c r="F37" s="771"/>
      <c r="G37" s="771"/>
      <c r="H37" s="772"/>
    </row>
    <row r="38" spans="1:8" ht="15.75">
      <c r="A38" s="569">
        <v>15</v>
      </c>
      <c r="B38" s="583" t="s">
        <v>554</v>
      </c>
      <c r="C38" s="724"/>
      <c r="D38" s="724"/>
      <c r="E38" s="725">
        <f>C38+D38</f>
        <v>0</v>
      </c>
      <c r="F38" s="724"/>
      <c r="G38" s="724"/>
      <c r="H38" s="725">
        <f>F38+G38</f>
        <v>0</v>
      </c>
    </row>
    <row r="39" spans="1:8" ht="15.75">
      <c r="A39" s="584">
        <v>15.1</v>
      </c>
      <c r="B39" s="585" t="s">
        <v>530</v>
      </c>
      <c r="C39" s="724"/>
      <c r="D39" s="724"/>
      <c r="E39" s="725">
        <f t="shared" ref="E39:E53" si="2">C39+D39</f>
        <v>0</v>
      </c>
      <c r="F39" s="724"/>
      <c r="G39" s="724"/>
      <c r="H39" s="725">
        <f t="shared" ref="H39:H53" si="3">F39+G39</f>
        <v>0</v>
      </c>
    </row>
    <row r="40" spans="1:8" ht="24" customHeight="1">
      <c r="A40" s="584">
        <v>16</v>
      </c>
      <c r="B40" s="572" t="s">
        <v>555</v>
      </c>
      <c r="C40" s="724"/>
      <c r="D40" s="724"/>
      <c r="E40" s="725">
        <f t="shared" si="2"/>
        <v>0</v>
      </c>
      <c r="F40" s="724"/>
      <c r="G40" s="724"/>
      <c r="H40" s="725">
        <f t="shared" si="3"/>
        <v>0</v>
      </c>
    </row>
    <row r="41" spans="1:8" ht="15.75">
      <c r="A41" s="584">
        <v>17</v>
      </c>
      <c r="B41" s="572" t="s">
        <v>556</v>
      </c>
      <c r="C41" s="724">
        <f>SUM(C42:C45)</f>
        <v>398072</v>
      </c>
      <c r="D41" s="724">
        <f>SUM(D42:D45)</f>
        <v>2133692</v>
      </c>
      <c r="E41" s="725">
        <f t="shared" si="2"/>
        <v>2531764</v>
      </c>
      <c r="F41" s="724"/>
      <c r="G41" s="724"/>
      <c r="H41" s="725">
        <f t="shared" si="3"/>
        <v>0</v>
      </c>
    </row>
    <row r="42" spans="1:8" ht="15.75">
      <c r="A42" s="584">
        <v>17.100000000000001</v>
      </c>
      <c r="B42" s="586" t="s">
        <v>557</v>
      </c>
      <c r="C42" s="724">
        <v>398072</v>
      </c>
      <c r="D42" s="724">
        <v>4754</v>
      </c>
      <c r="E42" s="725">
        <f t="shared" si="2"/>
        <v>402826</v>
      </c>
      <c r="F42" s="724"/>
      <c r="G42" s="724"/>
      <c r="H42" s="725">
        <f t="shared" si="3"/>
        <v>0</v>
      </c>
    </row>
    <row r="43" spans="1:8" ht="15.75">
      <c r="A43" s="584">
        <v>17.2</v>
      </c>
      <c r="B43" s="587" t="s">
        <v>558</v>
      </c>
      <c r="C43" s="724"/>
      <c r="D43" s="724"/>
      <c r="E43" s="725">
        <f t="shared" si="2"/>
        <v>0</v>
      </c>
      <c r="F43" s="724"/>
      <c r="G43" s="724"/>
      <c r="H43" s="725">
        <f t="shared" si="3"/>
        <v>0</v>
      </c>
    </row>
    <row r="44" spans="1:8" ht="15.75">
      <c r="A44" s="584">
        <v>17.3</v>
      </c>
      <c r="B44" s="586" t="s">
        <v>559</v>
      </c>
      <c r="C44" s="724"/>
      <c r="D44" s="724"/>
      <c r="E44" s="725">
        <f t="shared" si="2"/>
        <v>0</v>
      </c>
      <c r="F44" s="724"/>
      <c r="G44" s="724"/>
      <c r="H44" s="725">
        <f t="shared" si="3"/>
        <v>0</v>
      </c>
    </row>
    <row r="45" spans="1:8" ht="15.75">
      <c r="A45" s="584">
        <v>17.399999999999999</v>
      </c>
      <c r="B45" s="586" t="s">
        <v>560</v>
      </c>
      <c r="C45" s="724"/>
      <c r="D45" s="724">
        <v>2128938</v>
      </c>
      <c r="E45" s="725">
        <f t="shared" si="2"/>
        <v>2128938</v>
      </c>
      <c r="F45" s="724"/>
      <c r="G45" s="724"/>
      <c r="H45" s="725">
        <f t="shared" si="3"/>
        <v>0</v>
      </c>
    </row>
    <row r="46" spans="1:8" ht="15.75">
      <c r="A46" s="584">
        <v>18</v>
      </c>
      <c r="B46" s="588" t="s">
        <v>561</v>
      </c>
      <c r="C46" s="724"/>
      <c r="D46" s="724"/>
      <c r="E46" s="725">
        <f t="shared" si="2"/>
        <v>0</v>
      </c>
      <c r="F46" s="724">
        <v>0</v>
      </c>
      <c r="G46" s="724">
        <v>0</v>
      </c>
      <c r="H46" s="725">
        <f t="shared" si="3"/>
        <v>0</v>
      </c>
    </row>
    <row r="47" spans="1:8" ht="15.75">
      <c r="A47" s="584">
        <v>19</v>
      </c>
      <c r="B47" s="588" t="s">
        <v>562</v>
      </c>
      <c r="C47" s="724">
        <f>SUM(C48:C49)</f>
        <v>151035</v>
      </c>
      <c r="D47" s="724">
        <f>SUM(D48:D49)</f>
        <v>0</v>
      </c>
      <c r="E47" s="725">
        <f t="shared" si="2"/>
        <v>151035</v>
      </c>
      <c r="F47" s="724">
        <v>2926</v>
      </c>
      <c r="G47" s="724">
        <v>0</v>
      </c>
      <c r="H47" s="725">
        <f t="shared" si="3"/>
        <v>2926</v>
      </c>
    </row>
    <row r="48" spans="1:8" ht="15.75">
      <c r="A48" s="584">
        <v>19.100000000000001</v>
      </c>
      <c r="B48" s="589" t="s">
        <v>563</v>
      </c>
      <c r="C48" s="724">
        <v>0</v>
      </c>
      <c r="D48" s="724"/>
      <c r="E48" s="725">
        <f t="shared" si="2"/>
        <v>0</v>
      </c>
      <c r="F48" s="724">
        <v>2926</v>
      </c>
      <c r="G48" s="724">
        <v>0</v>
      </c>
      <c r="H48" s="725">
        <f t="shared" si="3"/>
        <v>2926</v>
      </c>
    </row>
    <row r="49" spans="1:8" ht="15.75">
      <c r="A49" s="584">
        <v>19.2</v>
      </c>
      <c r="B49" s="590" t="s">
        <v>564</v>
      </c>
      <c r="C49" s="724">
        <v>151035</v>
      </c>
      <c r="D49" s="724"/>
      <c r="E49" s="725">
        <f t="shared" si="2"/>
        <v>151035</v>
      </c>
      <c r="F49" s="724">
        <v>0</v>
      </c>
      <c r="G49" s="724">
        <v>0</v>
      </c>
      <c r="H49" s="725">
        <f t="shared" si="3"/>
        <v>0</v>
      </c>
    </row>
    <row r="50" spans="1:8" ht="15.75">
      <c r="A50" s="584">
        <v>20</v>
      </c>
      <c r="B50" s="591" t="s">
        <v>565</v>
      </c>
      <c r="C50" s="724"/>
      <c r="D50" s="724"/>
      <c r="E50" s="725">
        <f t="shared" si="2"/>
        <v>0</v>
      </c>
      <c r="F50" s="724">
        <v>0</v>
      </c>
      <c r="G50" s="724">
        <v>0</v>
      </c>
      <c r="H50" s="725">
        <f t="shared" si="3"/>
        <v>0</v>
      </c>
    </row>
    <row r="51" spans="1:8" ht="15.75">
      <c r="A51" s="584">
        <v>21</v>
      </c>
      <c r="B51" s="579" t="s">
        <v>566</v>
      </c>
      <c r="C51" s="724">
        <v>613864</v>
      </c>
      <c r="D51" s="724">
        <v>231367</v>
      </c>
      <c r="E51" s="725">
        <f t="shared" si="2"/>
        <v>845231</v>
      </c>
      <c r="F51" s="724">
        <v>162966.44</v>
      </c>
      <c r="G51" s="724">
        <v>50923.227200000001</v>
      </c>
      <c r="H51" s="725">
        <f t="shared" si="3"/>
        <v>213889.6672</v>
      </c>
    </row>
    <row r="52" spans="1:8" ht="15.75">
      <c r="A52" s="584">
        <v>21.1</v>
      </c>
      <c r="B52" s="587" t="s">
        <v>567</v>
      </c>
      <c r="C52" s="724"/>
      <c r="D52" s="724"/>
      <c r="E52" s="725">
        <f t="shared" si="2"/>
        <v>0</v>
      </c>
      <c r="F52" s="724">
        <v>0</v>
      </c>
      <c r="G52" s="724"/>
      <c r="H52" s="725">
        <f t="shared" si="3"/>
        <v>0</v>
      </c>
    </row>
    <row r="53" spans="1:8" ht="15.75">
      <c r="A53" s="584">
        <v>22</v>
      </c>
      <c r="B53" s="592" t="s">
        <v>568</v>
      </c>
      <c r="C53" s="724">
        <f>SUM(C38,C40,C41,C46,C47,C50,C51)</f>
        <v>1162971</v>
      </c>
      <c r="D53" s="724">
        <f>SUM(D38,D40,D41,D46,D47,D50,D51)</f>
        <v>2365059</v>
      </c>
      <c r="E53" s="725">
        <f t="shared" si="2"/>
        <v>3528030</v>
      </c>
      <c r="F53" s="724">
        <f>SUM(F38,F40,F41,F46,F47,F50,F51)</f>
        <v>165892.44</v>
      </c>
      <c r="G53" s="724">
        <f>SUM(G38,G40,G41,G46,G47,G50,G51)</f>
        <v>50923.227200000001</v>
      </c>
      <c r="H53" s="725">
        <f t="shared" si="3"/>
        <v>216815.6672</v>
      </c>
    </row>
    <row r="54" spans="1:8" ht="24" customHeight="1">
      <c r="A54" s="584"/>
      <c r="B54" s="593" t="s">
        <v>569</v>
      </c>
      <c r="C54" s="770"/>
      <c r="D54" s="771"/>
      <c r="E54" s="771"/>
      <c r="F54" s="771"/>
      <c r="G54" s="771"/>
      <c r="H54" s="772"/>
    </row>
    <row r="55" spans="1:8" ht="15.75">
      <c r="A55" s="584">
        <v>23</v>
      </c>
      <c r="B55" s="607" t="s">
        <v>710</v>
      </c>
      <c r="C55" s="724">
        <v>46774750</v>
      </c>
      <c r="D55" s="724"/>
      <c r="E55" s="725">
        <f>C55+D55</f>
        <v>46774750</v>
      </c>
      <c r="F55" s="724">
        <v>16632000</v>
      </c>
      <c r="G55" s="724"/>
      <c r="H55" s="725">
        <f>F55+G55</f>
        <v>16632000</v>
      </c>
    </row>
    <row r="56" spans="1:8" ht="15.75">
      <c r="A56" s="584">
        <v>24</v>
      </c>
      <c r="B56" s="591" t="s">
        <v>571</v>
      </c>
      <c r="C56" s="724">
        <v>2100</v>
      </c>
      <c r="D56" s="724"/>
      <c r="E56" s="725">
        <f t="shared" ref="E56:E69" si="4">C56+D56</f>
        <v>2100</v>
      </c>
      <c r="F56" s="724">
        <v>2100</v>
      </c>
      <c r="G56" s="724"/>
      <c r="H56" s="725">
        <f t="shared" ref="H56:H68" si="5">F56+G56</f>
        <v>2100</v>
      </c>
    </row>
    <row r="57" spans="1:8" ht="15.75">
      <c r="A57" s="584">
        <v>25</v>
      </c>
      <c r="B57" s="588" t="s">
        <v>572</v>
      </c>
      <c r="C57" s="724"/>
      <c r="D57" s="724"/>
      <c r="E57" s="725">
        <f t="shared" si="4"/>
        <v>0</v>
      </c>
      <c r="F57" s="724"/>
      <c r="G57" s="724"/>
      <c r="H57" s="725">
        <f t="shared" si="5"/>
        <v>0</v>
      </c>
    </row>
    <row r="58" spans="1:8" ht="15.75">
      <c r="A58" s="584">
        <v>26</v>
      </c>
      <c r="B58" s="588" t="s">
        <v>573</v>
      </c>
      <c r="C58" s="724"/>
      <c r="D58" s="724"/>
      <c r="E58" s="725">
        <f t="shared" si="4"/>
        <v>0</v>
      </c>
      <c r="F58" s="724"/>
      <c r="G58" s="724"/>
      <c r="H58" s="725">
        <f t="shared" si="5"/>
        <v>0</v>
      </c>
    </row>
    <row r="59" spans="1:8" ht="15.75">
      <c r="A59" s="584">
        <v>27</v>
      </c>
      <c r="B59" s="588" t="s">
        <v>574</v>
      </c>
      <c r="C59" s="724">
        <f>SUM(C60:C61)</f>
        <v>0</v>
      </c>
      <c r="D59" s="724">
        <f>SUM(D60:D61)</f>
        <v>0</v>
      </c>
      <c r="E59" s="725">
        <f t="shared" si="4"/>
        <v>0</v>
      </c>
      <c r="F59" s="724">
        <v>0</v>
      </c>
      <c r="G59" s="724">
        <v>0</v>
      </c>
      <c r="H59" s="725">
        <f t="shared" si="5"/>
        <v>0</v>
      </c>
    </row>
    <row r="60" spans="1:8" ht="15.75">
      <c r="A60" s="584">
        <v>27.1</v>
      </c>
      <c r="B60" s="586" t="s">
        <v>575</v>
      </c>
      <c r="C60" s="724"/>
      <c r="D60" s="724"/>
      <c r="E60" s="725">
        <f t="shared" si="4"/>
        <v>0</v>
      </c>
      <c r="F60" s="724">
        <v>0</v>
      </c>
      <c r="G60" s="724"/>
      <c r="H60" s="725">
        <f t="shared" si="5"/>
        <v>0</v>
      </c>
    </row>
    <row r="61" spans="1:8" ht="15.75">
      <c r="A61" s="584">
        <v>27.2</v>
      </c>
      <c r="B61" s="586" t="s">
        <v>576</v>
      </c>
      <c r="C61" s="724"/>
      <c r="D61" s="724"/>
      <c r="E61" s="725">
        <f t="shared" si="4"/>
        <v>0</v>
      </c>
      <c r="F61" s="724"/>
      <c r="G61" s="724"/>
      <c r="H61" s="725">
        <f t="shared" si="5"/>
        <v>0</v>
      </c>
    </row>
    <row r="62" spans="1:8" ht="15.75">
      <c r="A62" s="584">
        <v>28</v>
      </c>
      <c r="B62" s="594" t="s">
        <v>577</v>
      </c>
      <c r="C62" s="724"/>
      <c r="D62" s="724"/>
      <c r="E62" s="725">
        <f t="shared" si="4"/>
        <v>0</v>
      </c>
      <c r="F62" s="724"/>
      <c r="G62" s="724"/>
      <c r="H62" s="725">
        <f t="shared" si="5"/>
        <v>0</v>
      </c>
    </row>
    <row r="63" spans="1:8" ht="15.75">
      <c r="A63" s="584">
        <v>29</v>
      </c>
      <c r="B63" s="588" t="s">
        <v>578</v>
      </c>
      <c r="C63" s="724">
        <f>SUM(C64:C66)</f>
        <v>0</v>
      </c>
      <c r="D63" s="724">
        <f>SUM(D64:D66)</f>
        <v>0</v>
      </c>
      <c r="E63" s="725">
        <f t="shared" si="4"/>
        <v>0</v>
      </c>
      <c r="F63" s="724">
        <v>0</v>
      </c>
      <c r="G63" s="724">
        <v>0</v>
      </c>
      <c r="H63" s="725">
        <f t="shared" si="5"/>
        <v>0</v>
      </c>
    </row>
    <row r="64" spans="1:8" ht="15.75">
      <c r="A64" s="584">
        <v>29.1</v>
      </c>
      <c r="B64" s="578" t="s">
        <v>579</v>
      </c>
      <c r="C64" s="724"/>
      <c r="D64" s="724"/>
      <c r="E64" s="725">
        <f t="shared" si="4"/>
        <v>0</v>
      </c>
      <c r="F64" s="724">
        <v>0</v>
      </c>
      <c r="G64" s="724"/>
      <c r="H64" s="725">
        <f t="shared" si="5"/>
        <v>0</v>
      </c>
    </row>
    <row r="65" spans="1:8" ht="24.95" customHeight="1">
      <c r="A65" s="584">
        <v>29.2</v>
      </c>
      <c r="B65" s="595" t="s">
        <v>580</v>
      </c>
      <c r="C65" s="724"/>
      <c r="D65" s="724"/>
      <c r="E65" s="725">
        <f t="shared" si="4"/>
        <v>0</v>
      </c>
      <c r="F65" s="724"/>
      <c r="G65" s="724"/>
      <c r="H65" s="725">
        <f t="shared" si="5"/>
        <v>0</v>
      </c>
    </row>
    <row r="66" spans="1:8" ht="22.5" customHeight="1">
      <c r="A66" s="584">
        <v>29.3</v>
      </c>
      <c r="B66" s="595" t="s">
        <v>581</v>
      </c>
      <c r="C66" s="724"/>
      <c r="D66" s="724"/>
      <c r="E66" s="725">
        <f t="shared" si="4"/>
        <v>0</v>
      </c>
      <c r="F66" s="724"/>
      <c r="G66" s="724"/>
      <c r="H66" s="725">
        <f t="shared" si="5"/>
        <v>0</v>
      </c>
    </row>
    <row r="67" spans="1:8" ht="15.75">
      <c r="A67" s="584">
        <v>30</v>
      </c>
      <c r="B67" s="575" t="s">
        <v>582</v>
      </c>
      <c r="C67" s="724">
        <v>-13068892</v>
      </c>
      <c r="D67" s="724"/>
      <c r="E67" s="725">
        <f t="shared" si="4"/>
        <v>-13068892</v>
      </c>
      <c r="F67" s="724">
        <v>-3762890.0700000003</v>
      </c>
      <c r="G67" s="724"/>
      <c r="H67" s="725">
        <f t="shared" si="5"/>
        <v>-3762890.0700000003</v>
      </c>
    </row>
    <row r="68" spans="1:8" ht="15.75">
      <c r="A68" s="584">
        <v>31</v>
      </c>
      <c r="B68" s="596" t="s">
        <v>583</v>
      </c>
      <c r="C68" s="724">
        <f>SUM(C55,C56,C57,C58,C59,C62,C63,C67)</f>
        <v>33707958</v>
      </c>
      <c r="D68" s="724">
        <f>SUM(D55,D56,D57,D58,D59,D62,D63,D67)</f>
        <v>0</v>
      </c>
      <c r="E68" s="725">
        <f t="shared" si="4"/>
        <v>33707958</v>
      </c>
      <c r="F68" s="724">
        <f>SUM(F55,F56,F57,F58,F59,F62,F63,F67)</f>
        <v>12871209.93</v>
      </c>
      <c r="G68" s="724">
        <f>SUM(G55,G56,G57,G58,G59,G62,G63,G67)</f>
        <v>0</v>
      </c>
      <c r="H68" s="725">
        <f t="shared" si="5"/>
        <v>12871209.93</v>
      </c>
    </row>
    <row r="69" spans="1:8" ht="15.75">
      <c r="A69" s="584">
        <v>32</v>
      </c>
      <c r="B69" s="597" t="s">
        <v>584</v>
      </c>
      <c r="C69" s="724">
        <f>SUM(C53,C68)</f>
        <v>34870929</v>
      </c>
      <c r="D69" s="724">
        <f>SUM(D53,D68)</f>
        <v>2365059</v>
      </c>
      <c r="E69" s="725">
        <f t="shared" si="4"/>
        <v>37235988</v>
      </c>
      <c r="F69" s="724">
        <f>SUM(F53,F68)</f>
        <v>13037102.369999999</v>
      </c>
      <c r="G69" s="724">
        <f>SUM(G53,G68)</f>
        <v>50923.227200000001</v>
      </c>
      <c r="H69" s="725">
        <f>SUM(H53,H68)</f>
        <v>13088025.597199999</v>
      </c>
    </row>
    <row r="70" spans="1:8">
      <c r="C70" s="728">
        <f>C69-C36</f>
        <v>200230</v>
      </c>
      <c r="D70" s="728">
        <f t="shared" ref="D70:H70" si="6">D69-D36</f>
        <v>-200230</v>
      </c>
      <c r="E70" s="728">
        <f t="shared" si="6"/>
        <v>0</v>
      </c>
      <c r="F70" s="728">
        <f t="shared" si="6"/>
        <v>-44256.179999999702</v>
      </c>
      <c r="G70" s="728">
        <f t="shared" si="6"/>
        <v>44256.1806</v>
      </c>
      <c r="H70" s="728">
        <f t="shared" si="6"/>
        <v>6.0000084340572357E-4</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B2" sqref="B2"/>
    </sheetView>
  </sheetViews>
  <sheetFormatPr defaultColWidth="9.140625" defaultRowHeight="12.75"/>
  <cols>
    <col min="1" max="1" width="11.85546875" style="426" bestFit="1" customWidth="1"/>
    <col min="2" max="2" width="93.42578125" style="426" customWidth="1"/>
    <col min="3" max="3" width="14.5703125" style="426" customWidth="1"/>
    <col min="4" max="5" width="16.140625" style="426" customWidth="1"/>
    <col min="6" max="6" width="16.140625" style="503" customWidth="1"/>
    <col min="7" max="7" width="25.140625" style="503" customWidth="1"/>
    <col min="8" max="8" width="16.140625" style="426" customWidth="1"/>
    <col min="9" max="11" width="16.140625" style="503" customWidth="1"/>
    <col min="12" max="12" width="26.140625" style="503" customWidth="1"/>
    <col min="13" max="16384" width="9.140625" style="426"/>
  </cols>
  <sheetData>
    <row r="1" spans="1:12" ht="13.5">
      <c r="A1" s="332" t="s">
        <v>30</v>
      </c>
      <c r="B1" s="411" t="str">
        <f>'Info '!C2</f>
        <v>JSC Hash Bank</v>
      </c>
      <c r="F1" s="426"/>
      <c r="G1" s="426"/>
      <c r="I1" s="426"/>
      <c r="J1" s="426"/>
      <c r="K1" s="426"/>
      <c r="L1" s="426"/>
    </row>
    <row r="2" spans="1:12">
      <c r="A2" s="333" t="s">
        <v>31</v>
      </c>
      <c r="B2" s="668">
        <f>'1. key ratios '!B2</f>
        <v>45838</v>
      </c>
      <c r="F2" s="426"/>
      <c r="G2" s="426"/>
      <c r="I2" s="426"/>
      <c r="J2" s="426"/>
      <c r="K2" s="426"/>
      <c r="L2" s="426"/>
    </row>
    <row r="3" spans="1:12">
      <c r="A3" s="334" t="s">
        <v>466</v>
      </c>
      <c r="F3" s="426"/>
      <c r="G3" s="426"/>
      <c r="I3" s="426"/>
      <c r="J3" s="426"/>
      <c r="K3" s="426"/>
      <c r="L3" s="426"/>
    </row>
    <row r="4" spans="1:12">
      <c r="F4" s="426"/>
      <c r="G4" s="426"/>
      <c r="I4" s="426"/>
      <c r="J4" s="426"/>
      <c r="K4" s="426"/>
      <c r="L4" s="426"/>
    </row>
    <row r="5" spans="1:12" ht="37.5" customHeight="1">
      <c r="A5" s="834" t="s">
        <v>483</v>
      </c>
      <c r="B5" s="835"/>
      <c r="C5" s="880" t="s">
        <v>467</v>
      </c>
      <c r="D5" s="881"/>
      <c r="E5" s="881"/>
      <c r="F5" s="881"/>
      <c r="G5" s="881"/>
      <c r="H5" s="882" t="s">
        <v>627</v>
      </c>
      <c r="I5" s="883"/>
      <c r="J5" s="883"/>
      <c r="K5" s="883"/>
      <c r="L5" s="884"/>
    </row>
    <row r="6" spans="1:12" ht="39.6" customHeight="1">
      <c r="A6" s="838"/>
      <c r="B6" s="839"/>
      <c r="C6" s="336"/>
      <c r="D6" s="424" t="s">
        <v>648</v>
      </c>
      <c r="E6" s="424" t="s">
        <v>647</v>
      </c>
      <c r="F6" s="424" t="s">
        <v>646</v>
      </c>
      <c r="G6" s="424" t="s">
        <v>645</v>
      </c>
      <c r="H6" s="507"/>
      <c r="I6" s="424" t="s">
        <v>648</v>
      </c>
      <c r="J6" s="424" t="s">
        <v>647</v>
      </c>
      <c r="K6" s="424" t="s">
        <v>646</v>
      </c>
      <c r="L6" s="424" t="s">
        <v>645</v>
      </c>
    </row>
    <row r="7" spans="1:12">
      <c r="A7" s="415">
        <v>1</v>
      </c>
      <c r="B7" s="432" t="s">
        <v>486</v>
      </c>
      <c r="C7" s="432"/>
      <c r="D7" s="414"/>
      <c r="E7" s="414"/>
      <c r="F7" s="506"/>
      <c r="G7" s="506"/>
      <c r="H7" s="414"/>
      <c r="I7" s="506"/>
      <c r="J7" s="506"/>
      <c r="K7" s="506"/>
      <c r="L7" s="506"/>
    </row>
    <row r="8" spans="1:12">
      <c r="A8" s="415">
        <v>2</v>
      </c>
      <c r="B8" s="432" t="s">
        <v>399</v>
      </c>
      <c r="C8" s="432"/>
      <c r="D8" s="414"/>
      <c r="E8" s="414"/>
      <c r="F8" s="423"/>
      <c r="G8" s="423"/>
      <c r="H8" s="414"/>
      <c r="I8" s="423"/>
      <c r="J8" s="423"/>
      <c r="K8" s="423"/>
      <c r="L8" s="423"/>
    </row>
    <row r="9" spans="1:12">
      <c r="A9" s="415">
        <v>3</v>
      </c>
      <c r="B9" s="432" t="s">
        <v>400</v>
      </c>
      <c r="C9" s="432"/>
      <c r="D9" s="414"/>
      <c r="E9" s="414"/>
      <c r="F9" s="425"/>
      <c r="G9" s="425"/>
      <c r="H9" s="414"/>
      <c r="I9" s="425"/>
      <c r="J9" s="425"/>
      <c r="K9" s="425"/>
      <c r="L9" s="425"/>
    </row>
    <row r="10" spans="1:12">
      <c r="A10" s="415">
        <v>4</v>
      </c>
      <c r="B10" s="432" t="s">
        <v>487</v>
      </c>
      <c r="C10" s="432"/>
      <c r="D10" s="414"/>
      <c r="E10" s="414"/>
      <c r="F10" s="425"/>
      <c r="G10" s="425"/>
      <c r="H10" s="414"/>
      <c r="I10" s="425"/>
      <c r="J10" s="425"/>
      <c r="K10" s="425"/>
      <c r="L10" s="425"/>
    </row>
    <row r="11" spans="1:12">
      <c r="A11" s="415">
        <v>5</v>
      </c>
      <c r="B11" s="432" t="s">
        <v>401</v>
      </c>
      <c r="C11" s="432"/>
      <c r="D11" s="414"/>
      <c r="E11" s="414"/>
      <c r="F11" s="425"/>
      <c r="G11" s="425"/>
      <c r="H11" s="414"/>
      <c r="I11" s="425"/>
      <c r="J11" s="425"/>
      <c r="K11" s="425"/>
      <c r="L11" s="425"/>
    </row>
    <row r="12" spans="1:12">
      <c r="A12" s="415">
        <v>6</v>
      </c>
      <c r="B12" s="432" t="s">
        <v>402</v>
      </c>
      <c r="C12" s="432"/>
      <c r="D12" s="414"/>
      <c r="E12" s="414"/>
      <c r="F12" s="425"/>
      <c r="G12" s="425"/>
      <c r="H12" s="414"/>
      <c r="I12" s="425"/>
      <c r="J12" s="425"/>
      <c r="K12" s="425"/>
      <c r="L12" s="425"/>
    </row>
    <row r="13" spans="1:12">
      <c r="A13" s="415">
        <v>7</v>
      </c>
      <c r="B13" s="432" t="s">
        <v>403</v>
      </c>
      <c r="C13" s="432"/>
      <c r="D13" s="414"/>
      <c r="E13" s="414"/>
      <c r="F13" s="425"/>
      <c r="G13" s="425"/>
      <c r="H13" s="414"/>
      <c r="I13" s="425"/>
      <c r="J13" s="425"/>
      <c r="K13" s="425"/>
      <c r="L13" s="425"/>
    </row>
    <row r="14" spans="1:12">
      <c r="A14" s="415">
        <v>8</v>
      </c>
      <c r="B14" s="432" t="s">
        <v>404</v>
      </c>
      <c r="C14" s="432"/>
      <c r="D14" s="414"/>
      <c r="E14" s="414"/>
      <c r="F14" s="425"/>
      <c r="G14" s="425"/>
      <c r="H14" s="414"/>
      <c r="I14" s="425"/>
      <c r="J14" s="425"/>
      <c r="K14" s="425"/>
      <c r="L14" s="425"/>
    </row>
    <row r="15" spans="1:12">
      <c r="A15" s="415">
        <v>9</v>
      </c>
      <c r="B15" s="432" t="s">
        <v>405</v>
      </c>
      <c r="C15" s="432"/>
      <c r="D15" s="414"/>
      <c r="E15" s="414"/>
      <c r="F15" s="425"/>
      <c r="G15" s="425"/>
      <c r="H15" s="414"/>
      <c r="I15" s="425"/>
      <c r="J15" s="425"/>
      <c r="K15" s="425"/>
      <c r="L15" s="425"/>
    </row>
    <row r="16" spans="1:12">
      <c r="A16" s="415">
        <v>10</v>
      </c>
      <c r="B16" s="432" t="s">
        <v>406</v>
      </c>
      <c r="C16" s="432"/>
      <c r="D16" s="414"/>
      <c r="E16" s="414"/>
      <c r="F16" s="425"/>
      <c r="G16" s="425"/>
      <c r="H16" s="414"/>
      <c r="I16" s="425"/>
      <c r="J16" s="425"/>
      <c r="K16" s="425"/>
      <c r="L16" s="425"/>
    </row>
    <row r="17" spans="1:12">
      <c r="A17" s="415">
        <v>11</v>
      </c>
      <c r="B17" s="432" t="s">
        <v>407</v>
      </c>
      <c r="C17" s="432"/>
      <c r="D17" s="414"/>
      <c r="E17" s="414"/>
      <c r="F17" s="425"/>
      <c r="G17" s="425"/>
      <c r="H17" s="414"/>
      <c r="I17" s="425"/>
      <c r="J17" s="425"/>
      <c r="K17" s="425"/>
      <c r="L17" s="425"/>
    </row>
    <row r="18" spans="1:12">
      <c r="A18" s="415">
        <v>12</v>
      </c>
      <c r="B18" s="432" t="s">
        <v>408</v>
      </c>
      <c r="C18" s="432"/>
      <c r="D18" s="414"/>
      <c r="E18" s="414"/>
      <c r="F18" s="425"/>
      <c r="G18" s="425"/>
      <c r="H18" s="414"/>
      <c r="I18" s="425"/>
      <c r="J18" s="425"/>
      <c r="K18" s="425"/>
      <c r="L18" s="425"/>
    </row>
    <row r="19" spans="1:12">
      <c r="A19" s="415">
        <v>13</v>
      </c>
      <c r="B19" s="432" t="s">
        <v>409</v>
      </c>
      <c r="C19" s="432"/>
      <c r="D19" s="414"/>
      <c r="E19" s="414"/>
      <c r="F19" s="425"/>
      <c r="G19" s="425"/>
      <c r="H19" s="414"/>
      <c r="I19" s="425"/>
      <c r="J19" s="425"/>
      <c r="K19" s="425"/>
      <c r="L19" s="425"/>
    </row>
    <row r="20" spans="1:12">
      <c r="A20" s="415">
        <v>14</v>
      </c>
      <c r="B20" s="432" t="s">
        <v>410</v>
      </c>
      <c r="C20" s="432"/>
      <c r="D20" s="414"/>
      <c r="E20" s="414"/>
      <c r="F20" s="425"/>
      <c r="G20" s="425"/>
      <c r="H20" s="414"/>
      <c r="I20" s="425"/>
      <c r="J20" s="425"/>
      <c r="K20" s="425"/>
      <c r="L20" s="425"/>
    </row>
    <row r="21" spans="1:12">
      <c r="A21" s="415">
        <v>15</v>
      </c>
      <c r="B21" s="432" t="s">
        <v>411</v>
      </c>
      <c r="C21" s="432"/>
      <c r="D21" s="414"/>
      <c r="E21" s="414"/>
      <c r="F21" s="425"/>
      <c r="G21" s="425"/>
      <c r="H21" s="414"/>
      <c r="I21" s="425"/>
      <c r="J21" s="425"/>
      <c r="K21" s="425"/>
      <c r="L21" s="425"/>
    </row>
    <row r="22" spans="1:12">
      <c r="A22" s="415">
        <v>16</v>
      </c>
      <c r="B22" s="432" t="s">
        <v>412</v>
      </c>
      <c r="C22" s="432"/>
      <c r="D22" s="414"/>
      <c r="E22" s="414"/>
      <c r="F22" s="425"/>
      <c r="G22" s="425"/>
      <c r="H22" s="414"/>
      <c r="I22" s="425"/>
      <c r="J22" s="425"/>
      <c r="K22" s="425"/>
      <c r="L22" s="425"/>
    </row>
    <row r="23" spans="1:12">
      <c r="A23" s="415">
        <v>17</v>
      </c>
      <c r="B23" s="432" t="s">
        <v>490</v>
      </c>
      <c r="C23" s="432"/>
      <c r="D23" s="414"/>
      <c r="E23" s="414"/>
      <c r="F23" s="425"/>
      <c r="G23" s="425"/>
      <c r="H23" s="414"/>
      <c r="I23" s="425"/>
      <c r="J23" s="425"/>
      <c r="K23" s="425"/>
      <c r="L23" s="425"/>
    </row>
    <row r="24" spans="1:12">
      <c r="A24" s="415">
        <v>18</v>
      </c>
      <c r="B24" s="432" t="s">
        <v>413</v>
      </c>
      <c r="C24" s="432"/>
      <c r="D24" s="414"/>
      <c r="E24" s="414"/>
      <c r="F24" s="425"/>
      <c r="G24" s="425"/>
      <c r="H24" s="414"/>
      <c r="I24" s="425"/>
      <c r="J24" s="425"/>
      <c r="K24" s="425"/>
      <c r="L24" s="425"/>
    </row>
    <row r="25" spans="1:12">
      <c r="A25" s="415">
        <v>19</v>
      </c>
      <c r="B25" s="432" t="s">
        <v>414</v>
      </c>
      <c r="C25" s="432"/>
      <c r="D25" s="414"/>
      <c r="E25" s="414"/>
      <c r="F25" s="425"/>
      <c r="G25" s="425"/>
      <c r="H25" s="414"/>
      <c r="I25" s="425"/>
      <c r="J25" s="425"/>
      <c r="K25" s="425"/>
      <c r="L25" s="425"/>
    </row>
    <row r="26" spans="1:12">
      <c r="A26" s="415">
        <v>20</v>
      </c>
      <c r="B26" s="432" t="s">
        <v>489</v>
      </c>
      <c r="C26" s="432"/>
      <c r="D26" s="414"/>
      <c r="E26" s="414"/>
      <c r="F26" s="425"/>
      <c r="G26" s="425"/>
      <c r="H26" s="414"/>
      <c r="I26" s="425"/>
      <c r="J26" s="425"/>
      <c r="K26" s="425"/>
      <c r="L26" s="425"/>
    </row>
    <row r="27" spans="1:12">
      <c r="A27" s="415">
        <v>21</v>
      </c>
      <c r="B27" s="432" t="s">
        <v>415</v>
      </c>
      <c r="C27" s="432"/>
      <c r="D27" s="414"/>
      <c r="E27" s="414"/>
      <c r="F27" s="425"/>
      <c r="G27" s="425"/>
      <c r="H27" s="414"/>
      <c r="I27" s="425"/>
      <c r="J27" s="425"/>
      <c r="K27" s="425"/>
      <c r="L27" s="425"/>
    </row>
    <row r="28" spans="1:12">
      <c r="A28" s="415">
        <v>22</v>
      </c>
      <c r="B28" s="432" t="s">
        <v>416</v>
      </c>
      <c r="C28" s="432"/>
      <c r="D28" s="414"/>
      <c r="E28" s="414"/>
      <c r="F28" s="425"/>
      <c r="G28" s="425"/>
      <c r="H28" s="414"/>
      <c r="I28" s="425"/>
      <c r="J28" s="425"/>
      <c r="K28" s="425"/>
      <c r="L28" s="425"/>
    </row>
    <row r="29" spans="1:12">
      <c r="A29" s="415">
        <v>23</v>
      </c>
      <c r="B29" s="432" t="s">
        <v>417</v>
      </c>
      <c r="C29" s="432"/>
      <c r="D29" s="414"/>
      <c r="E29" s="414"/>
      <c r="F29" s="425"/>
      <c r="G29" s="425"/>
      <c r="H29" s="414"/>
      <c r="I29" s="425"/>
      <c r="J29" s="425"/>
      <c r="K29" s="425"/>
      <c r="L29" s="425"/>
    </row>
    <row r="30" spans="1:12">
      <c r="A30" s="415">
        <v>24</v>
      </c>
      <c r="B30" s="432" t="s">
        <v>488</v>
      </c>
      <c r="C30" s="432"/>
      <c r="D30" s="414"/>
      <c r="E30" s="414"/>
      <c r="F30" s="425"/>
      <c r="G30" s="425"/>
      <c r="H30" s="414"/>
      <c r="I30" s="425"/>
      <c r="J30" s="425"/>
      <c r="K30" s="425"/>
      <c r="L30" s="425"/>
    </row>
    <row r="31" spans="1:12">
      <c r="A31" s="415">
        <v>25</v>
      </c>
      <c r="B31" s="432" t="s">
        <v>418</v>
      </c>
      <c r="C31" s="432"/>
      <c r="D31" s="414"/>
      <c r="E31" s="414"/>
      <c r="F31" s="425"/>
      <c r="G31" s="425"/>
      <c r="H31" s="414"/>
      <c r="I31" s="425"/>
      <c r="J31" s="425"/>
      <c r="K31" s="425"/>
      <c r="L31" s="425"/>
    </row>
    <row r="32" spans="1:12">
      <c r="A32" s="415">
        <v>26</v>
      </c>
      <c r="B32" s="432" t="s">
        <v>485</v>
      </c>
      <c r="C32" s="432"/>
      <c r="D32" s="414"/>
      <c r="E32" s="414"/>
      <c r="F32" s="425"/>
      <c r="G32" s="425"/>
      <c r="H32" s="414"/>
      <c r="I32" s="425"/>
      <c r="J32" s="425"/>
      <c r="K32" s="425"/>
      <c r="L32" s="425"/>
    </row>
    <row r="33" spans="1:12">
      <c r="A33" s="415">
        <v>27</v>
      </c>
      <c r="B33" s="505" t="s">
        <v>64</v>
      </c>
      <c r="C33" s="505"/>
      <c r="D33" s="414"/>
      <c r="E33" s="414"/>
      <c r="F33" s="425"/>
      <c r="G33" s="425"/>
      <c r="H33" s="415"/>
      <c r="I33" s="425"/>
      <c r="J33" s="425"/>
      <c r="K33" s="425"/>
      <c r="L33" s="425"/>
    </row>
    <row r="34" spans="1:12">
      <c r="A34" s="447"/>
      <c r="B34" s="447"/>
      <c r="C34" s="447"/>
      <c r="D34" s="447"/>
      <c r="E34" s="447"/>
      <c r="H34" s="447"/>
    </row>
    <row r="35" spans="1:12">
      <c r="A35" s="447"/>
      <c r="B35" s="504"/>
      <c r="C35" s="504"/>
      <c r="D35" s="447"/>
      <c r="E35" s="447"/>
      <c r="H35" s="447"/>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B2" sqref="B2"/>
    </sheetView>
  </sheetViews>
  <sheetFormatPr defaultColWidth="8.85546875" defaultRowHeight="12"/>
  <cols>
    <col min="1" max="1" width="11.85546875" style="508" bestFit="1" customWidth="1"/>
    <col min="2" max="2" width="68.85546875" style="508" customWidth="1"/>
    <col min="3" max="11" width="28.140625" style="508" customWidth="1"/>
    <col min="12" max="16384" width="8.85546875" style="508"/>
  </cols>
  <sheetData>
    <row r="1" spans="1:11" s="426" customFormat="1" ht="13.5">
      <c r="A1" s="332" t="s">
        <v>30</v>
      </c>
      <c r="B1" s="411" t="str">
        <f>'Info '!C2</f>
        <v>JSC Hash Bank</v>
      </c>
    </row>
    <row r="2" spans="1:11" s="426" customFormat="1" ht="12.75">
      <c r="A2" s="333" t="s">
        <v>31</v>
      </c>
      <c r="B2" s="668">
        <f>'1. key ratios '!B2</f>
        <v>45838</v>
      </c>
    </row>
    <row r="3" spans="1:11" s="426" customFormat="1" ht="12.75">
      <c r="A3" s="334" t="s">
        <v>468</v>
      </c>
    </row>
    <row r="4" spans="1:11">
      <c r="C4" s="512" t="s">
        <v>662</v>
      </c>
      <c r="D4" s="512" t="s">
        <v>661</v>
      </c>
      <c r="E4" s="512" t="s">
        <v>660</v>
      </c>
      <c r="F4" s="512" t="s">
        <v>659</v>
      </c>
      <c r="G4" s="512" t="s">
        <v>658</v>
      </c>
      <c r="H4" s="512" t="s">
        <v>657</v>
      </c>
      <c r="I4" s="512" t="s">
        <v>656</v>
      </c>
      <c r="J4" s="512" t="s">
        <v>655</v>
      </c>
      <c r="K4" s="512" t="s">
        <v>654</v>
      </c>
    </row>
    <row r="5" spans="1:11" ht="104.1" customHeight="1">
      <c r="A5" s="885" t="s">
        <v>653</v>
      </c>
      <c r="B5" s="886"/>
      <c r="C5" s="511" t="s">
        <v>469</v>
      </c>
      <c r="D5" s="511" t="s">
        <v>470</v>
      </c>
      <c r="E5" s="511" t="s">
        <v>471</v>
      </c>
      <c r="F5" s="511" t="s">
        <v>472</v>
      </c>
      <c r="G5" s="511" t="s">
        <v>473</v>
      </c>
      <c r="H5" s="511" t="s">
        <v>474</v>
      </c>
      <c r="I5" s="511" t="s">
        <v>475</v>
      </c>
      <c r="J5" s="511" t="s">
        <v>476</v>
      </c>
      <c r="K5" s="511" t="s">
        <v>477</v>
      </c>
    </row>
    <row r="6" spans="1:11" ht="12.75">
      <c r="A6" s="414">
        <v>1</v>
      </c>
      <c r="B6" s="414" t="s">
        <v>437</v>
      </c>
      <c r="C6" s="414"/>
      <c r="D6" s="414"/>
      <c r="E6" s="414"/>
      <c r="F6" s="414"/>
      <c r="G6" s="414"/>
      <c r="H6" s="414"/>
      <c r="I6" s="414"/>
      <c r="J6" s="414"/>
      <c r="K6" s="414"/>
    </row>
    <row r="7" spans="1:11" ht="12.75">
      <c r="A7" s="414">
        <v>2</v>
      </c>
      <c r="B7" s="415" t="s">
        <v>478</v>
      </c>
      <c r="C7" s="414"/>
      <c r="D7" s="414"/>
      <c r="E7" s="414"/>
      <c r="F7" s="414"/>
      <c r="G7" s="414"/>
      <c r="H7" s="414"/>
      <c r="I7" s="414"/>
      <c r="J7" s="414"/>
      <c r="K7" s="414"/>
    </row>
    <row r="8" spans="1:11" ht="12.75">
      <c r="A8" s="414">
        <v>3</v>
      </c>
      <c r="B8" s="415" t="s">
        <v>445</v>
      </c>
      <c r="C8" s="414"/>
      <c r="D8" s="414"/>
      <c r="E8" s="414"/>
      <c r="F8" s="414"/>
      <c r="G8" s="414"/>
      <c r="H8" s="414"/>
      <c r="I8" s="414"/>
      <c r="J8" s="414"/>
      <c r="K8" s="414"/>
    </row>
    <row r="9" spans="1:11" ht="12.75">
      <c r="A9" s="414">
        <v>4</v>
      </c>
      <c r="B9" s="449" t="s">
        <v>479</v>
      </c>
      <c r="C9" s="510"/>
      <c r="D9" s="510"/>
      <c r="E9" s="510"/>
      <c r="F9" s="510"/>
      <c r="G9" s="510"/>
      <c r="H9" s="510"/>
      <c r="I9" s="510"/>
      <c r="J9" s="510"/>
      <c r="K9" s="510"/>
    </row>
    <row r="10" spans="1:11" ht="12.75">
      <c r="A10" s="414">
        <v>5</v>
      </c>
      <c r="B10" s="437" t="s">
        <v>480</v>
      </c>
      <c r="C10" s="510"/>
      <c r="D10" s="510"/>
      <c r="E10" s="510"/>
      <c r="F10" s="510"/>
      <c r="G10" s="510"/>
      <c r="H10" s="510"/>
      <c r="I10" s="510"/>
      <c r="J10" s="510"/>
      <c r="K10" s="510"/>
    </row>
    <row r="11" spans="1:11" ht="12.75">
      <c r="A11" s="414">
        <v>6</v>
      </c>
      <c r="B11" s="437" t="s">
        <v>481</v>
      </c>
      <c r="C11" s="510"/>
      <c r="D11" s="510"/>
      <c r="E11" s="510"/>
      <c r="F11" s="510"/>
      <c r="G11" s="510"/>
      <c r="H11" s="510"/>
      <c r="I11" s="510"/>
      <c r="J11" s="510"/>
      <c r="K11" s="510"/>
    </row>
    <row r="13" spans="1:11" ht="15">
      <c r="B13" s="50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B2" sqref="B2"/>
    </sheetView>
  </sheetViews>
  <sheetFormatPr defaultColWidth="8.85546875" defaultRowHeight="15"/>
  <cols>
    <col min="1" max="1" width="10" style="513" bestFit="1" customWidth="1"/>
    <col min="2" max="2" width="71.85546875" style="513" customWidth="1"/>
    <col min="3" max="3" width="10.5703125" style="513" bestFit="1" customWidth="1"/>
    <col min="4" max="7" width="15.5703125" style="513" customWidth="1"/>
    <col min="8" max="8" width="10.5703125" style="513" bestFit="1" customWidth="1"/>
    <col min="9" max="12" width="17.140625" style="513" customWidth="1"/>
    <col min="13" max="13" width="10.5703125" style="513" bestFit="1" customWidth="1"/>
    <col min="14" max="17" width="16.140625" style="513" customWidth="1"/>
    <col min="18" max="18" width="12.140625" style="513" bestFit="1" customWidth="1"/>
    <col min="19" max="19" width="46.85546875" style="513" bestFit="1" customWidth="1"/>
    <col min="20" max="20" width="43.42578125" style="513" bestFit="1" customWidth="1"/>
    <col min="21" max="21" width="45.85546875" style="513" bestFit="1" customWidth="1"/>
    <col min="22" max="22" width="43.42578125" style="513" bestFit="1" customWidth="1"/>
    <col min="23" max="16384" width="8.85546875" style="513"/>
  </cols>
  <sheetData>
    <row r="1" spans="1:22">
      <c r="A1" s="332" t="s">
        <v>30</v>
      </c>
      <c r="B1" s="411" t="str">
        <f>'Info '!C2</f>
        <v>JSC Hash Bank</v>
      </c>
    </row>
    <row r="2" spans="1:22">
      <c r="A2" s="333" t="s">
        <v>31</v>
      </c>
      <c r="B2" s="668">
        <f>'1. key ratios '!B2</f>
        <v>45838</v>
      </c>
    </row>
    <row r="3" spans="1:22">
      <c r="A3" s="334" t="s">
        <v>496</v>
      </c>
      <c r="B3" s="426"/>
    </row>
    <row r="4" spans="1:22">
      <c r="A4" s="334"/>
      <c r="B4" s="426"/>
    </row>
    <row r="5" spans="1:22" ht="24" customHeight="1">
      <c r="A5" s="887" t="s">
        <v>497</v>
      </c>
      <c r="B5" s="888"/>
      <c r="C5" s="892" t="s">
        <v>663</v>
      </c>
      <c r="D5" s="892"/>
      <c r="E5" s="892"/>
      <c r="F5" s="892"/>
      <c r="G5" s="892"/>
      <c r="H5" s="892" t="s">
        <v>515</v>
      </c>
      <c r="I5" s="892"/>
      <c r="J5" s="892"/>
      <c r="K5" s="892"/>
      <c r="L5" s="892"/>
      <c r="M5" s="892" t="s">
        <v>627</v>
      </c>
      <c r="N5" s="892"/>
      <c r="O5" s="892"/>
      <c r="P5" s="892"/>
      <c r="Q5" s="892"/>
      <c r="R5" s="891" t="s">
        <v>498</v>
      </c>
      <c r="S5" s="891" t="s">
        <v>512</v>
      </c>
      <c r="T5" s="891" t="s">
        <v>513</v>
      </c>
      <c r="U5" s="891" t="s">
        <v>672</v>
      </c>
      <c r="V5" s="891" t="s">
        <v>673</v>
      </c>
    </row>
    <row r="6" spans="1:22" ht="36" customHeight="1">
      <c r="A6" s="889"/>
      <c r="B6" s="890"/>
      <c r="C6" s="524"/>
      <c r="D6" s="424" t="s">
        <v>648</v>
      </c>
      <c r="E6" s="424" t="s">
        <v>647</v>
      </c>
      <c r="F6" s="424" t="s">
        <v>646</v>
      </c>
      <c r="G6" s="424" t="s">
        <v>645</v>
      </c>
      <c r="H6" s="524"/>
      <c r="I6" s="424" t="s">
        <v>648</v>
      </c>
      <c r="J6" s="424" t="s">
        <v>647</v>
      </c>
      <c r="K6" s="424" t="s">
        <v>646</v>
      </c>
      <c r="L6" s="424" t="s">
        <v>645</v>
      </c>
      <c r="M6" s="524"/>
      <c r="N6" s="424" t="s">
        <v>648</v>
      </c>
      <c r="O6" s="424" t="s">
        <v>647</v>
      </c>
      <c r="P6" s="424" t="s">
        <v>646</v>
      </c>
      <c r="Q6" s="424" t="s">
        <v>645</v>
      </c>
      <c r="R6" s="891"/>
      <c r="S6" s="891"/>
      <c r="T6" s="891"/>
      <c r="U6" s="891"/>
      <c r="V6" s="891"/>
    </row>
    <row r="7" spans="1:22">
      <c r="A7" s="522">
        <v>1</v>
      </c>
      <c r="B7" s="523" t="s">
        <v>506</v>
      </c>
      <c r="C7" s="510"/>
      <c r="D7" s="510"/>
      <c r="E7" s="510"/>
      <c r="F7" s="510"/>
      <c r="G7" s="510"/>
      <c r="H7" s="510"/>
      <c r="I7" s="510"/>
      <c r="J7" s="510"/>
      <c r="K7" s="510"/>
      <c r="L7" s="510"/>
      <c r="M7" s="510"/>
      <c r="N7" s="510"/>
      <c r="O7" s="510"/>
      <c r="P7" s="510"/>
      <c r="Q7" s="510"/>
      <c r="R7" s="510"/>
      <c r="S7" s="510"/>
      <c r="T7" s="510"/>
      <c r="U7" s="510"/>
      <c r="V7" s="510"/>
    </row>
    <row r="8" spans="1:22">
      <c r="A8" s="522">
        <v>2</v>
      </c>
      <c r="B8" s="521" t="s">
        <v>505</v>
      </c>
      <c r="C8" s="510"/>
      <c r="D8" s="510"/>
      <c r="E8" s="510"/>
      <c r="F8" s="510"/>
      <c r="G8" s="510"/>
      <c r="H8" s="510"/>
      <c r="I8" s="510"/>
      <c r="J8" s="510"/>
      <c r="K8" s="510"/>
      <c r="L8" s="510"/>
      <c r="M8" s="510"/>
      <c r="N8" s="510"/>
      <c r="O8" s="510"/>
      <c r="P8" s="510"/>
      <c r="Q8" s="510"/>
      <c r="R8" s="510"/>
      <c r="S8" s="510"/>
      <c r="T8" s="510"/>
      <c r="U8" s="510"/>
      <c r="V8" s="510"/>
    </row>
    <row r="9" spans="1:22">
      <c r="A9" s="522">
        <v>3</v>
      </c>
      <c r="B9" s="521" t="s">
        <v>504</v>
      </c>
      <c r="C9" s="510"/>
      <c r="D9" s="510"/>
      <c r="E9" s="510"/>
      <c r="F9" s="510"/>
      <c r="G9" s="510"/>
      <c r="H9" s="510"/>
      <c r="I9" s="510"/>
      <c r="J9" s="510"/>
      <c r="K9" s="510"/>
      <c r="L9" s="510"/>
      <c r="M9" s="510"/>
      <c r="N9" s="510"/>
      <c r="O9" s="510"/>
      <c r="P9" s="510"/>
      <c r="Q9" s="510"/>
      <c r="R9" s="510"/>
      <c r="S9" s="510"/>
      <c r="T9" s="510"/>
      <c r="U9" s="510"/>
      <c r="V9" s="510"/>
    </row>
    <row r="10" spans="1:22">
      <c r="A10" s="522">
        <v>4</v>
      </c>
      <c r="B10" s="521" t="s">
        <v>503</v>
      </c>
      <c r="C10" s="510"/>
      <c r="D10" s="510"/>
      <c r="E10" s="510"/>
      <c r="F10" s="510"/>
      <c r="G10" s="510"/>
      <c r="H10" s="510"/>
      <c r="I10" s="510"/>
      <c r="J10" s="510"/>
      <c r="K10" s="510"/>
      <c r="L10" s="510"/>
      <c r="M10" s="510"/>
      <c r="N10" s="510"/>
      <c r="O10" s="510"/>
      <c r="P10" s="510"/>
      <c r="Q10" s="510"/>
      <c r="R10" s="510"/>
      <c r="S10" s="510"/>
      <c r="T10" s="510"/>
      <c r="U10" s="510"/>
      <c r="V10" s="510"/>
    </row>
    <row r="11" spans="1:22">
      <c r="A11" s="522">
        <v>5</v>
      </c>
      <c r="B11" s="521" t="s">
        <v>502</v>
      </c>
      <c r="C11" s="510"/>
      <c r="D11" s="510"/>
      <c r="E11" s="510"/>
      <c r="F11" s="510"/>
      <c r="G11" s="510"/>
      <c r="H11" s="510"/>
      <c r="I11" s="510"/>
      <c r="J11" s="510"/>
      <c r="K11" s="510"/>
      <c r="L11" s="510"/>
      <c r="M11" s="510"/>
      <c r="N11" s="510"/>
      <c r="O11" s="510"/>
      <c r="P11" s="510"/>
      <c r="Q11" s="510"/>
      <c r="R11" s="510"/>
      <c r="S11" s="510"/>
      <c r="T11" s="510"/>
      <c r="U11" s="510"/>
      <c r="V11" s="510"/>
    </row>
    <row r="12" spans="1:22">
      <c r="A12" s="522">
        <v>6</v>
      </c>
      <c r="B12" s="521" t="s">
        <v>501</v>
      </c>
      <c r="C12" s="510"/>
      <c r="D12" s="510"/>
      <c r="E12" s="510"/>
      <c r="F12" s="510"/>
      <c r="G12" s="510"/>
      <c r="H12" s="510"/>
      <c r="I12" s="510"/>
      <c r="J12" s="510"/>
      <c r="K12" s="510"/>
      <c r="L12" s="510"/>
      <c r="M12" s="510"/>
      <c r="N12" s="510"/>
      <c r="O12" s="510"/>
      <c r="P12" s="510"/>
      <c r="Q12" s="510"/>
      <c r="R12" s="510"/>
      <c r="S12" s="510"/>
      <c r="T12" s="510"/>
      <c r="U12" s="510"/>
      <c r="V12" s="510"/>
    </row>
    <row r="13" spans="1:22">
      <c r="A13" s="522">
        <v>7</v>
      </c>
      <c r="B13" s="521" t="s">
        <v>500</v>
      </c>
      <c r="C13" s="510"/>
      <c r="D13" s="510"/>
      <c r="E13" s="510"/>
      <c r="F13" s="510"/>
      <c r="G13" s="510"/>
      <c r="H13" s="510"/>
      <c r="I13" s="510"/>
      <c r="J13" s="510"/>
      <c r="K13" s="510"/>
      <c r="L13" s="510"/>
      <c r="M13" s="510"/>
      <c r="N13" s="510"/>
      <c r="O13" s="510"/>
      <c r="P13" s="510"/>
      <c r="Q13" s="510"/>
      <c r="R13" s="510"/>
      <c r="S13" s="510"/>
      <c r="T13" s="510"/>
      <c r="U13" s="510"/>
      <c r="V13" s="510"/>
    </row>
    <row r="14" spans="1:22">
      <c r="A14" s="515">
        <v>7.1</v>
      </c>
      <c r="B14" s="514" t="s">
        <v>509</v>
      </c>
      <c r="C14" s="510"/>
      <c r="D14" s="510"/>
      <c r="E14" s="510"/>
      <c r="F14" s="510"/>
      <c r="G14" s="510"/>
      <c r="H14" s="510"/>
      <c r="I14" s="510"/>
      <c r="J14" s="510"/>
      <c r="K14" s="510"/>
      <c r="L14" s="510"/>
      <c r="M14" s="510"/>
      <c r="N14" s="510"/>
      <c r="O14" s="510"/>
      <c r="P14" s="510"/>
      <c r="Q14" s="510"/>
      <c r="R14" s="510"/>
      <c r="S14" s="510"/>
      <c r="T14" s="510"/>
      <c r="U14" s="510"/>
      <c r="V14" s="510"/>
    </row>
    <row r="15" spans="1:22">
      <c r="A15" s="515">
        <v>7.2</v>
      </c>
      <c r="B15" s="514" t="s">
        <v>511</v>
      </c>
      <c r="C15" s="510"/>
      <c r="D15" s="510"/>
      <c r="E15" s="510"/>
      <c r="F15" s="510"/>
      <c r="G15" s="510"/>
      <c r="H15" s="510"/>
      <c r="I15" s="510"/>
      <c r="J15" s="510"/>
      <c r="K15" s="510"/>
      <c r="L15" s="510"/>
      <c r="M15" s="510"/>
      <c r="N15" s="510"/>
      <c r="O15" s="510"/>
      <c r="P15" s="510"/>
      <c r="Q15" s="510"/>
      <c r="R15" s="510"/>
      <c r="S15" s="510"/>
      <c r="T15" s="510"/>
      <c r="U15" s="510"/>
      <c r="V15" s="510"/>
    </row>
    <row r="16" spans="1:22">
      <c r="A16" s="515">
        <v>7.3</v>
      </c>
      <c r="B16" s="514" t="s">
        <v>508</v>
      </c>
      <c r="C16" s="510"/>
      <c r="D16" s="510"/>
      <c r="E16" s="510"/>
      <c r="F16" s="510"/>
      <c r="G16" s="510"/>
      <c r="H16" s="510"/>
      <c r="I16" s="510"/>
      <c r="J16" s="510"/>
      <c r="K16" s="510"/>
      <c r="L16" s="510"/>
      <c r="M16" s="510"/>
      <c r="N16" s="510"/>
      <c r="O16" s="510"/>
      <c r="P16" s="510"/>
      <c r="Q16" s="510"/>
      <c r="R16" s="510"/>
      <c r="S16" s="510"/>
      <c r="T16" s="510"/>
      <c r="U16" s="510"/>
      <c r="V16" s="510"/>
    </row>
    <row r="17" spans="1:22">
      <c r="A17" s="522">
        <v>8</v>
      </c>
      <c r="B17" s="521" t="s">
        <v>507</v>
      </c>
      <c r="C17" s="510"/>
      <c r="D17" s="510"/>
      <c r="E17" s="510"/>
      <c r="F17" s="510"/>
      <c r="G17" s="510"/>
      <c r="H17" s="510"/>
      <c r="I17" s="510"/>
      <c r="J17" s="510"/>
      <c r="K17" s="510"/>
      <c r="L17" s="510"/>
      <c r="M17" s="510"/>
      <c r="N17" s="510"/>
      <c r="O17" s="510"/>
      <c r="P17" s="510"/>
      <c r="Q17" s="510"/>
      <c r="R17" s="510"/>
      <c r="S17" s="510"/>
      <c r="T17" s="510"/>
      <c r="U17" s="510"/>
      <c r="V17" s="510"/>
    </row>
    <row r="18" spans="1:22">
      <c r="A18" s="520">
        <v>9</v>
      </c>
      <c r="B18" s="519" t="s">
        <v>499</v>
      </c>
      <c r="C18" s="518"/>
      <c r="D18" s="518"/>
      <c r="E18" s="518"/>
      <c r="F18" s="518"/>
      <c r="G18" s="518"/>
      <c r="H18" s="518"/>
      <c r="I18" s="518"/>
      <c r="J18" s="518"/>
      <c r="K18" s="518"/>
      <c r="L18" s="518"/>
      <c r="M18" s="518"/>
      <c r="N18" s="518"/>
      <c r="O18" s="518"/>
      <c r="P18" s="518"/>
      <c r="Q18" s="518"/>
      <c r="R18" s="518"/>
      <c r="S18" s="518"/>
      <c r="T18" s="518"/>
      <c r="U18" s="518"/>
      <c r="V18" s="518"/>
    </row>
    <row r="19" spans="1:22">
      <c r="A19" s="517">
        <v>10</v>
      </c>
      <c r="B19" s="516" t="s">
        <v>510</v>
      </c>
      <c r="C19" s="510"/>
      <c r="D19" s="510"/>
      <c r="E19" s="510"/>
      <c r="F19" s="510"/>
      <c r="G19" s="510"/>
      <c r="H19" s="510"/>
      <c r="I19" s="510"/>
      <c r="J19" s="510"/>
      <c r="K19" s="510"/>
      <c r="L19" s="510"/>
      <c r="M19" s="510"/>
      <c r="N19" s="510"/>
      <c r="O19" s="510"/>
      <c r="P19" s="510"/>
      <c r="Q19" s="510"/>
      <c r="R19" s="510"/>
      <c r="S19" s="510"/>
      <c r="T19" s="510"/>
      <c r="U19" s="510"/>
      <c r="V19" s="510"/>
    </row>
    <row r="20" spans="1:22" ht="25.5">
      <c r="A20" s="515">
        <v>10.1</v>
      </c>
      <c r="B20" s="514" t="s">
        <v>514</v>
      </c>
      <c r="C20" s="510"/>
      <c r="D20" s="510"/>
      <c r="E20" s="510"/>
      <c r="F20" s="510"/>
      <c r="G20" s="510"/>
      <c r="H20" s="510"/>
      <c r="I20" s="510"/>
      <c r="J20" s="510"/>
      <c r="K20" s="510"/>
      <c r="L20" s="510"/>
      <c r="M20" s="510"/>
      <c r="N20" s="510"/>
      <c r="O20" s="510"/>
      <c r="P20" s="510"/>
      <c r="Q20" s="510"/>
      <c r="R20" s="510"/>
      <c r="S20" s="510"/>
      <c r="T20" s="510"/>
      <c r="U20" s="510"/>
      <c r="V20" s="510"/>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opLeftCell="A7" zoomScale="80" zoomScaleNormal="80" workbookViewId="0">
      <selection activeCell="C7" sqref="C7"/>
    </sheetView>
  </sheetViews>
  <sheetFormatPr defaultRowHeight="15"/>
  <cols>
    <col min="2" max="2" width="66.5703125" customWidth="1"/>
    <col min="3" max="8" width="17.85546875" customWidth="1"/>
  </cols>
  <sheetData>
    <row r="1" spans="1:8" s="5" customFormat="1" ht="14.25">
      <c r="A1" s="2" t="s">
        <v>30</v>
      </c>
      <c r="B1" s="3" t="str">
        <f>'Info '!C2</f>
        <v>JSC Hash Bank</v>
      </c>
      <c r="C1" s="3"/>
      <c r="D1" s="4"/>
      <c r="E1" s="4"/>
      <c r="F1" s="4"/>
      <c r="G1" s="4"/>
    </row>
    <row r="2" spans="1:8" s="5" customFormat="1" ht="14.25">
      <c r="A2" s="2" t="s">
        <v>31</v>
      </c>
      <c r="B2" s="667">
        <f>'1. key ratios '!B2</f>
        <v>45838</v>
      </c>
      <c r="C2" s="6"/>
      <c r="D2" s="7"/>
      <c r="E2" s="7"/>
      <c r="F2" s="7"/>
      <c r="G2" s="7"/>
      <c r="H2" s="8"/>
    </row>
    <row r="4" spans="1:8">
      <c r="A4" s="781" t="s">
        <v>6</v>
      </c>
      <c r="B4" s="783" t="s">
        <v>585</v>
      </c>
      <c r="C4" s="776" t="s">
        <v>522</v>
      </c>
      <c r="D4" s="776"/>
      <c r="E4" s="776"/>
      <c r="F4" s="776" t="s">
        <v>523</v>
      </c>
      <c r="G4" s="776"/>
      <c r="H4" s="777"/>
    </row>
    <row r="5" spans="1:8" ht="15.6" customHeight="1">
      <c r="A5" s="782"/>
      <c r="B5" s="784"/>
      <c r="C5" s="363" t="s">
        <v>32</v>
      </c>
      <c r="D5" s="363" t="s">
        <v>33</v>
      </c>
      <c r="E5" s="363" t="s">
        <v>34</v>
      </c>
      <c r="F5" s="363" t="s">
        <v>32</v>
      </c>
      <c r="G5" s="363" t="s">
        <v>33</v>
      </c>
      <c r="H5" s="363" t="s">
        <v>34</v>
      </c>
    </row>
    <row r="6" spans="1:8">
      <c r="A6" s="364">
        <v>1</v>
      </c>
      <c r="B6" s="365" t="s">
        <v>586</v>
      </c>
      <c r="C6" s="724">
        <f>SUM(C7:C12)</f>
        <v>1308993</v>
      </c>
      <c r="D6" s="724">
        <f>SUM(D7:D12)</f>
        <v>27444</v>
      </c>
      <c r="E6" s="725">
        <f>C6+D6</f>
        <v>1336437</v>
      </c>
      <c r="F6" s="724">
        <v>314294.3</v>
      </c>
      <c r="G6" s="724">
        <v>0</v>
      </c>
      <c r="H6" s="725">
        <f>F6+G6</f>
        <v>314294.3</v>
      </c>
    </row>
    <row r="7" spans="1:8">
      <c r="A7" s="364">
        <v>1.1000000000000001</v>
      </c>
      <c r="B7" s="366" t="s">
        <v>529</v>
      </c>
      <c r="C7" s="724"/>
      <c r="D7" s="724"/>
      <c r="E7" s="725">
        <f t="shared" ref="E7:E45" si="0">C7+D7</f>
        <v>0</v>
      </c>
      <c r="F7" s="724"/>
      <c r="G7" s="724"/>
      <c r="H7" s="725">
        <f t="shared" ref="H7:H44" si="1">F7+G7</f>
        <v>0</v>
      </c>
    </row>
    <row r="8" spans="1:8">
      <c r="A8" s="364">
        <v>1.2</v>
      </c>
      <c r="B8" s="366" t="s">
        <v>531</v>
      </c>
      <c r="C8" s="724"/>
      <c r="D8" s="724"/>
      <c r="E8" s="725">
        <f t="shared" si="0"/>
        <v>0</v>
      </c>
      <c r="F8" s="724">
        <v>0</v>
      </c>
      <c r="G8" s="724"/>
      <c r="H8" s="725">
        <f t="shared" si="1"/>
        <v>0</v>
      </c>
    </row>
    <row r="9" spans="1:8" ht="21.6" customHeight="1">
      <c r="A9" s="364">
        <v>1.3</v>
      </c>
      <c r="B9" s="366" t="s">
        <v>587</v>
      </c>
      <c r="C9" s="724"/>
      <c r="D9" s="724"/>
      <c r="E9" s="725">
        <f t="shared" si="0"/>
        <v>0</v>
      </c>
      <c r="F9" s="724"/>
      <c r="G9" s="724"/>
      <c r="H9" s="725">
        <f t="shared" si="1"/>
        <v>0</v>
      </c>
    </row>
    <row r="10" spans="1:8">
      <c r="A10" s="364">
        <v>1.4</v>
      </c>
      <c r="B10" s="366" t="s">
        <v>533</v>
      </c>
      <c r="C10" s="724"/>
      <c r="D10" s="724"/>
      <c r="E10" s="725">
        <f t="shared" si="0"/>
        <v>0</v>
      </c>
      <c r="F10" s="724"/>
      <c r="G10" s="724"/>
      <c r="H10" s="725">
        <f t="shared" si="1"/>
        <v>0</v>
      </c>
    </row>
    <row r="11" spans="1:8">
      <c r="A11" s="364">
        <v>1.5</v>
      </c>
      <c r="B11" s="366" t="s">
        <v>537</v>
      </c>
      <c r="C11" s="724">
        <v>1303334</v>
      </c>
      <c r="D11" s="724">
        <v>27444</v>
      </c>
      <c r="E11" s="725">
        <f t="shared" si="0"/>
        <v>1330778</v>
      </c>
      <c r="F11" s="724">
        <v>314294.3</v>
      </c>
      <c r="G11" s="724">
        <v>0</v>
      </c>
      <c r="H11" s="725">
        <f t="shared" si="1"/>
        <v>314294.3</v>
      </c>
    </row>
    <row r="12" spans="1:8">
      <c r="A12" s="364">
        <v>1.6</v>
      </c>
      <c r="B12" s="367" t="s">
        <v>419</v>
      </c>
      <c r="C12" s="724">
        <v>5659</v>
      </c>
      <c r="D12" s="724">
        <v>0</v>
      </c>
      <c r="E12" s="725">
        <f t="shared" si="0"/>
        <v>5659</v>
      </c>
      <c r="F12" s="724"/>
      <c r="G12" s="724"/>
      <c r="H12" s="725">
        <f t="shared" si="1"/>
        <v>0</v>
      </c>
    </row>
    <row r="13" spans="1:8">
      <c r="A13" s="364">
        <v>2</v>
      </c>
      <c r="B13" s="368" t="s">
        <v>588</v>
      </c>
      <c r="C13" s="724">
        <f>SUM(C14:C17)</f>
        <v>0</v>
      </c>
      <c r="D13" s="724">
        <f>SUM(D14:D17)</f>
        <v>-19057</v>
      </c>
      <c r="E13" s="725">
        <f t="shared" si="0"/>
        <v>-19057</v>
      </c>
      <c r="F13" s="724">
        <v>-66</v>
      </c>
      <c r="G13" s="724">
        <v>0</v>
      </c>
      <c r="H13" s="725">
        <f t="shared" si="1"/>
        <v>-66</v>
      </c>
    </row>
    <row r="14" spans="1:8">
      <c r="A14" s="364">
        <v>2.1</v>
      </c>
      <c r="B14" s="366" t="s">
        <v>589</v>
      </c>
      <c r="C14" s="724"/>
      <c r="D14" s="724"/>
      <c r="E14" s="725">
        <f t="shared" si="0"/>
        <v>0</v>
      </c>
      <c r="F14" s="724"/>
      <c r="G14" s="724"/>
      <c r="H14" s="725">
        <f t="shared" si="1"/>
        <v>0</v>
      </c>
    </row>
    <row r="15" spans="1:8" ht="24.6" customHeight="1">
      <c r="A15" s="364">
        <v>2.2000000000000002</v>
      </c>
      <c r="B15" s="366" t="s">
        <v>590</v>
      </c>
      <c r="C15" s="724"/>
      <c r="D15" s="724"/>
      <c r="E15" s="725">
        <f t="shared" si="0"/>
        <v>0</v>
      </c>
      <c r="F15" s="724"/>
      <c r="G15" s="724"/>
      <c r="H15" s="725">
        <f t="shared" si="1"/>
        <v>0</v>
      </c>
    </row>
    <row r="16" spans="1:8" ht="20.45" customHeight="1">
      <c r="A16" s="364">
        <v>2.2999999999999998</v>
      </c>
      <c r="B16" s="366" t="s">
        <v>591</v>
      </c>
      <c r="C16" s="724"/>
      <c r="D16" s="724"/>
      <c r="E16" s="725">
        <f t="shared" si="0"/>
        <v>0</v>
      </c>
      <c r="F16" s="724">
        <v>0</v>
      </c>
      <c r="G16" s="724">
        <v>0</v>
      </c>
      <c r="H16" s="725">
        <f t="shared" si="1"/>
        <v>0</v>
      </c>
    </row>
    <row r="17" spans="1:8">
      <c r="A17" s="364">
        <v>2.4</v>
      </c>
      <c r="B17" s="366" t="s">
        <v>592</v>
      </c>
      <c r="C17" s="724">
        <v>0</v>
      </c>
      <c r="D17" s="724">
        <v>-19057</v>
      </c>
      <c r="E17" s="725">
        <f t="shared" si="0"/>
        <v>-19057</v>
      </c>
      <c r="F17" s="724">
        <v>-66</v>
      </c>
      <c r="G17" s="724">
        <v>0</v>
      </c>
      <c r="H17" s="725">
        <f t="shared" si="1"/>
        <v>-66</v>
      </c>
    </row>
    <row r="18" spans="1:8">
      <c r="A18" s="364">
        <v>3</v>
      </c>
      <c r="B18" s="368" t="s">
        <v>593</v>
      </c>
      <c r="C18" s="724"/>
      <c r="D18" s="724"/>
      <c r="E18" s="725">
        <f t="shared" si="0"/>
        <v>0</v>
      </c>
      <c r="F18" s="724"/>
      <c r="G18" s="724"/>
      <c r="H18" s="725">
        <f t="shared" si="1"/>
        <v>0</v>
      </c>
    </row>
    <row r="19" spans="1:8">
      <c r="A19" s="364">
        <v>4</v>
      </c>
      <c r="B19" s="368" t="s">
        <v>594</v>
      </c>
      <c r="C19" s="724">
        <v>6980</v>
      </c>
      <c r="D19" s="724">
        <v>397</v>
      </c>
      <c r="E19" s="725">
        <f t="shared" si="0"/>
        <v>7377</v>
      </c>
      <c r="F19" s="724">
        <v>0</v>
      </c>
      <c r="G19" s="724"/>
      <c r="H19" s="725">
        <f t="shared" si="1"/>
        <v>0</v>
      </c>
    </row>
    <row r="20" spans="1:8">
      <c r="A20" s="364">
        <v>5</v>
      </c>
      <c r="B20" s="368" t="s">
        <v>595</v>
      </c>
      <c r="C20" s="724">
        <v>-11296.52</v>
      </c>
      <c r="D20" s="724">
        <v>-36991.03</v>
      </c>
      <c r="E20" s="725">
        <f t="shared" si="0"/>
        <v>-48287.55</v>
      </c>
      <c r="F20" s="724">
        <v>-896</v>
      </c>
      <c r="G20" s="724"/>
      <c r="H20" s="725">
        <f t="shared" si="1"/>
        <v>-896</v>
      </c>
    </row>
    <row r="21" spans="1:8" ht="24" customHeight="1">
      <c r="A21" s="364">
        <v>6</v>
      </c>
      <c r="B21" s="368" t="s">
        <v>596</v>
      </c>
      <c r="C21" s="724"/>
      <c r="D21" s="724"/>
      <c r="E21" s="725">
        <f t="shared" si="0"/>
        <v>0</v>
      </c>
      <c r="F21" s="724">
        <v>0</v>
      </c>
      <c r="G21" s="724"/>
      <c r="H21" s="725">
        <f t="shared" si="1"/>
        <v>0</v>
      </c>
    </row>
    <row r="22" spans="1:8" ht="18.600000000000001" customHeight="1">
      <c r="A22" s="364">
        <v>7</v>
      </c>
      <c r="B22" s="368" t="s">
        <v>597</v>
      </c>
      <c r="C22" s="724"/>
      <c r="D22" s="724"/>
      <c r="E22" s="725">
        <f t="shared" si="0"/>
        <v>0</v>
      </c>
      <c r="F22" s="724"/>
      <c r="G22" s="724"/>
      <c r="H22" s="725">
        <f t="shared" si="1"/>
        <v>0</v>
      </c>
    </row>
    <row r="23" spans="1:8" ht="25.5" customHeight="1">
      <c r="A23" s="364">
        <v>8</v>
      </c>
      <c r="B23" s="369" t="s">
        <v>598</v>
      </c>
      <c r="C23" s="724"/>
      <c r="D23" s="724"/>
      <c r="E23" s="725">
        <f t="shared" si="0"/>
        <v>0</v>
      </c>
      <c r="F23" s="724"/>
      <c r="G23" s="724"/>
      <c r="H23" s="725">
        <f t="shared" si="1"/>
        <v>0</v>
      </c>
    </row>
    <row r="24" spans="1:8" ht="34.5" customHeight="1">
      <c r="A24" s="364">
        <v>9</v>
      </c>
      <c r="B24" s="369" t="s">
        <v>599</v>
      </c>
      <c r="C24" s="724"/>
      <c r="D24" s="724"/>
      <c r="E24" s="725">
        <f t="shared" si="0"/>
        <v>0</v>
      </c>
      <c r="F24" s="724"/>
      <c r="G24" s="724"/>
      <c r="H24" s="725">
        <f t="shared" si="1"/>
        <v>0</v>
      </c>
    </row>
    <row r="25" spans="1:8">
      <c r="A25" s="364">
        <v>10</v>
      </c>
      <c r="B25" s="368" t="s">
        <v>600</v>
      </c>
      <c r="C25" s="724">
        <v>-3193</v>
      </c>
      <c r="D25" s="724">
        <v>0</v>
      </c>
      <c r="E25" s="725">
        <f t="shared" si="0"/>
        <v>-3193</v>
      </c>
      <c r="F25" s="724">
        <v>-2523</v>
      </c>
      <c r="G25" s="724"/>
      <c r="H25" s="725">
        <f t="shared" si="1"/>
        <v>-2523</v>
      </c>
    </row>
    <row r="26" spans="1:8">
      <c r="A26" s="364">
        <v>11</v>
      </c>
      <c r="B26" s="370" t="s">
        <v>601</v>
      </c>
      <c r="C26" s="724">
        <v>0</v>
      </c>
      <c r="D26" s="724"/>
      <c r="E26" s="725">
        <f t="shared" si="0"/>
        <v>0</v>
      </c>
      <c r="F26" s="724">
        <v>0</v>
      </c>
      <c r="G26" s="724"/>
      <c r="H26" s="725">
        <f t="shared" si="1"/>
        <v>0</v>
      </c>
    </row>
    <row r="27" spans="1:8">
      <c r="A27" s="364">
        <v>12</v>
      </c>
      <c r="B27" s="368" t="s">
        <v>602</v>
      </c>
      <c r="C27" s="724">
        <v>8591</v>
      </c>
      <c r="D27" s="724">
        <v>0</v>
      </c>
      <c r="E27" s="725">
        <f t="shared" si="0"/>
        <v>8591</v>
      </c>
      <c r="F27" s="724">
        <v>0</v>
      </c>
      <c r="G27" s="724"/>
      <c r="H27" s="725">
        <f t="shared" si="1"/>
        <v>0</v>
      </c>
    </row>
    <row r="28" spans="1:8">
      <c r="A28" s="364">
        <v>13</v>
      </c>
      <c r="B28" s="371" t="s">
        <v>603</v>
      </c>
      <c r="C28" s="724">
        <v>-381566.48</v>
      </c>
      <c r="D28" s="724">
        <v>-311608.96999999997</v>
      </c>
      <c r="E28" s="725">
        <f t="shared" si="0"/>
        <v>-693175.45</v>
      </c>
      <c r="F28" s="724">
        <v>0</v>
      </c>
      <c r="G28" s="724"/>
      <c r="H28" s="725">
        <f t="shared" si="1"/>
        <v>0</v>
      </c>
    </row>
    <row r="29" spans="1:8">
      <c r="A29" s="364">
        <v>14</v>
      </c>
      <c r="B29" s="372" t="s">
        <v>604</v>
      </c>
      <c r="C29" s="724">
        <f>SUM(C30:C31)</f>
        <v>-4066691.4</v>
      </c>
      <c r="D29" s="724">
        <f>SUM(D30:D31)</f>
        <v>-551750</v>
      </c>
      <c r="E29" s="725">
        <f t="shared" si="0"/>
        <v>-4618441.4000000004</v>
      </c>
      <c r="F29" s="724">
        <v>-2138244</v>
      </c>
      <c r="G29" s="724">
        <v>0</v>
      </c>
      <c r="H29" s="725">
        <f t="shared" si="1"/>
        <v>-2138244</v>
      </c>
    </row>
    <row r="30" spans="1:8">
      <c r="A30" s="364">
        <v>14.1</v>
      </c>
      <c r="B30" s="347" t="s">
        <v>605</v>
      </c>
      <c r="C30" s="724">
        <v>-3745538.4</v>
      </c>
      <c r="D30" s="724">
        <v>0</v>
      </c>
      <c r="E30" s="725">
        <f t="shared" si="0"/>
        <v>-3745538.4</v>
      </c>
      <c r="F30" s="724">
        <v>-1685696</v>
      </c>
      <c r="G30" s="724"/>
      <c r="H30" s="725">
        <f t="shared" si="1"/>
        <v>-1685696</v>
      </c>
    </row>
    <row r="31" spans="1:8">
      <c r="A31" s="364">
        <v>14.2</v>
      </c>
      <c r="B31" s="347" t="s">
        <v>606</v>
      </c>
      <c r="C31" s="724">
        <v>-321153</v>
      </c>
      <c r="D31" s="724">
        <v>-551750</v>
      </c>
      <c r="E31" s="725">
        <f t="shared" si="0"/>
        <v>-872903</v>
      </c>
      <c r="F31" s="724">
        <v>-452548</v>
      </c>
      <c r="G31" s="724"/>
      <c r="H31" s="725">
        <f t="shared" si="1"/>
        <v>-452548</v>
      </c>
    </row>
    <row r="32" spans="1:8">
      <c r="A32" s="364">
        <v>15</v>
      </c>
      <c r="B32" s="368" t="s">
        <v>607</v>
      </c>
      <c r="C32" s="724">
        <v>-456032</v>
      </c>
      <c r="D32" s="724">
        <v>0</v>
      </c>
      <c r="E32" s="725">
        <f t="shared" si="0"/>
        <v>-456032</v>
      </c>
      <c r="F32" s="724">
        <v>-80415</v>
      </c>
      <c r="G32" s="724"/>
      <c r="H32" s="725">
        <f t="shared" si="1"/>
        <v>-80415</v>
      </c>
    </row>
    <row r="33" spans="1:8" ht="22.5" customHeight="1">
      <c r="A33" s="364">
        <v>16</v>
      </c>
      <c r="B33" s="345" t="s">
        <v>608</v>
      </c>
      <c r="C33" s="724"/>
      <c r="D33" s="724"/>
      <c r="E33" s="725">
        <f t="shared" si="0"/>
        <v>0</v>
      </c>
      <c r="F33" s="724"/>
      <c r="G33" s="724"/>
      <c r="H33" s="725">
        <f t="shared" si="1"/>
        <v>0</v>
      </c>
    </row>
    <row r="34" spans="1:8">
      <c r="A34" s="364">
        <v>17</v>
      </c>
      <c r="B34" s="368" t="s">
        <v>609</v>
      </c>
      <c r="C34" s="724">
        <f>SUM(C35:C36)</f>
        <v>0</v>
      </c>
      <c r="D34" s="724">
        <f>SUM(D35:D36)</f>
        <v>0</v>
      </c>
      <c r="E34" s="725">
        <f t="shared" si="0"/>
        <v>0</v>
      </c>
      <c r="F34" s="724">
        <v>0</v>
      </c>
      <c r="G34" s="724">
        <v>0</v>
      </c>
      <c r="H34" s="725">
        <f t="shared" si="1"/>
        <v>0</v>
      </c>
    </row>
    <row r="35" spans="1:8">
      <c r="A35" s="364">
        <v>17.100000000000001</v>
      </c>
      <c r="B35" s="347" t="s">
        <v>610</v>
      </c>
      <c r="C35" s="724"/>
      <c r="D35" s="724"/>
      <c r="E35" s="725">
        <f t="shared" si="0"/>
        <v>0</v>
      </c>
      <c r="F35" s="724">
        <v>0</v>
      </c>
      <c r="G35" s="724"/>
      <c r="H35" s="725">
        <f t="shared" si="1"/>
        <v>0</v>
      </c>
    </row>
    <row r="36" spans="1:8">
      <c r="A36" s="364">
        <v>17.2</v>
      </c>
      <c r="B36" s="347" t="s">
        <v>611</v>
      </c>
      <c r="C36" s="724"/>
      <c r="D36" s="724"/>
      <c r="E36" s="725">
        <f t="shared" si="0"/>
        <v>0</v>
      </c>
      <c r="F36" s="724">
        <v>0</v>
      </c>
      <c r="G36" s="724"/>
      <c r="H36" s="725">
        <f t="shared" si="1"/>
        <v>0</v>
      </c>
    </row>
    <row r="37" spans="1:8" ht="41.45" customHeight="1">
      <c r="A37" s="364">
        <v>18</v>
      </c>
      <c r="B37" s="373" t="s">
        <v>612</v>
      </c>
      <c r="C37" s="724">
        <f>SUM(C38:C39)</f>
        <v>-3217</v>
      </c>
      <c r="D37" s="724">
        <f>SUM(D38:D39)</f>
        <v>-8451</v>
      </c>
      <c r="E37" s="725">
        <f t="shared" si="0"/>
        <v>-11668</v>
      </c>
      <c r="F37" s="724">
        <v>-15500</v>
      </c>
      <c r="G37" s="729">
        <v>0</v>
      </c>
      <c r="H37" s="725">
        <f t="shared" si="1"/>
        <v>-15500</v>
      </c>
    </row>
    <row r="38" spans="1:8">
      <c r="A38" s="364">
        <v>18.100000000000001</v>
      </c>
      <c r="B38" s="374" t="s">
        <v>613</v>
      </c>
      <c r="C38" s="724"/>
      <c r="D38" s="724"/>
      <c r="E38" s="725">
        <f t="shared" si="0"/>
        <v>0</v>
      </c>
      <c r="F38" s="724"/>
      <c r="G38" s="724"/>
      <c r="H38" s="725">
        <f t="shared" si="1"/>
        <v>0</v>
      </c>
    </row>
    <row r="39" spans="1:8">
      <c r="A39" s="364">
        <v>18.2</v>
      </c>
      <c r="B39" s="374" t="s">
        <v>614</v>
      </c>
      <c r="C39" s="724">
        <v>-3217</v>
      </c>
      <c r="D39" s="724">
        <v>-8451</v>
      </c>
      <c r="E39" s="725">
        <f t="shared" si="0"/>
        <v>-11668</v>
      </c>
      <c r="F39" s="724">
        <v>-15500</v>
      </c>
      <c r="G39" s="724"/>
      <c r="H39" s="725">
        <f t="shared" si="1"/>
        <v>-15500</v>
      </c>
    </row>
    <row r="40" spans="1:8" ht="24.6" customHeight="1">
      <c r="A40" s="364">
        <v>19</v>
      </c>
      <c r="B40" s="373" t="s">
        <v>615</v>
      </c>
      <c r="C40" s="724"/>
      <c r="D40" s="724"/>
      <c r="E40" s="725">
        <f t="shared" si="0"/>
        <v>0</v>
      </c>
      <c r="F40" s="724"/>
      <c r="G40" s="724"/>
      <c r="H40" s="725">
        <f t="shared" si="1"/>
        <v>0</v>
      </c>
    </row>
    <row r="41" spans="1:8" ht="17.45" customHeight="1">
      <c r="A41" s="364">
        <v>20</v>
      </c>
      <c r="B41" s="373" t="s">
        <v>616</v>
      </c>
      <c r="C41" s="724"/>
      <c r="D41" s="724"/>
      <c r="E41" s="725">
        <f t="shared" si="0"/>
        <v>0</v>
      </c>
      <c r="F41" s="724"/>
      <c r="G41" s="724"/>
      <c r="H41" s="725">
        <f t="shared" si="1"/>
        <v>0</v>
      </c>
    </row>
    <row r="42" spans="1:8" ht="26.45" customHeight="1">
      <c r="A42" s="364">
        <v>21</v>
      </c>
      <c r="B42" s="373" t="s">
        <v>617</v>
      </c>
      <c r="C42" s="724"/>
      <c r="D42" s="724"/>
      <c r="E42" s="725">
        <f t="shared" si="0"/>
        <v>0</v>
      </c>
      <c r="F42" s="724"/>
      <c r="G42" s="724"/>
      <c r="H42" s="725">
        <f t="shared" si="1"/>
        <v>0</v>
      </c>
    </row>
    <row r="43" spans="1:8">
      <c r="A43" s="364">
        <v>22</v>
      </c>
      <c r="B43" s="375" t="s">
        <v>618</v>
      </c>
      <c r="C43" s="724">
        <f>SUM(C6,C13,C18,C19,C20,C21,C22,C23,C24,C25,C26,C27,C28,C29,C32,C33,C34,C37,C40,C41,C42)</f>
        <v>-3597432.4</v>
      </c>
      <c r="D43" s="724">
        <f>SUM(D6,D13,D18,D19,D20,D21,D22,D23,D24,D25,D26,D27,D28,D29,D32,D33,D34,D37,D40,D41,D42)</f>
        <v>-900017</v>
      </c>
      <c r="E43" s="725">
        <f t="shared" si="0"/>
        <v>-4497449.4000000004</v>
      </c>
      <c r="F43" s="724">
        <f>SUM(F6,F13,F18,F19,F20,F21,F22,F23,F24,F25,F26,F27,F28,F29,F32,F33,F34,F37,F40,F41,F42)</f>
        <v>-1923349.7</v>
      </c>
      <c r="G43" s="724">
        <f>SUM(G6,G13,G18,G19,G20,G21,G22,G23,G24,G25,G26,G27,G28,G29,G32,G33,G34,G37,G40,G41,G42)</f>
        <v>0</v>
      </c>
      <c r="H43" s="725">
        <f t="shared" si="1"/>
        <v>-1923349.7</v>
      </c>
    </row>
    <row r="44" spans="1:8">
      <c r="A44" s="364">
        <v>23</v>
      </c>
      <c r="B44" s="375" t="s">
        <v>619</v>
      </c>
      <c r="C44" s="724">
        <v>-1099008</v>
      </c>
      <c r="D44" s="724"/>
      <c r="E44" s="725">
        <f t="shared" si="0"/>
        <v>-1099008</v>
      </c>
      <c r="F44" s="724">
        <v>297478</v>
      </c>
      <c r="G44" s="724"/>
      <c r="H44" s="725">
        <f t="shared" si="1"/>
        <v>297478</v>
      </c>
    </row>
    <row r="45" spans="1:8">
      <c r="A45" s="364">
        <v>24</v>
      </c>
      <c r="B45" s="376" t="s">
        <v>620</v>
      </c>
      <c r="C45" s="730">
        <f>C43+C44</f>
        <v>-4696440.4000000004</v>
      </c>
      <c r="D45" s="730">
        <f>D43+D44</f>
        <v>-900017</v>
      </c>
      <c r="E45" s="725">
        <f t="shared" si="0"/>
        <v>-5596457.4000000004</v>
      </c>
      <c r="F45" s="730">
        <f>F43+F44</f>
        <v>-1625871.7</v>
      </c>
      <c r="G45" s="730">
        <f>G43+G44</f>
        <v>0</v>
      </c>
      <c r="H45" s="725">
        <f>F45+G45</f>
        <v>-1625871.7</v>
      </c>
    </row>
  </sheetData>
  <mergeCells count="4">
    <mergeCell ref="A4:A5"/>
    <mergeCell ref="B4:B5"/>
    <mergeCell ref="C4:E4"/>
    <mergeCell ref="F4:H4"/>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topLeftCell="B1" zoomScale="80" zoomScaleNormal="80" workbookViewId="0">
      <selection activeCell="B2" sqref="B2"/>
    </sheetView>
  </sheetViews>
  <sheetFormatPr defaultColWidth="8.85546875" defaultRowHeight="15"/>
  <cols>
    <col min="1" max="1" width="8.85546875" style="598"/>
    <col min="2" max="2" width="87.5703125" style="564" bestFit="1" customWidth="1"/>
    <col min="3" max="8" width="15.42578125" style="564" customWidth="1"/>
    <col min="9" max="16384" width="8.85546875" style="564"/>
  </cols>
  <sheetData>
    <row r="1" spans="1:8">
      <c r="A1" s="236" t="s">
        <v>30</v>
      </c>
      <c r="B1" s="563" t="str">
        <f>'Info '!C2</f>
        <v>JSC Hash Bank</v>
      </c>
      <c r="C1" s="563"/>
    </row>
    <row r="2" spans="1:8">
      <c r="A2" s="236" t="s">
        <v>31</v>
      </c>
      <c r="B2" s="669">
        <f>'1. key ratios '!B2</f>
        <v>45838</v>
      </c>
      <c r="C2" s="565"/>
      <c r="D2" s="566"/>
      <c r="E2" s="566"/>
      <c r="F2" s="566"/>
      <c r="G2" s="566"/>
      <c r="H2" s="566"/>
    </row>
    <row r="3" spans="1:8" ht="15.75" thickBot="1">
      <c r="A3" s="564"/>
    </row>
    <row r="4" spans="1:8">
      <c r="A4" s="785" t="s">
        <v>6</v>
      </c>
      <c r="B4" s="786" t="s">
        <v>94</v>
      </c>
      <c r="C4" s="787" t="s">
        <v>522</v>
      </c>
      <c r="D4" s="787"/>
      <c r="E4" s="787"/>
      <c r="F4" s="787" t="s">
        <v>523</v>
      </c>
      <c r="G4" s="787"/>
      <c r="H4" s="788"/>
    </row>
    <row r="5" spans="1:8">
      <c r="A5" s="785"/>
      <c r="B5" s="786"/>
      <c r="C5" s="363" t="s">
        <v>32</v>
      </c>
      <c r="D5" s="363" t="s">
        <v>33</v>
      </c>
      <c r="E5" s="363" t="s">
        <v>34</v>
      </c>
      <c r="F5" s="363" t="s">
        <v>32</v>
      </c>
      <c r="G5" s="363" t="s">
        <v>33</v>
      </c>
      <c r="H5" s="363" t="s">
        <v>34</v>
      </c>
    </row>
    <row r="6" spans="1:8">
      <c r="A6" s="400">
        <v>1</v>
      </c>
      <c r="B6" s="378" t="s">
        <v>621</v>
      </c>
      <c r="C6" s="600"/>
      <c r="D6" s="600"/>
      <c r="E6" s="601">
        <f t="shared" ref="E6:E43" si="0">C6+D6</f>
        <v>0</v>
      </c>
      <c r="F6" s="600"/>
      <c r="G6" s="600"/>
      <c r="H6" s="602">
        <f t="shared" ref="H6:H43" si="1">F6+G6</f>
        <v>0</v>
      </c>
    </row>
    <row r="7" spans="1:8">
      <c r="A7" s="400">
        <v>2</v>
      </c>
      <c r="B7" s="378" t="s">
        <v>183</v>
      </c>
      <c r="C7" s="600"/>
      <c r="D7" s="600"/>
      <c r="E7" s="601">
        <f t="shared" si="0"/>
        <v>0</v>
      </c>
      <c r="F7" s="600"/>
      <c r="G7" s="600"/>
      <c r="H7" s="602">
        <f t="shared" si="1"/>
        <v>0</v>
      </c>
    </row>
    <row r="8" spans="1:8">
      <c r="A8" s="400">
        <v>3</v>
      </c>
      <c r="B8" s="378" t="s">
        <v>193</v>
      </c>
      <c r="C8" s="600">
        <f>C9+C10</f>
        <v>0</v>
      </c>
      <c r="D8" s="600">
        <f>D9+D10</f>
        <v>0</v>
      </c>
      <c r="E8" s="601">
        <f t="shared" si="0"/>
        <v>0</v>
      </c>
      <c r="F8" s="600">
        <f>F9+F10</f>
        <v>0</v>
      </c>
      <c r="G8" s="600">
        <f>G9+G10</f>
        <v>0</v>
      </c>
      <c r="H8" s="602">
        <f t="shared" si="1"/>
        <v>0</v>
      </c>
    </row>
    <row r="9" spans="1:8">
      <c r="A9" s="400">
        <v>3.1</v>
      </c>
      <c r="B9" s="377" t="s">
        <v>184</v>
      </c>
      <c r="C9" s="600"/>
      <c r="D9" s="600"/>
      <c r="E9" s="601">
        <f t="shared" si="0"/>
        <v>0</v>
      </c>
      <c r="F9" s="600"/>
      <c r="G9" s="600"/>
      <c r="H9" s="602">
        <f t="shared" si="1"/>
        <v>0</v>
      </c>
    </row>
    <row r="10" spans="1:8">
      <c r="A10" s="400">
        <v>3.2</v>
      </c>
      <c r="B10" s="377" t="s">
        <v>180</v>
      </c>
      <c r="C10" s="600"/>
      <c r="D10" s="600"/>
      <c r="E10" s="601">
        <f t="shared" si="0"/>
        <v>0</v>
      </c>
      <c r="F10" s="600"/>
      <c r="G10" s="600"/>
      <c r="H10" s="602">
        <f t="shared" si="1"/>
        <v>0</v>
      </c>
    </row>
    <row r="11" spans="1:8">
      <c r="A11" s="400">
        <v>4</v>
      </c>
      <c r="B11" s="378" t="s">
        <v>182</v>
      </c>
      <c r="C11" s="600">
        <f>C12+C13</f>
        <v>0</v>
      </c>
      <c r="D11" s="600">
        <f>D12+D13</f>
        <v>0</v>
      </c>
      <c r="E11" s="601">
        <f t="shared" si="0"/>
        <v>0</v>
      </c>
      <c r="F11" s="600">
        <f>F12+F13</f>
        <v>0</v>
      </c>
      <c r="G11" s="600">
        <f>G12+G13</f>
        <v>0</v>
      </c>
      <c r="H11" s="602">
        <f t="shared" si="1"/>
        <v>0</v>
      </c>
    </row>
    <row r="12" spans="1:8">
      <c r="A12" s="400">
        <v>4.0999999999999996</v>
      </c>
      <c r="B12" s="377" t="s">
        <v>166</v>
      </c>
      <c r="C12" s="600"/>
      <c r="D12" s="600"/>
      <c r="E12" s="601">
        <f t="shared" si="0"/>
        <v>0</v>
      </c>
      <c r="F12" s="600"/>
      <c r="G12" s="600"/>
      <c r="H12" s="602">
        <f t="shared" si="1"/>
        <v>0</v>
      </c>
    </row>
    <row r="13" spans="1:8">
      <c r="A13" s="400">
        <v>4.2</v>
      </c>
      <c r="B13" s="377" t="s">
        <v>167</v>
      </c>
      <c r="C13" s="600"/>
      <c r="D13" s="600"/>
      <c r="E13" s="601">
        <f t="shared" si="0"/>
        <v>0</v>
      </c>
      <c r="F13" s="600"/>
      <c r="G13" s="600"/>
      <c r="H13" s="602">
        <f t="shared" si="1"/>
        <v>0</v>
      </c>
    </row>
    <row r="14" spans="1:8">
      <c r="A14" s="400">
        <v>5</v>
      </c>
      <c r="B14" s="378" t="s">
        <v>192</v>
      </c>
      <c r="C14" s="600">
        <f>C15+C16+C17+C23+C24+C25+C26</f>
        <v>0</v>
      </c>
      <c r="D14" s="600">
        <f>D15+D16+D17+D23+D24+D25+D26</f>
        <v>0</v>
      </c>
      <c r="E14" s="601">
        <f t="shared" si="0"/>
        <v>0</v>
      </c>
      <c r="F14" s="600">
        <f>F15+F16+F17+F23+F24+F25+F26</f>
        <v>0</v>
      </c>
      <c r="G14" s="600">
        <f>G15+G16+G17+G23+G24+G25+G26</f>
        <v>0</v>
      </c>
      <c r="H14" s="602">
        <f t="shared" si="1"/>
        <v>0</v>
      </c>
    </row>
    <row r="15" spans="1:8">
      <c r="A15" s="400">
        <v>5.0999999999999996</v>
      </c>
      <c r="B15" s="379" t="s">
        <v>170</v>
      </c>
      <c r="C15" s="600"/>
      <c r="D15" s="600"/>
      <c r="E15" s="601">
        <f t="shared" si="0"/>
        <v>0</v>
      </c>
      <c r="F15" s="600"/>
      <c r="G15" s="600"/>
      <c r="H15" s="602">
        <f t="shared" si="1"/>
        <v>0</v>
      </c>
    </row>
    <row r="16" spans="1:8">
      <c r="A16" s="400">
        <v>5.2</v>
      </c>
      <c r="B16" s="379" t="s">
        <v>169</v>
      </c>
      <c r="C16" s="600"/>
      <c r="D16" s="600"/>
      <c r="E16" s="601">
        <f t="shared" si="0"/>
        <v>0</v>
      </c>
      <c r="F16" s="600"/>
      <c r="G16" s="600"/>
      <c r="H16" s="602">
        <f t="shared" si="1"/>
        <v>0</v>
      </c>
    </row>
    <row r="17" spans="1:8">
      <c r="A17" s="400">
        <v>5.3</v>
      </c>
      <c r="B17" s="379" t="s">
        <v>168</v>
      </c>
      <c r="C17" s="600">
        <f>C18+C19+C20+C21+C22</f>
        <v>0</v>
      </c>
      <c r="D17" s="600">
        <f>D18+D19+D20+D21+D22</f>
        <v>0</v>
      </c>
      <c r="E17" s="601">
        <f t="shared" si="0"/>
        <v>0</v>
      </c>
      <c r="F17" s="600"/>
      <c r="G17" s="600"/>
      <c r="H17" s="602">
        <f t="shared" si="1"/>
        <v>0</v>
      </c>
    </row>
    <row r="18" spans="1:8">
      <c r="A18" s="400" t="s">
        <v>15</v>
      </c>
      <c r="B18" s="380" t="s">
        <v>36</v>
      </c>
      <c r="C18" s="600"/>
      <c r="D18" s="600"/>
      <c r="E18" s="601">
        <f t="shared" si="0"/>
        <v>0</v>
      </c>
      <c r="F18" s="600"/>
      <c r="G18" s="600"/>
      <c r="H18" s="602">
        <f t="shared" si="1"/>
        <v>0</v>
      </c>
    </row>
    <row r="19" spans="1:8">
      <c r="A19" s="400" t="s">
        <v>16</v>
      </c>
      <c r="B19" s="380" t="s">
        <v>37</v>
      </c>
      <c r="C19" s="600"/>
      <c r="D19" s="600"/>
      <c r="E19" s="601">
        <f t="shared" si="0"/>
        <v>0</v>
      </c>
      <c r="F19" s="600"/>
      <c r="G19" s="600"/>
      <c r="H19" s="602">
        <f t="shared" si="1"/>
        <v>0</v>
      </c>
    </row>
    <row r="20" spans="1:8">
      <c r="A20" s="400" t="s">
        <v>17</v>
      </c>
      <c r="B20" s="380" t="s">
        <v>38</v>
      </c>
      <c r="C20" s="600"/>
      <c r="D20" s="600"/>
      <c r="E20" s="601">
        <f t="shared" si="0"/>
        <v>0</v>
      </c>
      <c r="F20" s="600"/>
      <c r="G20" s="600"/>
      <c r="H20" s="602">
        <f t="shared" si="1"/>
        <v>0</v>
      </c>
    </row>
    <row r="21" spans="1:8">
      <c r="A21" s="400" t="s">
        <v>18</v>
      </c>
      <c r="B21" s="380" t="s">
        <v>39</v>
      </c>
      <c r="C21" s="600"/>
      <c r="D21" s="600"/>
      <c r="E21" s="601">
        <f t="shared" si="0"/>
        <v>0</v>
      </c>
      <c r="F21" s="600"/>
      <c r="G21" s="600"/>
      <c r="H21" s="602">
        <f t="shared" si="1"/>
        <v>0</v>
      </c>
    </row>
    <row r="22" spans="1:8">
      <c r="A22" s="400" t="s">
        <v>19</v>
      </c>
      <c r="B22" s="380" t="s">
        <v>40</v>
      </c>
      <c r="C22" s="600"/>
      <c r="D22" s="600"/>
      <c r="E22" s="601">
        <f t="shared" si="0"/>
        <v>0</v>
      </c>
      <c r="F22" s="600"/>
      <c r="G22" s="600"/>
      <c r="H22" s="602">
        <f t="shared" si="1"/>
        <v>0</v>
      </c>
    </row>
    <row r="23" spans="1:8">
      <c r="A23" s="400">
        <v>5.4</v>
      </c>
      <c r="B23" s="379" t="s">
        <v>171</v>
      </c>
      <c r="C23" s="600"/>
      <c r="D23" s="600"/>
      <c r="E23" s="601">
        <f t="shared" si="0"/>
        <v>0</v>
      </c>
      <c r="F23" s="600"/>
      <c r="G23" s="600"/>
      <c r="H23" s="602">
        <f t="shared" si="1"/>
        <v>0</v>
      </c>
    </row>
    <row r="24" spans="1:8">
      <c r="A24" s="400">
        <v>5.5</v>
      </c>
      <c r="B24" s="379" t="s">
        <v>172</v>
      </c>
      <c r="C24" s="600"/>
      <c r="D24" s="600"/>
      <c r="E24" s="601">
        <f t="shared" si="0"/>
        <v>0</v>
      </c>
      <c r="F24" s="600"/>
      <c r="G24" s="600"/>
      <c r="H24" s="602">
        <f t="shared" si="1"/>
        <v>0</v>
      </c>
    </row>
    <row r="25" spans="1:8">
      <c r="A25" s="400">
        <v>5.6</v>
      </c>
      <c r="B25" s="379" t="s">
        <v>173</v>
      </c>
      <c r="C25" s="600"/>
      <c r="D25" s="600"/>
      <c r="E25" s="601">
        <f t="shared" si="0"/>
        <v>0</v>
      </c>
      <c r="F25" s="600"/>
      <c r="G25" s="600"/>
      <c r="H25" s="602">
        <f t="shared" si="1"/>
        <v>0</v>
      </c>
    </row>
    <row r="26" spans="1:8">
      <c r="A26" s="400">
        <v>5.7</v>
      </c>
      <c r="B26" s="379" t="s">
        <v>40</v>
      </c>
      <c r="C26" s="600"/>
      <c r="D26" s="600"/>
      <c r="E26" s="601">
        <f t="shared" si="0"/>
        <v>0</v>
      </c>
      <c r="F26" s="600"/>
      <c r="G26" s="600"/>
      <c r="H26" s="602">
        <f t="shared" si="1"/>
        <v>0</v>
      </c>
    </row>
    <row r="27" spans="1:8">
      <c r="A27" s="400">
        <v>6</v>
      </c>
      <c r="B27" s="603" t="s">
        <v>622</v>
      </c>
      <c r="C27" s="600"/>
      <c r="D27" s="600"/>
      <c r="E27" s="601">
        <f t="shared" si="0"/>
        <v>0</v>
      </c>
      <c r="F27" s="600"/>
      <c r="G27" s="600"/>
      <c r="H27" s="602">
        <f t="shared" si="1"/>
        <v>0</v>
      </c>
    </row>
    <row r="28" spans="1:8">
      <c r="A28" s="400">
        <v>7</v>
      </c>
      <c r="B28" s="603" t="s">
        <v>623</v>
      </c>
      <c r="C28" s="600"/>
      <c r="D28" s="600"/>
      <c r="E28" s="601">
        <f t="shared" si="0"/>
        <v>0</v>
      </c>
      <c r="F28" s="600"/>
      <c r="G28" s="600"/>
      <c r="H28" s="602">
        <f t="shared" si="1"/>
        <v>0</v>
      </c>
    </row>
    <row r="29" spans="1:8">
      <c r="A29" s="400">
        <v>8</v>
      </c>
      <c r="B29" s="603" t="s">
        <v>181</v>
      </c>
      <c r="C29" s="600"/>
      <c r="D29" s="600"/>
      <c r="E29" s="601">
        <f t="shared" si="0"/>
        <v>0</v>
      </c>
      <c r="F29" s="600"/>
      <c r="G29" s="600"/>
      <c r="H29" s="602">
        <f t="shared" si="1"/>
        <v>0</v>
      </c>
    </row>
    <row r="30" spans="1:8">
      <c r="A30" s="400">
        <v>9</v>
      </c>
      <c r="B30" s="604" t="s">
        <v>198</v>
      </c>
      <c r="C30" s="600">
        <f>C31+C32+C33+C34+C35+C36+C37</f>
        <v>0</v>
      </c>
      <c r="D30" s="600">
        <f>D31+D32+D33+D34+D35+D36+D37</f>
        <v>0</v>
      </c>
      <c r="E30" s="601">
        <f t="shared" si="0"/>
        <v>0</v>
      </c>
      <c r="F30" s="600">
        <f>F31+F32+F33+F34+F35+F36+F37</f>
        <v>0</v>
      </c>
      <c r="G30" s="600">
        <f>G31+G32+G33+G34+G35+G36+G37</f>
        <v>0</v>
      </c>
      <c r="H30" s="602">
        <f t="shared" si="1"/>
        <v>0</v>
      </c>
    </row>
    <row r="31" spans="1:8">
      <c r="A31" s="400">
        <v>9.1</v>
      </c>
      <c r="B31" s="381" t="s">
        <v>188</v>
      </c>
      <c r="C31" s="600"/>
      <c r="D31" s="600"/>
      <c r="E31" s="601">
        <f t="shared" si="0"/>
        <v>0</v>
      </c>
      <c r="F31" s="600"/>
      <c r="G31" s="600"/>
      <c r="H31" s="602">
        <f t="shared" si="1"/>
        <v>0</v>
      </c>
    </row>
    <row r="32" spans="1:8">
      <c r="A32" s="400">
        <v>9.1999999999999993</v>
      </c>
      <c r="B32" s="381" t="s">
        <v>189</v>
      </c>
      <c r="C32" s="600"/>
      <c r="D32" s="600"/>
      <c r="E32" s="601">
        <f t="shared" si="0"/>
        <v>0</v>
      </c>
      <c r="F32" s="600"/>
      <c r="G32" s="600"/>
      <c r="H32" s="602">
        <f t="shared" si="1"/>
        <v>0</v>
      </c>
    </row>
    <row r="33" spans="1:8">
      <c r="A33" s="400">
        <v>9.3000000000000007</v>
      </c>
      <c r="B33" s="381" t="s">
        <v>185</v>
      </c>
      <c r="C33" s="600"/>
      <c r="D33" s="600"/>
      <c r="E33" s="601">
        <f t="shared" si="0"/>
        <v>0</v>
      </c>
      <c r="F33" s="600"/>
      <c r="G33" s="600"/>
      <c r="H33" s="602">
        <f t="shared" si="1"/>
        <v>0</v>
      </c>
    </row>
    <row r="34" spans="1:8">
      <c r="A34" s="400">
        <v>9.4</v>
      </c>
      <c r="B34" s="381" t="s">
        <v>186</v>
      </c>
      <c r="C34" s="600"/>
      <c r="D34" s="600"/>
      <c r="E34" s="601">
        <f t="shared" si="0"/>
        <v>0</v>
      </c>
      <c r="F34" s="600"/>
      <c r="G34" s="600"/>
      <c r="H34" s="602">
        <f t="shared" si="1"/>
        <v>0</v>
      </c>
    </row>
    <row r="35" spans="1:8">
      <c r="A35" s="400">
        <v>9.5</v>
      </c>
      <c r="B35" s="381" t="s">
        <v>187</v>
      </c>
      <c r="C35" s="600"/>
      <c r="D35" s="600"/>
      <c r="E35" s="601">
        <f t="shared" si="0"/>
        <v>0</v>
      </c>
      <c r="F35" s="600"/>
      <c r="G35" s="600"/>
      <c r="H35" s="602">
        <f t="shared" si="1"/>
        <v>0</v>
      </c>
    </row>
    <row r="36" spans="1:8">
      <c r="A36" s="400">
        <v>9.6</v>
      </c>
      <c r="B36" s="381" t="s">
        <v>190</v>
      </c>
      <c r="C36" s="600"/>
      <c r="D36" s="600"/>
      <c r="E36" s="601">
        <f t="shared" si="0"/>
        <v>0</v>
      </c>
      <c r="F36" s="600"/>
      <c r="G36" s="600"/>
      <c r="H36" s="602">
        <f t="shared" si="1"/>
        <v>0</v>
      </c>
    </row>
    <row r="37" spans="1:8">
      <c r="A37" s="400">
        <v>9.6999999999999993</v>
      </c>
      <c r="B37" s="381" t="s">
        <v>191</v>
      </c>
      <c r="C37" s="600"/>
      <c r="D37" s="600"/>
      <c r="E37" s="601">
        <f t="shared" si="0"/>
        <v>0</v>
      </c>
      <c r="F37" s="600"/>
      <c r="G37" s="600"/>
      <c r="H37" s="602">
        <f t="shared" si="1"/>
        <v>0</v>
      </c>
    </row>
    <row r="38" spans="1:8">
      <c r="A38" s="400">
        <v>10</v>
      </c>
      <c r="B38" s="378" t="s">
        <v>194</v>
      </c>
      <c r="C38" s="608">
        <f>C41+C42</f>
        <v>0</v>
      </c>
      <c r="D38" s="608">
        <f>D41+D42</f>
        <v>0</v>
      </c>
      <c r="E38" s="605">
        <f t="shared" si="0"/>
        <v>0</v>
      </c>
      <c r="F38" s="608">
        <f>F41+F42</f>
        <v>0</v>
      </c>
      <c r="G38" s="608">
        <f>G41+G42</f>
        <v>0</v>
      </c>
      <c r="H38" s="602">
        <f t="shared" si="1"/>
        <v>0</v>
      </c>
    </row>
    <row r="39" spans="1:8">
      <c r="A39" s="400">
        <v>10.1</v>
      </c>
      <c r="B39" s="381" t="s">
        <v>195</v>
      </c>
      <c r="C39" s="600"/>
      <c r="D39" s="600"/>
      <c r="E39" s="601">
        <f t="shared" si="0"/>
        <v>0</v>
      </c>
      <c r="F39" s="600"/>
      <c r="G39" s="600"/>
      <c r="H39" s="602">
        <f t="shared" si="1"/>
        <v>0</v>
      </c>
    </row>
    <row r="40" spans="1:8">
      <c r="A40" s="400">
        <v>10.199999999999999</v>
      </c>
      <c r="B40" s="381" t="s">
        <v>196</v>
      </c>
      <c r="C40" s="600"/>
      <c r="D40" s="600"/>
      <c r="E40" s="601">
        <f t="shared" si="0"/>
        <v>0</v>
      </c>
      <c r="F40" s="600"/>
      <c r="G40" s="600"/>
      <c r="H40" s="602">
        <f t="shared" si="1"/>
        <v>0</v>
      </c>
    </row>
    <row r="41" spans="1:8">
      <c r="A41" s="400">
        <v>10.3</v>
      </c>
      <c r="B41" s="381" t="s">
        <v>199</v>
      </c>
      <c r="C41" s="600"/>
      <c r="D41" s="600"/>
      <c r="E41" s="601">
        <f t="shared" si="0"/>
        <v>0</v>
      </c>
      <c r="F41" s="600"/>
      <c r="G41" s="600"/>
      <c r="H41" s="602">
        <f t="shared" si="1"/>
        <v>0</v>
      </c>
    </row>
    <row r="42" spans="1:8" ht="25.5">
      <c r="A42" s="400">
        <v>10.4</v>
      </c>
      <c r="B42" s="381" t="s">
        <v>200</v>
      </c>
      <c r="C42" s="600"/>
      <c r="D42" s="600"/>
      <c r="E42" s="601">
        <f t="shared" si="0"/>
        <v>0</v>
      </c>
      <c r="F42" s="600"/>
      <c r="G42" s="600"/>
      <c r="H42" s="602">
        <f t="shared" si="1"/>
        <v>0</v>
      </c>
    </row>
    <row r="43" spans="1:8" ht="15.75" thickBot="1">
      <c r="A43" s="400">
        <v>11</v>
      </c>
      <c r="B43" s="119" t="s">
        <v>197</v>
      </c>
      <c r="C43" s="600"/>
      <c r="D43" s="600"/>
      <c r="E43" s="601">
        <f t="shared" si="0"/>
        <v>0</v>
      </c>
      <c r="F43" s="600"/>
      <c r="G43" s="600"/>
      <c r="H43" s="602">
        <f t="shared" si="1"/>
        <v>0</v>
      </c>
    </row>
    <row r="44" spans="1:8">
      <c r="C44" s="382"/>
      <c r="D44" s="382"/>
      <c r="E44" s="382"/>
      <c r="F44" s="382"/>
      <c r="G44" s="382"/>
      <c r="H44" s="382"/>
    </row>
    <row r="45" spans="1:8">
      <c r="C45" s="382"/>
      <c r="D45" s="382"/>
      <c r="E45" s="382"/>
      <c r="F45" s="382"/>
      <c r="G45" s="382"/>
      <c r="H45" s="382"/>
    </row>
    <row r="46" spans="1:8">
      <c r="C46" s="382"/>
      <c r="D46" s="382"/>
      <c r="E46" s="382"/>
      <c r="F46" s="382"/>
      <c r="G46" s="382"/>
      <c r="H46" s="382"/>
    </row>
    <row r="47" spans="1:8">
      <c r="C47" s="382"/>
      <c r="D47" s="382"/>
      <c r="E47" s="382"/>
      <c r="F47" s="382"/>
      <c r="G47" s="382"/>
      <c r="H47" s="382"/>
    </row>
  </sheetData>
  <mergeCells count="4">
    <mergeCell ref="A4:A5"/>
    <mergeCell ref="B4:B5"/>
    <mergeCell ref="C4:E4"/>
    <mergeCell ref="F4:H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C7" sqref="C7:G12"/>
    </sheetView>
  </sheetViews>
  <sheetFormatPr defaultColWidth="9.140625" defaultRowHeight="12.75"/>
  <cols>
    <col min="1" max="1" width="9.5703125" style="4" bestFit="1" customWidth="1"/>
    <col min="2" max="2" width="93.5703125" style="4" customWidth="1"/>
    <col min="3" max="4" width="10.85546875" style="4" customWidth="1"/>
    <col min="5" max="7" width="10.85546875" style="17" bestFit="1" customWidth="1"/>
    <col min="8" max="11" width="9.85546875" style="17" customWidth="1"/>
    <col min="12" max="16384" width="9.140625" style="17"/>
  </cols>
  <sheetData>
    <row r="1" spans="1:8">
      <c r="A1" s="2" t="s">
        <v>30</v>
      </c>
      <c r="B1" s="3" t="str">
        <f>'Info '!C2</f>
        <v>JSC Hash Bank</v>
      </c>
      <c r="C1" s="3"/>
    </row>
    <row r="2" spans="1:8">
      <c r="A2" s="2" t="s">
        <v>31</v>
      </c>
      <c r="B2" s="667">
        <f>'1. key ratios '!B2</f>
        <v>45838</v>
      </c>
      <c r="C2" s="6"/>
      <c r="D2" s="7"/>
      <c r="E2" s="20"/>
      <c r="F2" s="20"/>
      <c r="G2" s="20"/>
      <c r="H2" s="20"/>
    </row>
    <row r="3" spans="1:8">
      <c r="A3" s="2"/>
      <c r="B3" s="3"/>
      <c r="C3" s="6"/>
      <c r="D3" s="7"/>
      <c r="E3" s="20"/>
      <c r="F3" s="20"/>
      <c r="G3" s="20"/>
      <c r="H3" s="20"/>
    </row>
    <row r="4" spans="1:8" ht="15" customHeight="1" thickBot="1">
      <c r="A4" s="7" t="s">
        <v>96</v>
      </c>
      <c r="B4" s="95" t="s">
        <v>174</v>
      </c>
      <c r="C4" s="21" t="s">
        <v>35</v>
      </c>
    </row>
    <row r="5" spans="1:8" ht="15" customHeight="1">
      <c r="A5" s="143" t="s">
        <v>6</v>
      </c>
      <c r="B5" s="144"/>
      <c r="C5" s="294" t="str">
        <f>INT((MONTH($B$2))/3)&amp;"Q"&amp;"-"&amp;YEAR($B$2)</f>
        <v>2Q-2025</v>
      </c>
      <c r="D5" s="294" t="str">
        <f>IF(INT(MONTH($B$2))=3, "4"&amp;"Q"&amp;"-"&amp;YEAR($B$2)-1, IF(INT(MONTH($B$2))=6, "1"&amp;"Q"&amp;"-"&amp;YEAR($B$2), IF(INT(MONTH($B$2))=9, "2"&amp;"Q"&amp;"-"&amp;YEAR($B$2),IF(INT(MONTH($B$2))=12, "3"&amp;"Q"&amp;"-"&amp;YEAR($B$2), 0))))</f>
        <v>1Q-2025</v>
      </c>
      <c r="E5" s="294" t="str">
        <f>IF(INT(MONTH($B$2))=3, "3"&amp;"Q"&amp;"-"&amp;YEAR($B$2)-1, IF(INT(MONTH($B$2))=6, "4"&amp;"Q"&amp;"-"&amp;YEAR($B$2)-1, IF(INT(MONTH($B$2))=9, "1"&amp;"Q"&amp;"-"&amp;YEAR($B$2),IF(INT(MONTH($B$2))=12, "2"&amp;"Q"&amp;"-"&amp;YEAR($B$2), 0))))</f>
        <v>4Q-2024</v>
      </c>
      <c r="F5" s="294" t="str">
        <f>IF(INT(MONTH($B$2))=3, "2"&amp;"Q"&amp;"-"&amp;YEAR($B$2)-1, IF(INT(MONTH($B$2))=6, "3"&amp;"Q"&amp;"-"&amp;YEAR($B$2)-1, IF(INT(MONTH($B$2))=9, "4"&amp;"Q"&amp;"-"&amp;YEAR($B$2)-1,IF(INT(MONTH($B$2))=12, "1"&amp;"Q"&amp;"-"&amp;YEAR($B$2), 0))))</f>
        <v>3Q-2024</v>
      </c>
      <c r="G5" s="295" t="str">
        <f>IF(INT(MONTH($B$2))=3, "1"&amp;"Q"&amp;"-"&amp;YEAR($B$2)-1, IF(INT(MONTH($B$2))=6, "2"&amp;"Q"&amp;"-"&amp;YEAR($B$2)-1, IF(INT(MONTH($B$2))=9, "3"&amp;"Q"&amp;"-"&amp;YEAR($B$2)-1,IF(INT(MONTH($B$2))=12, "4"&amp;"Q"&amp;"-"&amp;YEAR($B$2)-1, 0))))</f>
        <v>2Q-2024</v>
      </c>
    </row>
    <row r="6" spans="1:8" ht="15" customHeight="1">
      <c r="A6" s="22">
        <v>1</v>
      </c>
      <c r="B6" s="250" t="s">
        <v>178</v>
      </c>
      <c r="C6" s="284">
        <f>C7+C9+C10</f>
        <v>19589763.039999999</v>
      </c>
      <c r="D6" s="287">
        <f>D7+D9+D10</f>
        <v>7433931.8539999994</v>
      </c>
      <c r="E6" s="252">
        <f t="shared" ref="E6:G6" si="0">E7+E9+E10</f>
        <v>15461194.93</v>
      </c>
      <c r="F6" s="284">
        <f t="shared" si="0"/>
        <v>3454204.6867614957</v>
      </c>
      <c r="G6" s="290">
        <f t="shared" si="0"/>
        <v>3610514.3813999998</v>
      </c>
    </row>
    <row r="7" spans="1:8" ht="15" customHeight="1">
      <c r="A7" s="22">
        <v>1.1000000000000001</v>
      </c>
      <c r="B7" s="250" t="s">
        <v>745</v>
      </c>
      <c r="C7" s="285">
        <v>19589763.039999999</v>
      </c>
      <c r="D7" s="288">
        <v>7433931.8539999994</v>
      </c>
      <c r="E7" s="285">
        <v>15461194.93</v>
      </c>
      <c r="F7" s="285">
        <v>3454204.6867614957</v>
      </c>
      <c r="G7" s="291">
        <v>3610514.3813999998</v>
      </c>
    </row>
    <row r="8" spans="1:8">
      <c r="A8" s="22" t="s">
        <v>14</v>
      </c>
      <c r="B8" s="250" t="s">
        <v>95</v>
      </c>
      <c r="C8" s="285">
        <v>0</v>
      </c>
      <c r="D8" s="288">
        <v>0</v>
      </c>
      <c r="E8" s="285">
        <v>0</v>
      </c>
      <c r="F8" s="285">
        <v>0</v>
      </c>
      <c r="G8" s="291">
        <v>0</v>
      </c>
    </row>
    <row r="9" spans="1:8" ht="15" customHeight="1">
      <c r="A9" s="22">
        <v>1.2</v>
      </c>
      <c r="B9" s="251" t="s">
        <v>94</v>
      </c>
      <c r="C9" s="285">
        <v>0</v>
      </c>
      <c r="D9" s="288">
        <v>0</v>
      </c>
      <c r="E9" s="285">
        <v>0</v>
      </c>
      <c r="F9" s="285">
        <v>0</v>
      </c>
      <c r="G9" s="291">
        <v>0</v>
      </c>
    </row>
    <row r="10" spans="1:8" ht="15" customHeight="1">
      <c r="A10" s="22">
        <v>1.3</v>
      </c>
      <c r="B10" s="250" t="s">
        <v>28</v>
      </c>
      <c r="C10" s="286">
        <v>0</v>
      </c>
      <c r="D10" s="288">
        <v>0</v>
      </c>
      <c r="E10" s="286">
        <v>0</v>
      </c>
      <c r="F10" s="285">
        <v>0</v>
      </c>
      <c r="G10" s="292">
        <v>0</v>
      </c>
    </row>
    <row r="11" spans="1:8" ht="15" customHeight="1">
      <c r="A11" s="22">
        <v>2</v>
      </c>
      <c r="B11" s="250" t="s">
        <v>175</v>
      </c>
      <c r="C11" s="285">
        <v>200230.00000000012</v>
      </c>
      <c r="D11" s="288">
        <v>229621.99999999997</v>
      </c>
      <c r="E11" s="285">
        <v>343663.93550000002</v>
      </c>
      <c r="F11" s="285">
        <v>346504.53218947799</v>
      </c>
      <c r="G11" s="291">
        <v>0</v>
      </c>
    </row>
    <row r="12" spans="1:8" ht="15" customHeight="1">
      <c r="A12" s="22">
        <v>3</v>
      </c>
      <c r="B12" s="250" t="s">
        <v>176</v>
      </c>
      <c r="C12" s="286">
        <v>1106340.1205850001</v>
      </c>
      <c r="D12" s="288">
        <v>1106340.1205850001</v>
      </c>
      <c r="E12" s="286">
        <v>1106340.1205850001</v>
      </c>
      <c r="F12" s="285">
        <v>28904231.481481485</v>
      </c>
      <c r="G12" s="292">
        <v>27992488.888888888</v>
      </c>
    </row>
    <row r="13" spans="1:8" ht="15" customHeight="1" thickBot="1">
      <c r="A13" s="24">
        <v>4</v>
      </c>
      <c r="B13" s="25" t="s">
        <v>177</v>
      </c>
      <c r="C13" s="253">
        <f>C6+C11+C12</f>
        <v>20896333.160585001</v>
      </c>
      <c r="D13" s="289">
        <f>D6+D11+D12</f>
        <v>8769893.9745850004</v>
      </c>
      <c r="E13" s="254">
        <f t="shared" ref="E13:G13" si="1">E6+E11+E12</f>
        <v>16911198.986084998</v>
      </c>
      <c r="F13" s="253">
        <f t="shared" si="1"/>
        <v>32704940.700432457</v>
      </c>
      <c r="G13" s="293">
        <f t="shared" si="1"/>
        <v>31603003.270288888</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8"/>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B2" sqref="B2"/>
    </sheetView>
  </sheetViews>
  <sheetFormatPr defaultColWidth="9.140625" defaultRowHeight="14.25"/>
  <cols>
    <col min="1" max="1" width="9.5703125" style="4" bestFit="1" customWidth="1"/>
    <col min="2" max="2" width="65.5703125" style="4" customWidth="1"/>
    <col min="3" max="3" width="27.5703125" style="4" customWidth="1"/>
    <col min="4" max="16384" width="9.140625" style="5"/>
  </cols>
  <sheetData>
    <row r="1" spans="1:8">
      <c r="A1" s="2" t="s">
        <v>30</v>
      </c>
      <c r="B1" s="3" t="str">
        <f>'Info '!C2</f>
        <v>JSC Hash Bank</v>
      </c>
    </row>
    <row r="2" spans="1:8">
      <c r="A2" s="2" t="s">
        <v>31</v>
      </c>
      <c r="B2" s="667">
        <f>'1. key ratios '!B2</f>
        <v>45838</v>
      </c>
    </row>
    <row r="4" spans="1:8" ht="27.95" customHeight="1" thickBot="1">
      <c r="A4" s="30" t="s">
        <v>41</v>
      </c>
      <c r="B4" s="31" t="s">
        <v>151</v>
      </c>
      <c r="C4" s="32"/>
    </row>
    <row r="5" spans="1:8">
      <c r="A5" s="33"/>
      <c r="B5" s="278" t="s">
        <v>42</v>
      </c>
      <c r="C5" s="279" t="s">
        <v>335</v>
      </c>
    </row>
    <row r="6" spans="1:8">
      <c r="A6" s="34">
        <v>1</v>
      </c>
      <c r="B6" s="35" t="s">
        <v>753</v>
      </c>
      <c r="C6" s="36" t="s">
        <v>756</v>
      </c>
    </row>
    <row r="7" spans="1:8">
      <c r="A7" s="34">
        <v>2</v>
      </c>
      <c r="B7" s="35" t="s">
        <v>757</v>
      </c>
      <c r="C7" s="36" t="s">
        <v>758</v>
      </c>
    </row>
    <row r="8" spans="1:8">
      <c r="A8" s="34">
        <v>3</v>
      </c>
      <c r="B8" s="35" t="s">
        <v>759</v>
      </c>
      <c r="C8" s="36" t="s">
        <v>758</v>
      </c>
    </row>
    <row r="9" spans="1:8">
      <c r="A9" s="34">
        <v>4</v>
      </c>
      <c r="B9" s="35" t="s">
        <v>760</v>
      </c>
      <c r="C9" s="36" t="s">
        <v>761</v>
      </c>
    </row>
    <row r="10" spans="1:8">
      <c r="A10" s="34">
        <v>5</v>
      </c>
      <c r="B10" s="35" t="s">
        <v>762</v>
      </c>
      <c r="C10" s="36" t="s">
        <v>761</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80"/>
      <c r="C16" s="281"/>
    </row>
    <row r="17" spans="1:3" ht="25.5">
      <c r="A17" s="34"/>
      <c r="B17" s="282" t="s">
        <v>43</v>
      </c>
      <c r="C17" s="283" t="s">
        <v>336</v>
      </c>
    </row>
    <row r="18" spans="1:3">
      <c r="A18" s="34">
        <v>1</v>
      </c>
      <c r="B18" s="35" t="s">
        <v>754</v>
      </c>
      <c r="C18" s="666" t="s">
        <v>763</v>
      </c>
    </row>
    <row r="19" spans="1:3">
      <c r="A19" s="34">
        <v>2</v>
      </c>
      <c r="B19" s="35" t="s">
        <v>764</v>
      </c>
      <c r="C19" s="666" t="s">
        <v>765</v>
      </c>
    </row>
    <row r="20" spans="1:3">
      <c r="A20" s="34">
        <v>3</v>
      </c>
      <c r="B20" s="35" t="s">
        <v>766</v>
      </c>
      <c r="C20" s="666" t="s">
        <v>767</v>
      </c>
    </row>
    <row r="21" spans="1:3">
      <c r="A21" s="34">
        <v>4</v>
      </c>
      <c r="B21" s="35" t="s">
        <v>768</v>
      </c>
      <c r="C21" s="666" t="s">
        <v>769</v>
      </c>
    </row>
    <row r="22" spans="1:3">
      <c r="A22" s="34">
        <v>5</v>
      </c>
      <c r="B22" s="35" t="s">
        <v>770</v>
      </c>
      <c r="C22" s="666" t="s">
        <v>771</v>
      </c>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89" t="s">
        <v>44</v>
      </c>
      <c r="C29" s="790"/>
    </row>
    <row r="30" spans="1:3">
      <c r="A30" s="34">
        <v>1</v>
      </c>
      <c r="B30" s="35" t="s">
        <v>772</v>
      </c>
      <c r="C30" s="662">
        <v>0.5</v>
      </c>
    </row>
    <row r="31" spans="1:3">
      <c r="A31" s="34">
        <v>2</v>
      </c>
      <c r="B31" s="659" t="s">
        <v>773</v>
      </c>
      <c r="C31" s="663">
        <v>0.30499999999999999</v>
      </c>
    </row>
    <row r="32" spans="1:3">
      <c r="A32" s="34">
        <v>3</v>
      </c>
      <c r="B32" s="659" t="s">
        <v>753</v>
      </c>
      <c r="C32" s="663">
        <v>0.19500000000000001</v>
      </c>
    </row>
    <row r="33" spans="1:3" ht="15.75" customHeight="1">
      <c r="A33" s="34"/>
      <c r="B33" s="35"/>
      <c r="C33" s="36"/>
    </row>
    <row r="34" spans="1:3" ht="29.25" customHeight="1">
      <c r="A34" s="34"/>
      <c r="B34" s="789" t="s">
        <v>45</v>
      </c>
      <c r="C34" s="790"/>
    </row>
    <row r="35" spans="1:3">
      <c r="A35" s="34">
        <v>1</v>
      </c>
      <c r="B35" s="35" t="s">
        <v>772</v>
      </c>
      <c r="C35" s="664">
        <v>0.5</v>
      </c>
    </row>
    <row r="36" spans="1:3">
      <c r="A36" s="660">
        <v>2</v>
      </c>
      <c r="B36" s="661" t="s">
        <v>773</v>
      </c>
      <c r="C36" s="665">
        <v>0.30499999999999999</v>
      </c>
    </row>
    <row r="37" spans="1:3">
      <c r="A37" s="660">
        <v>3</v>
      </c>
      <c r="B37" s="661" t="s">
        <v>753</v>
      </c>
      <c r="C37" s="665">
        <v>0.19500000000000001</v>
      </c>
    </row>
    <row r="38" spans="1:3" ht="15" thickBot="1">
      <c r="A38" s="40"/>
      <c r="B38" s="41"/>
      <c r="C38" s="42"/>
    </row>
  </sheetData>
  <mergeCells count="2">
    <mergeCell ref="B34:C34"/>
    <mergeCell ref="B29:C29"/>
  </mergeCells>
  <dataValidations disablePrompts="1"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activeCell="E27" sqref="E2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85" t="s">
        <v>30</v>
      </c>
      <c r="B1" s="3" t="str">
        <f>'Info '!C2</f>
        <v>JSC Hash Bank</v>
      </c>
      <c r="C1" s="54"/>
      <c r="D1" s="54"/>
      <c r="E1" s="54"/>
      <c r="F1" s="15"/>
    </row>
    <row r="2" spans="1:7" s="43" customFormat="1" ht="15.75" customHeight="1">
      <c r="A2" s="185" t="s">
        <v>31</v>
      </c>
      <c r="B2" s="667">
        <f>'1. key ratios '!B2</f>
        <v>45838</v>
      </c>
    </row>
    <row r="3" spans="1:7" s="43" customFormat="1" ht="15.75" customHeight="1">
      <c r="A3" s="185"/>
    </row>
    <row r="4" spans="1:7" s="43" customFormat="1" ht="15.75" customHeight="1" thickBot="1">
      <c r="A4" s="186" t="s">
        <v>99</v>
      </c>
      <c r="B4" s="795" t="s">
        <v>212</v>
      </c>
      <c r="C4" s="796"/>
      <c r="D4" s="796"/>
      <c r="E4" s="796"/>
    </row>
    <row r="5" spans="1:7" s="47" customFormat="1" ht="17.45" customHeight="1">
      <c r="A5" s="128"/>
      <c r="B5" s="129"/>
      <c r="C5" s="45" t="s">
        <v>0</v>
      </c>
      <c r="D5" s="45" t="s">
        <v>1</v>
      </c>
      <c r="E5" s="46" t="s">
        <v>2</v>
      </c>
    </row>
    <row r="6" spans="1:7" s="15" customFormat="1" ht="14.45" customHeight="1">
      <c r="A6" s="187"/>
      <c r="B6" s="791" t="s">
        <v>219</v>
      </c>
      <c r="C6" s="791" t="s">
        <v>624</v>
      </c>
      <c r="D6" s="793" t="s">
        <v>98</v>
      </c>
      <c r="E6" s="794"/>
      <c r="G6" s="5"/>
    </row>
    <row r="7" spans="1:7" s="15" customFormat="1" ht="99.6" customHeight="1">
      <c r="A7" s="187"/>
      <c r="B7" s="792"/>
      <c r="C7" s="791"/>
      <c r="D7" s="234" t="s">
        <v>97</v>
      </c>
      <c r="E7" s="235" t="s">
        <v>220</v>
      </c>
      <c r="G7" s="5"/>
    </row>
    <row r="8" spans="1:7" ht="21">
      <c r="A8" s="339">
        <v>1</v>
      </c>
      <c r="B8" s="340" t="s">
        <v>525</v>
      </c>
      <c r="C8" s="383">
        <v>18040462.710000001</v>
      </c>
      <c r="D8" s="383">
        <v>0</v>
      </c>
      <c r="E8" s="731">
        <f>C8-D8</f>
        <v>18040462.710000001</v>
      </c>
      <c r="F8" s="15"/>
    </row>
    <row r="9" spans="1:7" ht="15">
      <c r="A9" s="339">
        <v>1.1000000000000001</v>
      </c>
      <c r="B9" s="341" t="s">
        <v>526</v>
      </c>
      <c r="C9" s="383"/>
      <c r="D9" s="383"/>
      <c r="E9" s="731">
        <f t="shared" ref="E9:E35" si="0">C9-D9</f>
        <v>0</v>
      </c>
      <c r="F9" s="15"/>
    </row>
    <row r="10" spans="1:7" ht="15">
      <c r="A10" s="339">
        <v>1.2</v>
      </c>
      <c r="B10" s="341" t="s">
        <v>527</v>
      </c>
      <c r="C10" s="383">
        <v>566820</v>
      </c>
      <c r="D10" s="383">
        <v>0</v>
      </c>
      <c r="E10" s="731">
        <f t="shared" si="0"/>
        <v>566820</v>
      </c>
      <c r="F10" s="15"/>
    </row>
    <row r="11" spans="1:7" ht="15">
      <c r="A11" s="339">
        <v>1.3</v>
      </c>
      <c r="B11" s="341" t="s">
        <v>528</v>
      </c>
      <c r="C11" s="383">
        <v>17473642.710000001</v>
      </c>
      <c r="D11" s="383">
        <v>0</v>
      </c>
      <c r="E11" s="731">
        <f t="shared" si="0"/>
        <v>17473642.710000001</v>
      </c>
      <c r="F11" s="15"/>
    </row>
    <row r="12" spans="1:7" ht="15">
      <c r="A12" s="339">
        <v>2</v>
      </c>
      <c r="B12" s="342" t="s">
        <v>529</v>
      </c>
      <c r="C12" s="383"/>
      <c r="D12" s="383"/>
      <c r="E12" s="731">
        <f t="shared" si="0"/>
        <v>0</v>
      </c>
      <c r="F12" s="15"/>
    </row>
    <row r="13" spans="1:7" ht="15">
      <c r="A13" s="339">
        <v>2.1</v>
      </c>
      <c r="B13" s="343" t="s">
        <v>530</v>
      </c>
      <c r="C13" s="384"/>
      <c r="D13" s="384"/>
      <c r="E13" s="731">
        <f t="shared" si="0"/>
        <v>0</v>
      </c>
      <c r="F13" s="15"/>
    </row>
    <row r="14" spans="1:7" ht="21">
      <c r="A14" s="339">
        <v>3</v>
      </c>
      <c r="B14" s="344" t="s">
        <v>531</v>
      </c>
      <c r="C14" s="384"/>
      <c r="D14" s="384"/>
      <c r="E14" s="731">
        <f t="shared" si="0"/>
        <v>0</v>
      </c>
      <c r="F14" s="15"/>
    </row>
    <row r="15" spans="1:7" ht="21">
      <c r="A15" s="339">
        <v>4</v>
      </c>
      <c r="B15" s="345" t="s">
        <v>532</v>
      </c>
      <c r="C15" s="384"/>
      <c r="D15" s="384"/>
      <c r="E15" s="731">
        <f t="shared" si="0"/>
        <v>0</v>
      </c>
      <c r="F15" s="15"/>
    </row>
    <row r="16" spans="1:7" ht="21">
      <c r="A16" s="339">
        <v>5</v>
      </c>
      <c r="B16" s="346" t="s">
        <v>533</v>
      </c>
      <c r="C16" s="384">
        <v>0</v>
      </c>
      <c r="D16" s="384">
        <v>0</v>
      </c>
      <c r="E16" s="731">
        <f t="shared" si="0"/>
        <v>0</v>
      </c>
      <c r="F16" s="15"/>
    </row>
    <row r="17" spans="1:6" ht="15">
      <c r="A17" s="339">
        <v>5.0999999999999996</v>
      </c>
      <c r="B17" s="347" t="s">
        <v>534</v>
      </c>
      <c r="C17" s="384"/>
      <c r="D17" s="384"/>
      <c r="E17" s="731">
        <f t="shared" si="0"/>
        <v>0</v>
      </c>
      <c r="F17" s="15"/>
    </row>
    <row r="18" spans="1:6" ht="15">
      <c r="A18" s="339">
        <v>5.2</v>
      </c>
      <c r="B18" s="347" t="s">
        <v>535</v>
      </c>
      <c r="C18" s="384"/>
      <c r="D18" s="384"/>
      <c r="E18" s="731">
        <f t="shared" si="0"/>
        <v>0</v>
      </c>
      <c r="F18" s="15"/>
    </row>
    <row r="19" spans="1:6" ht="15">
      <c r="A19" s="339">
        <v>5.3</v>
      </c>
      <c r="B19" s="348" t="s">
        <v>536</v>
      </c>
      <c r="C19" s="384"/>
      <c r="D19" s="384"/>
      <c r="E19" s="731">
        <f t="shared" si="0"/>
        <v>0</v>
      </c>
      <c r="F19" s="15"/>
    </row>
    <row r="20" spans="1:6" ht="15">
      <c r="A20" s="339">
        <v>6</v>
      </c>
      <c r="B20" s="344" t="s">
        <v>537</v>
      </c>
      <c r="C20" s="384">
        <v>9553935</v>
      </c>
      <c r="D20" s="384">
        <v>0</v>
      </c>
      <c r="E20" s="731">
        <f t="shared" si="0"/>
        <v>9553935</v>
      </c>
      <c r="F20" s="15"/>
    </row>
    <row r="21" spans="1:6" ht="15">
      <c r="A21" s="339">
        <v>6.1</v>
      </c>
      <c r="B21" s="347" t="s">
        <v>535</v>
      </c>
      <c r="C21" s="384">
        <v>9553935</v>
      </c>
      <c r="D21" s="384"/>
      <c r="E21" s="731">
        <f t="shared" si="0"/>
        <v>9553935</v>
      </c>
      <c r="F21" s="15"/>
    </row>
    <row r="22" spans="1:6" ht="15">
      <c r="A22" s="339">
        <v>6.2</v>
      </c>
      <c r="B22" s="348" t="s">
        <v>536</v>
      </c>
      <c r="C22" s="384"/>
      <c r="D22" s="384"/>
      <c r="E22" s="731">
        <f t="shared" si="0"/>
        <v>0</v>
      </c>
      <c r="F22" s="15"/>
    </row>
    <row r="23" spans="1:6" ht="21">
      <c r="A23" s="339">
        <v>7</v>
      </c>
      <c r="B23" s="342" t="s">
        <v>538</v>
      </c>
      <c r="C23" s="384"/>
      <c r="D23" s="384"/>
      <c r="E23" s="731">
        <f t="shared" si="0"/>
        <v>0</v>
      </c>
      <c r="F23" s="15"/>
    </row>
    <row r="24" spans="1:6" ht="21">
      <c r="A24" s="339">
        <v>8</v>
      </c>
      <c r="B24" s="349" t="s">
        <v>539</v>
      </c>
      <c r="C24" s="384"/>
      <c r="D24" s="384"/>
      <c r="E24" s="731">
        <f t="shared" si="0"/>
        <v>0</v>
      </c>
      <c r="F24" s="15"/>
    </row>
    <row r="25" spans="1:6" ht="15">
      <c r="A25" s="339">
        <v>9</v>
      </c>
      <c r="B25" s="345" t="s">
        <v>540</v>
      </c>
      <c r="C25" s="384">
        <v>3310825</v>
      </c>
      <c r="D25" s="384">
        <v>0</v>
      </c>
      <c r="E25" s="731">
        <f t="shared" si="0"/>
        <v>3310825</v>
      </c>
      <c r="F25" s="15"/>
    </row>
    <row r="26" spans="1:6" ht="15">
      <c r="A26" s="339">
        <v>9.1</v>
      </c>
      <c r="B26" s="347" t="s">
        <v>541</v>
      </c>
      <c r="C26" s="384">
        <v>3310825</v>
      </c>
      <c r="D26" s="384"/>
      <c r="E26" s="731">
        <f>C26-D26</f>
        <v>3310825</v>
      </c>
      <c r="F26" s="15"/>
    </row>
    <row r="27" spans="1:6" ht="15">
      <c r="A27" s="339">
        <v>9.1999999999999993</v>
      </c>
      <c r="B27" s="347" t="s">
        <v>542</v>
      </c>
      <c r="C27" s="384"/>
      <c r="D27" s="384"/>
      <c r="E27" s="731">
        <f t="shared" si="0"/>
        <v>0</v>
      </c>
      <c r="F27" s="15"/>
    </row>
    <row r="28" spans="1:6" ht="15">
      <c r="A28" s="339">
        <v>10</v>
      </c>
      <c r="B28" s="345" t="s">
        <v>543</v>
      </c>
      <c r="C28" s="384">
        <v>5342957</v>
      </c>
      <c r="D28" s="384">
        <v>5342957</v>
      </c>
      <c r="E28" s="731">
        <f t="shared" si="0"/>
        <v>0</v>
      </c>
      <c r="F28" s="15"/>
    </row>
    <row r="29" spans="1:6" ht="15">
      <c r="A29" s="339">
        <v>10.1</v>
      </c>
      <c r="B29" s="347" t="s">
        <v>544</v>
      </c>
      <c r="C29" s="384"/>
      <c r="D29" s="384"/>
      <c r="E29" s="731">
        <f t="shared" si="0"/>
        <v>0</v>
      </c>
      <c r="F29" s="15"/>
    </row>
    <row r="30" spans="1:6" ht="15">
      <c r="A30" s="339">
        <v>10.199999999999999</v>
      </c>
      <c r="B30" s="347" t="s">
        <v>545</v>
      </c>
      <c r="C30" s="384">
        <v>5342957</v>
      </c>
      <c r="D30" s="384">
        <v>5342957</v>
      </c>
      <c r="E30" s="731">
        <f t="shared" si="0"/>
        <v>0</v>
      </c>
      <c r="F30" s="15"/>
    </row>
    <row r="31" spans="1:6" ht="15">
      <c r="A31" s="339">
        <v>11</v>
      </c>
      <c r="B31" s="345" t="s">
        <v>546</v>
      </c>
      <c r="C31" s="384">
        <v>0</v>
      </c>
      <c r="D31" s="384">
        <v>0</v>
      </c>
      <c r="E31" s="731">
        <f t="shared" si="0"/>
        <v>0</v>
      </c>
      <c r="F31" s="15"/>
    </row>
    <row r="32" spans="1:6" ht="15">
      <c r="A32" s="339">
        <v>11.1</v>
      </c>
      <c r="B32" s="347" t="s">
        <v>547</v>
      </c>
      <c r="C32" s="384">
        <v>0</v>
      </c>
      <c r="D32" s="384"/>
      <c r="E32" s="731">
        <f t="shared" si="0"/>
        <v>0</v>
      </c>
      <c r="F32" s="15"/>
    </row>
    <row r="33" spans="1:7" ht="15">
      <c r="A33" s="339">
        <v>11.2</v>
      </c>
      <c r="B33" s="347" t="s">
        <v>548</v>
      </c>
      <c r="C33" s="384">
        <v>0</v>
      </c>
      <c r="D33" s="384">
        <v>0</v>
      </c>
      <c r="E33" s="731">
        <f t="shared" si="0"/>
        <v>0</v>
      </c>
      <c r="F33" s="15"/>
    </row>
    <row r="34" spans="1:7" ht="15">
      <c r="A34" s="339">
        <v>13</v>
      </c>
      <c r="B34" s="345" t="s">
        <v>549</v>
      </c>
      <c r="C34" s="384">
        <v>987808.29</v>
      </c>
      <c r="D34" s="384"/>
      <c r="E34" s="731">
        <f t="shared" si="0"/>
        <v>987808.29</v>
      </c>
      <c r="F34" s="15"/>
    </row>
    <row r="35" spans="1:7" ht="15">
      <c r="A35" s="339">
        <v>13.1</v>
      </c>
      <c r="B35" s="350" t="s">
        <v>550</v>
      </c>
      <c r="C35" s="384"/>
      <c r="D35" s="384"/>
      <c r="E35" s="731">
        <f t="shared" si="0"/>
        <v>0</v>
      </c>
      <c r="F35" s="15"/>
    </row>
    <row r="36" spans="1:7" ht="15">
      <c r="A36" s="339">
        <v>13.2</v>
      </c>
      <c r="B36" s="350" t="s">
        <v>551</v>
      </c>
      <c r="C36" s="384"/>
      <c r="D36" s="384"/>
      <c r="E36" s="732"/>
      <c r="F36" s="15"/>
    </row>
    <row r="37" spans="1:7" ht="26.25" thickBot="1">
      <c r="A37" s="116"/>
      <c r="B37" s="188" t="s">
        <v>221</v>
      </c>
      <c r="C37" s="130">
        <f>SUM(C8,C12,C14,C15,C16,C20,C23,C24,C25,C28,C31,C34)</f>
        <v>37235988</v>
      </c>
      <c r="D37" s="130">
        <f>SUM(D8,D12,D14,D15,D16,D20,D23,D24,D25,D28,D31,D34)</f>
        <v>5342957</v>
      </c>
      <c r="E37" s="130">
        <f>SUM(E8,E12,E14,E15,E16,E20,E23,E24,E25,E28,E31,E34)</f>
        <v>31893031</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activeCell="B2" sqref="B2"/>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Hash Bank</v>
      </c>
    </row>
    <row r="2" spans="1:6" s="43" customFormat="1" ht="15.75" customHeight="1">
      <c r="A2" s="2" t="s">
        <v>31</v>
      </c>
      <c r="B2" s="667">
        <f>'1. key ratios '!B2</f>
        <v>45838</v>
      </c>
      <c r="C2" s="4"/>
      <c r="D2" s="4"/>
      <c r="E2" s="4"/>
      <c r="F2" s="4"/>
    </row>
    <row r="3" spans="1:6" s="43" customFormat="1" ht="15.75" customHeight="1">
      <c r="C3" s="4"/>
      <c r="D3" s="4"/>
      <c r="E3" s="4"/>
      <c r="F3" s="4"/>
    </row>
    <row r="4" spans="1:6" s="43" customFormat="1" ht="13.5" thickBot="1">
      <c r="A4" s="43" t="s">
        <v>46</v>
      </c>
      <c r="B4" s="189" t="s">
        <v>518</v>
      </c>
      <c r="C4" s="44" t="s">
        <v>35</v>
      </c>
      <c r="D4" s="4"/>
      <c r="E4" s="4"/>
      <c r="F4" s="4"/>
    </row>
    <row r="5" spans="1:6">
      <c r="A5" s="135">
        <v>1</v>
      </c>
      <c r="B5" s="190" t="s">
        <v>520</v>
      </c>
      <c r="C5" s="136">
        <f>'7. LI1 '!E37</f>
        <v>31893031</v>
      </c>
    </row>
    <row r="6" spans="1:6" s="137" customFormat="1">
      <c r="A6" s="50">
        <v>2.1</v>
      </c>
      <c r="B6" s="132" t="s">
        <v>201</v>
      </c>
      <c r="C6" s="104"/>
    </row>
    <row r="7" spans="1:6" s="28" customFormat="1" outlineLevel="1">
      <c r="A7" s="22">
        <v>2.2000000000000002</v>
      </c>
      <c r="B7" s="23" t="s">
        <v>202</v>
      </c>
      <c r="C7" s="138"/>
    </row>
    <row r="8" spans="1:6" s="28" customFormat="1">
      <c r="A8" s="22">
        <v>3</v>
      </c>
      <c r="B8" s="133" t="s">
        <v>519</v>
      </c>
      <c r="C8" s="139">
        <f>SUM(C5:C7)</f>
        <v>31893031</v>
      </c>
    </row>
    <row r="9" spans="1:6" s="137" customFormat="1">
      <c r="A9" s="50">
        <v>4</v>
      </c>
      <c r="B9" s="52" t="s">
        <v>48</v>
      </c>
      <c r="C9" s="104"/>
    </row>
    <row r="10" spans="1:6" s="28" customFormat="1" outlineLevel="1">
      <c r="A10" s="22">
        <v>5.0999999999999996</v>
      </c>
      <c r="B10" s="23" t="s">
        <v>203</v>
      </c>
      <c r="C10" s="138"/>
    </row>
    <row r="11" spans="1:6" s="28" customFormat="1" outlineLevel="1">
      <c r="A11" s="22">
        <v>5.2</v>
      </c>
      <c r="B11" s="23" t="s">
        <v>204</v>
      </c>
      <c r="C11" s="138"/>
    </row>
    <row r="12" spans="1:6" s="28" customFormat="1">
      <c r="A12" s="22">
        <v>6</v>
      </c>
      <c r="B12" s="131" t="s">
        <v>746</v>
      </c>
      <c r="C12" s="138"/>
    </row>
    <row r="13" spans="1:6" s="28" customFormat="1" ht="13.5" thickBot="1">
      <c r="A13" s="24">
        <v>7</v>
      </c>
      <c r="B13" s="134" t="s">
        <v>164</v>
      </c>
      <c r="C13" s="140">
        <f>SUM(C8:C12)</f>
        <v>31893031</v>
      </c>
    </row>
    <row r="15" spans="1:6">
      <c r="A15" s="150"/>
      <c r="B15" s="29"/>
    </row>
    <row r="16" spans="1:6">
      <c r="A16" s="150"/>
      <c r="B16" s="150"/>
    </row>
    <row r="17" spans="1:5" ht="15">
      <c r="A17" s="145"/>
      <c r="B17" s="146"/>
      <c r="C17" s="150"/>
      <c r="D17" s="150"/>
      <c r="E17" s="150"/>
    </row>
    <row r="18" spans="1:5" ht="15">
      <c r="A18" s="151"/>
      <c r="B18" s="152"/>
      <c r="C18" s="150"/>
      <c r="D18" s="150"/>
      <c r="E18" s="150"/>
    </row>
    <row r="19" spans="1:5">
      <c r="A19" s="153"/>
      <c r="B19" s="147"/>
      <c r="C19" s="150"/>
      <c r="D19" s="150"/>
      <c r="E19" s="150"/>
    </row>
    <row r="20" spans="1:5">
      <c r="A20" s="154"/>
      <c r="B20" s="148"/>
      <c r="C20" s="150"/>
      <c r="D20" s="150"/>
      <c r="E20" s="150"/>
    </row>
    <row r="21" spans="1:5">
      <c r="A21" s="154"/>
      <c r="B21" s="152"/>
      <c r="C21" s="150"/>
      <c r="D21" s="150"/>
      <c r="E21" s="150"/>
    </row>
    <row r="22" spans="1:5">
      <c r="A22" s="153"/>
      <c r="B22" s="149"/>
      <c r="C22" s="150"/>
      <c r="D22" s="150"/>
      <c r="E22" s="150"/>
    </row>
    <row r="23" spans="1:5">
      <c r="A23" s="154"/>
      <c r="B23" s="148"/>
      <c r="C23" s="150"/>
      <c r="D23" s="150"/>
      <c r="E23" s="150"/>
    </row>
    <row r="24" spans="1:5">
      <c r="A24" s="154"/>
      <c r="B24" s="148"/>
      <c r="C24" s="150"/>
      <c r="D24" s="150"/>
      <c r="E24" s="150"/>
    </row>
    <row r="25" spans="1:5">
      <c r="A25" s="154"/>
      <c r="B25" s="155"/>
      <c r="C25" s="150"/>
      <c r="D25" s="150"/>
      <c r="E25" s="150"/>
    </row>
    <row r="26" spans="1:5">
      <c r="A26" s="154"/>
      <c r="B26" s="152"/>
      <c r="C26" s="150"/>
      <c r="D26" s="150"/>
      <c r="E26" s="150"/>
    </row>
    <row r="27" spans="1:5">
      <c r="A27" s="150"/>
      <c r="B27" s="156"/>
      <c r="C27" s="150"/>
      <c r="D27" s="150"/>
      <c r="E27" s="150"/>
    </row>
    <row r="28" spans="1:5">
      <c r="A28" s="150"/>
      <c r="B28" s="156"/>
      <c r="C28" s="150"/>
      <c r="D28" s="150"/>
      <c r="E28" s="150"/>
    </row>
    <row r="29" spans="1:5">
      <c r="A29" s="150"/>
      <c r="B29" s="156"/>
      <c r="C29" s="150"/>
      <c r="D29" s="150"/>
      <c r="E29" s="150"/>
    </row>
    <row r="30" spans="1:5">
      <c r="A30" s="150"/>
      <c r="B30" s="156"/>
      <c r="C30" s="150"/>
      <c r="D30" s="150"/>
      <c r="E30" s="150"/>
    </row>
    <row r="31" spans="1:5">
      <c r="A31" s="150"/>
      <c r="B31" s="156"/>
      <c r="C31" s="150"/>
      <c r="D31" s="150"/>
      <c r="E31" s="150"/>
    </row>
    <row r="32" spans="1:5">
      <c r="A32" s="150"/>
      <c r="B32" s="156"/>
      <c r="C32" s="150"/>
      <c r="D32" s="150"/>
      <c r="E32" s="150"/>
    </row>
    <row r="33" spans="1:5">
      <c r="A33" s="150"/>
      <c r="B33" s="156"/>
      <c r="C33" s="150"/>
      <c r="D33" s="150"/>
      <c r="E33" s="150"/>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2025-08-12T15:00:22Z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DLPManualFileClassification">
    <vt:lpwstr>{6B4C6941-0D98-4287-BC8A-AF723F5B8636} {9B30DB8E-1AF7-4B66-ADBB-B4853D6B40DB} {C30434B7-D4A0-4ECB-87F1-11C121640520}</vt:lpwstr>
  </property>
  <property fmtid="{D5CDD505-2E9C-101B-9397-08002B2CF9AE}" pid="8" name="DLPManualFileClassificationLastModifiedBy">
    <vt:lpwstr>AD\mtsutskiridze</vt:lpwstr>
  </property>
  <property fmtid="{D5CDD505-2E9C-101B-9397-08002B2CF9AE}" pid="9" name="DLPManualFileClassificationLastModificationDate">
    <vt:lpwstr>1746722202</vt:lpwstr>
  </property>
  <property fmtid="{D5CDD505-2E9C-101B-9397-08002B2CF9AE}" pid="10" name="DLPManualFileClassificationVersion">
    <vt:lpwstr>11.11.2.117</vt:lpwstr>
  </property>
  <property fmtid="{D5CDD505-2E9C-101B-9397-08002B2CF9AE}" pid="11" name="DLPVisualLabelFileClassification">
    <vt:lpwstr>{6B4C6941-0D98-4287-BC8A-AF723F5B8636}</vt:lpwstr>
  </property>
  <property fmtid="{D5CDD505-2E9C-101B-9397-08002B2CF9AE}" pid="12" name="DLPVisualLabelFileClassificationModifiedBy">
    <vt:lpwstr>AD\mtsutskiridze</vt:lpwstr>
  </property>
  <property fmtid="{D5CDD505-2E9C-101B-9397-08002B2CF9AE}" pid="13" name="DLPVisualLabelFileClassificationModifiedDate">
    <vt:lpwstr>1746722202</vt:lpwstr>
  </property>
  <property fmtid="{D5CDD505-2E9C-101B-9397-08002B2CF9AE}" pid="14" name="DLPVisualLabelFileClassificationAlignment">
    <vt:lpwstr>1</vt:lpwstr>
  </property>
  <property fmtid="{D5CDD505-2E9C-101B-9397-08002B2CF9AE}" pid="15" name="DLPVisualLabelFileClassificationPosition">
    <vt:lpwstr>TrellixVisuallabelHeader;TrellixVisuallabelFooter</vt:lpwstr>
  </property>
</Properties>
</file>