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180" tabRatio="919"/>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23" i="111" l="1"/>
  <c r="G21" i="91"/>
  <c r="G8" i="91"/>
  <c r="G13" i="91"/>
  <c r="C32" i="95"/>
  <c r="C31" i="95"/>
  <c r="C23" i="91" l="1"/>
  <c r="E21" i="94"/>
  <c r="E20" i="94"/>
  <c r="E19" i="94"/>
  <c r="S23" i="90"/>
  <c r="H21" i="91" l="1"/>
  <c r="H20" i="91"/>
  <c r="H19" i="91"/>
  <c r="H18" i="91"/>
  <c r="H17" i="91"/>
  <c r="H16" i="91"/>
  <c r="H15" i="91"/>
  <c r="H14" i="91"/>
  <c r="H13" i="91"/>
  <c r="H12" i="91"/>
  <c r="H11" i="91"/>
  <c r="H10" i="91"/>
  <c r="H9" i="91"/>
  <c r="C38" i="110" l="1"/>
  <c r="F6" i="123" l="1"/>
  <c r="E6" i="123"/>
  <c r="D6" i="123"/>
  <c r="C6" i="123"/>
  <c r="B1" i="92"/>
  <c r="B2" i="92"/>
  <c r="E34" i="92"/>
  <c r="C13" i="95" s="1"/>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Q8" i="92" s="1"/>
  <c r="I12" i="92"/>
  <c r="Q11" i="92"/>
  <c r="I11" i="92"/>
  <c r="I10" i="92"/>
  <c r="P9" i="92"/>
  <c r="O9" i="92"/>
  <c r="N9" i="92"/>
  <c r="M9" i="92"/>
  <c r="L9" i="92"/>
  <c r="K9" i="92"/>
  <c r="J9" i="92"/>
  <c r="G9" i="92"/>
  <c r="F9" i="92"/>
  <c r="C9" i="92"/>
  <c r="P8" i="92"/>
  <c r="O8" i="92"/>
  <c r="N8" i="92"/>
  <c r="M8" i="92"/>
  <c r="L8" i="92"/>
  <c r="K8" i="92"/>
  <c r="J8" i="92"/>
  <c r="G8" i="92"/>
  <c r="F8" i="92"/>
  <c r="I8" i="92" s="1"/>
  <c r="C8" i="92"/>
  <c r="P7" i="92"/>
  <c r="P6" i="92" s="1"/>
  <c r="P34" i="92" s="1"/>
  <c r="O7" i="92"/>
  <c r="N7" i="92"/>
  <c r="N6" i="92" s="1"/>
  <c r="N34" i="92" s="1"/>
  <c r="M7" i="92"/>
  <c r="L7" i="92"/>
  <c r="K7" i="92"/>
  <c r="J7" i="92"/>
  <c r="G7" i="92"/>
  <c r="F7" i="92"/>
  <c r="I7" i="92" s="1"/>
  <c r="C7" i="92"/>
  <c r="C6" i="92" s="1"/>
  <c r="C34" i="92" s="1"/>
  <c r="O6" i="92"/>
  <c r="O34" i="92" s="1"/>
  <c r="M6" i="92"/>
  <c r="M34" i="92" s="1"/>
  <c r="F6" i="92"/>
  <c r="F34" i="92" s="1"/>
  <c r="E6" i="92"/>
  <c r="D6" i="92"/>
  <c r="D34" i="92" s="1"/>
  <c r="B2" i="123"/>
  <c r="B1" i="123"/>
  <c r="Q18" i="92" l="1"/>
  <c r="J6" i="92"/>
  <c r="J34" i="92" s="1"/>
  <c r="Q22" i="92"/>
  <c r="Q9" i="92"/>
  <c r="Q26" i="92"/>
  <c r="K6" i="92"/>
  <c r="K34" i="92" s="1"/>
  <c r="L6" i="92"/>
  <c r="L34" i="92" s="1"/>
  <c r="Q14" i="92"/>
  <c r="C10" i="95"/>
  <c r="I9" i="92"/>
  <c r="G6" i="92"/>
  <c r="G34" i="92" s="1"/>
  <c r="C11" i="95" s="1"/>
  <c r="Q10" i="92"/>
  <c r="I6" i="92"/>
  <c r="Q7" i="92"/>
  <c r="I34" i="92" l="1"/>
  <c r="C12" i="95" s="1"/>
  <c r="C14" i="95" s="1"/>
  <c r="Q6" i="92"/>
  <c r="Q34" i="92" s="1"/>
  <c r="D38" i="110"/>
  <c r="G38" i="110"/>
  <c r="F38" i="110"/>
  <c r="E38" i="110" l="1"/>
  <c r="A2" i="121" l="1"/>
  <c r="A1" i="121"/>
  <c r="E12" i="122"/>
  <c r="D12" i="122"/>
  <c r="C12" i="122"/>
  <c r="B12" i="122"/>
  <c r="F12" i="122" s="1"/>
  <c r="E11" i="122"/>
  <c r="D11" i="122"/>
  <c r="C11" i="122"/>
  <c r="B11" i="122"/>
  <c r="F10" i="122"/>
  <c r="E10" i="122"/>
  <c r="D10" i="122"/>
  <c r="C10" i="122"/>
  <c r="B10" i="122"/>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2" i="111" s="1"/>
  <c r="H21" i="111"/>
  <c r="D22" i="111"/>
  <c r="E22" i="111"/>
  <c r="F22" i="111"/>
  <c r="G22" i="111"/>
  <c r="H34" i="113" l="1"/>
  <c r="H21" i="112"/>
  <c r="C15" i="114"/>
  <c r="C62" i="69"/>
  <c r="C58" i="69"/>
  <c r="C67" i="69" s="1"/>
  <c r="C46" i="69"/>
  <c r="C52" i="69" s="1"/>
  <c r="C40" i="69"/>
  <c r="C29" i="69"/>
  <c r="C26" i="69"/>
  <c r="C23" i="69"/>
  <c r="C35" i="69" s="1"/>
  <c r="C18" i="69"/>
  <c r="C14" i="69"/>
  <c r="C6" i="69"/>
  <c r="E8" i="88"/>
  <c r="E16" i="88"/>
  <c r="E20" i="88"/>
  <c r="E25" i="88"/>
  <c r="E28" i="88"/>
  <c r="E31" i="88"/>
  <c r="D8" i="88"/>
  <c r="D16" i="88"/>
  <c r="D20" i="88"/>
  <c r="D25" i="88"/>
  <c r="D28" i="88"/>
  <c r="D31" i="88"/>
  <c r="C31" i="88"/>
  <c r="C28" i="88"/>
  <c r="C25" i="88"/>
  <c r="C20" i="88"/>
  <c r="C16" i="88"/>
  <c r="C8" i="88"/>
  <c r="C69" i="69" l="1"/>
  <c r="C6" i="95"/>
  <c r="C8" i="95" s="1"/>
  <c r="C37" i="88"/>
  <c r="C68" i="69"/>
  <c r="E37" i="88"/>
  <c r="D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4" i="110" s="1"/>
  <c r="H13" i="110"/>
  <c r="E13" i="110"/>
  <c r="H12" i="110"/>
  <c r="E12" i="110"/>
  <c r="G11" i="110"/>
  <c r="H11" i="110" s="1"/>
  <c r="F11" i="110"/>
  <c r="D11" i="110"/>
  <c r="C11" i="110"/>
  <c r="E11" i="110" s="1"/>
  <c r="H10" i="110"/>
  <c r="E10" i="110"/>
  <c r="H9" i="110"/>
  <c r="E9" i="110"/>
  <c r="G8" i="110"/>
  <c r="F8" i="110"/>
  <c r="D8" i="110"/>
  <c r="C8" i="110"/>
  <c r="E8" i="110" s="1"/>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H34" i="109"/>
  <c r="G34" i="109"/>
  <c r="F34" i="109"/>
  <c r="D34" i="109"/>
  <c r="C34" i="109"/>
  <c r="E34" i="109" s="1"/>
  <c r="H33" i="109"/>
  <c r="E33" i="109"/>
  <c r="H32" i="109"/>
  <c r="E32" i="109"/>
  <c r="H31" i="109"/>
  <c r="E31" i="109"/>
  <c r="H30" i="109"/>
  <c r="E30" i="109"/>
  <c r="G29" i="109"/>
  <c r="F29" i="109"/>
  <c r="H29" i="109" s="1"/>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E13" i="109" s="1"/>
  <c r="H12" i="109"/>
  <c r="E12" i="109"/>
  <c r="H11" i="109"/>
  <c r="E11" i="109"/>
  <c r="H10" i="109"/>
  <c r="E10" i="109"/>
  <c r="H9" i="109"/>
  <c r="E9" i="109"/>
  <c r="H8" i="109"/>
  <c r="E8" i="109"/>
  <c r="H7" i="109"/>
  <c r="E7" i="109"/>
  <c r="G6" i="109"/>
  <c r="F6" i="109"/>
  <c r="D6" i="109"/>
  <c r="C6" i="109"/>
  <c r="C43" i="109" s="1"/>
  <c r="C45" i="109" s="1"/>
  <c r="G68" i="108"/>
  <c r="F68" i="108"/>
  <c r="H67" i="108"/>
  <c r="E67" i="108"/>
  <c r="H66" i="108"/>
  <c r="E66" i="108"/>
  <c r="H65" i="108"/>
  <c r="E65" i="108"/>
  <c r="H64" i="108"/>
  <c r="E64" i="108"/>
  <c r="H63" i="108"/>
  <c r="D63" i="108"/>
  <c r="C63" i="108"/>
  <c r="E63" i="108" s="1"/>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D47" i="108"/>
  <c r="C47" i="108"/>
  <c r="E47" i="108" s="1"/>
  <c r="H46" i="108"/>
  <c r="E46" i="108"/>
  <c r="H45" i="108"/>
  <c r="E45" i="108"/>
  <c r="H44" i="108"/>
  <c r="E44" i="108"/>
  <c r="H43" i="108"/>
  <c r="E43" i="108"/>
  <c r="H42" i="108"/>
  <c r="E42" i="108"/>
  <c r="G41" i="108"/>
  <c r="G53" i="108" s="1"/>
  <c r="F41" i="108"/>
  <c r="H41" i="108" s="1"/>
  <c r="D41" i="108"/>
  <c r="D53" i="108" s="1"/>
  <c r="C41" i="108"/>
  <c r="C53" i="108" s="1"/>
  <c r="H40" i="108"/>
  <c r="E40" i="108"/>
  <c r="H39" i="108"/>
  <c r="E39" i="108"/>
  <c r="H38" i="108"/>
  <c r="E38" i="108"/>
  <c r="H35" i="108"/>
  <c r="E35" i="108"/>
  <c r="H34" i="108"/>
  <c r="E34" i="108"/>
  <c r="H33" i="108"/>
  <c r="E33" i="108"/>
  <c r="H32" i="108"/>
  <c r="E32" i="108"/>
  <c r="H31" i="108"/>
  <c r="E31" i="108"/>
  <c r="G30" i="108"/>
  <c r="F30" i="108"/>
  <c r="D30" i="108"/>
  <c r="C30" i="108"/>
  <c r="E30" i="108" s="1"/>
  <c r="H29" i="108"/>
  <c r="E29" i="108"/>
  <c r="H28" i="108"/>
  <c r="E28" i="108"/>
  <c r="G27" i="108"/>
  <c r="F27" i="108"/>
  <c r="H27" i="108" s="1"/>
  <c r="D27" i="108"/>
  <c r="C27" i="108"/>
  <c r="E27" i="108" s="1"/>
  <c r="H26" i="108"/>
  <c r="E26" i="108"/>
  <c r="H25" i="108"/>
  <c r="E25" i="108"/>
  <c r="G24" i="108"/>
  <c r="F24" i="108"/>
  <c r="D24" i="108"/>
  <c r="C24" i="108"/>
  <c r="E24" i="108" s="1"/>
  <c r="H23" i="108"/>
  <c r="E23" i="108"/>
  <c r="H22" i="108"/>
  <c r="E22" i="108"/>
  <c r="H21" i="108"/>
  <c r="E21" i="108"/>
  <c r="H20" i="108"/>
  <c r="E20" i="108"/>
  <c r="G19" i="108"/>
  <c r="F19" i="108"/>
  <c r="H19" i="108" s="1"/>
  <c r="D19" i="108"/>
  <c r="C19" i="108"/>
  <c r="E19" i="108" s="1"/>
  <c r="H18" i="108"/>
  <c r="E18" i="108"/>
  <c r="H17" i="108"/>
  <c r="E17" i="108"/>
  <c r="H16" i="108"/>
  <c r="E16" i="108"/>
  <c r="G15" i="108"/>
  <c r="F15" i="108"/>
  <c r="H15" i="108" s="1"/>
  <c r="D15" i="108"/>
  <c r="C15" i="108"/>
  <c r="E15" i="108" s="1"/>
  <c r="H14" i="108"/>
  <c r="E14" i="108"/>
  <c r="H13" i="108"/>
  <c r="E13" i="108"/>
  <c r="H12" i="108"/>
  <c r="E12" i="108"/>
  <c r="H11" i="108"/>
  <c r="E11" i="108"/>
  <c r="H10" i="108"/>
  <c r="E10" i="108"/>
  <c r="H9" i="108"/>
  <c r="E9" i="108"/>
  <c r="H8" i="108"/>
  <c r="E8" i="108"/>
  <c r="G7" i="108"/>
  <c r="G36" i="108" s="1"/>
  <c r="F7" i="108"/>
  <c r="F36" i="108" s="1"/>
  <c r="D7" i="108"/>
  <c r="C7" i="108"/>
  <c r="D68" i="108" l="1"/>
  <c r="H30" i="110"/>
  <c r="G43" i="109"/>
  <c r="G45" i="109" s="1"/>
  <c r="G69" i="108"/>
  <c r="H36" i="108"/>
  <c r="C68" i="108"/>
  <c r="E68" i="108" s="1"/>
  <c r="D69" i="108"/>
  <c r="E59" i="108"/>
  <c r="H47" i="108"/>
  <c r="H8" i="110"/>
  <c r="H30" i="108"/>
  <c r="D36" i="108"/>
  <c r="H13" i="109"/>
  <c r="E14" i="110"/>
  <c r="F43" i="109"/>
  <c r="F45" i="109" s="1"/>
  <c r="H45" i="109" s="1"/>
  <c r="E29" i="109"/>
  <c r="E6" i="109"/>
  <c r="H24" i="108"/>
  <c r="C36" i="108"/>
  <c r="E36" i="108" s="1"/>
  <c r="H7" i="108"/>
  <c r="E7" i="108"/>
  <c r="E17" i="110"/>
  <c r="H6" i="109"/>
  <c r="D43" i="109"/>
  <c r="D45" i="109" s="1"/>
  <c r="E45" i="109" s="1"/>
  <c r="E53" i="108"/>
  <c r="H68" i="108"/>
  <c r="E41" i="108"/>
  <c r="F53" i="108"/>
  <c r="H53" i="108" l="1"/>
  <c r="F69" i="108"/>
  <c r="H69" i="108" s="1"/>
  <c r="C69" i="108"/>
  <c r="H43" i="109"/>
  <c r="E43" i="109"/>
  <c r="E69" i="108"/>
  <c r="B1" i="97" l="1"/>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D6" i="86" l="1"/>
  <c r="D13" i="86" s="1"/>
  <c r="B19" i="121" l="1"/>
  <c r="C34" i="95"/>
  <c r="C6" i="86"/>
  <c r="C13" i="86" s="1"/>
  <c r="B18" i="121" l="1"/>
  <c r="D15" i="94"/>
  <c r="D16" i="94"/>
  <c r="D19" i="94"/>
  <c r="D17" i="94"/>
  <c r="D8" i="94"/>
  <c r="D20" i="94"/>
  <c r="D21" i="94"/>
  <c r="D7" i="94"/>
  <c r="D12" i="94"/>
  <c r="D9" i="94"/>
  <c r="D11" i="94"/>
  <c r="D13" i="94"/>
  <c r="S21" i="90"/>
  <c r="S20" i="90"/>
  <c r="S19" i="90"/>
  <c r="S18" i="90"/>
  <c r="S17" i="90"/>
  <c r="S16" i="90"/>
  <c r="S15" i="90"/>
  <c r="S14" i="90"/>
  <c r="S13" i="90"/>
  <c r="S12" i="90"/>
  <c r="S11" i="90"/>
  <c r="S10" i="90"/>
  <c r="S9" i="90"/>
  <c r="S8" i="90"/>
  <c r="T21" i="64" l="1"/>
  <c r="U21" i="64"/>
  <c r="S21" i="64"/>
  <c r="C21" i="64"/>
  <c r="G22" i="91"/>
  <c r="G23" i="91" s="1"/>
  <c r="F22" i="91"/>
  <c r="E22" i="91"/>
  <c r="D22" i="91"/>
  <c r="C22"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l="1"/>
  <c r="B6" i="12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<sst xmlns="http://schemas.openxmlformats.org/spreadsheetml/2006/main" count="1249" uniqueCount="775">
  <si>
    <t>a</t>
  </si>
  <si>
    <t>b</t>
  </si>
  <si>
    <t>c</t>
  </si>
  <si>
    <t>d</t>
  </si>
  <si>
    <t>e</t>
  </si>
  <si>
    <t xml:space="preserve"> </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</si>
  <si>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</si>
  <si>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</si>
  <si>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</si>
  <si>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</si>
  <si>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</si>
  <si>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</si>
  <si>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</si>
  <si>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</si>
  <si>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</si>
  <si>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</si>
  <si>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</si>
  <si>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</si>
  <si>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</si>
  <si>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</si>
  <si>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</si>
  <si>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</si>
  <si>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</si>
  <si>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</si>
  <si>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</si>
  <si>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</si>
  <si>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</si>
  <si>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</si>
  <si>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</si>
  <si>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</si>
  <si>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</si>
  <si>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</si>
  <si>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</si>
  <si>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</si>
  <si>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</si>
  <si>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</si>
  <si>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</si>
  <si>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</si>
  <si>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</si>
  <si>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</si>
  <si>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</si>
  <si>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</si>
  <si>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</si>
  <si>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</si>
  <si>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</si>
  <si>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</si>
  <si>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</si>
  <si>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</si>
  <si>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</si>
  <si>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</si>
  <si>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</si>
  <si>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</si>
  <si>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</si>
  <si>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</si>
  <si>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</si>
  <si>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</si>
  <si>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</si>
  <si>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</si>
  <si>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</si>
  <si>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</si>
  <si>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</si>
  <si>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</si>
  <si>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</si>
  <si>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</si>
  <si>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</si>
  <si>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</si>
  <si>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</si>
  <si>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</si>
  <si>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</si>
  <si>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</si>
  <si>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</si>
  <si>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</si>
  <si>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</si>
  <si>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</si>
  <si>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</si>
  <si>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</si>
  <si>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</si>
  <si>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</si>
  <si>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</si>
  <si>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</si>
  <si>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</si>
  <si>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</si>
  <si>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</si>
  <si>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</si>
  <si>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</si>
  <si>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</si>
  <si>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</si>
  <si>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</si>
  <si>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</si>
  <si>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</si>
  <si>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</si>
  <si>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</si>
  <si>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</si>
  <si>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</si>
  <si>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</si>
  <si>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</si>
  <si>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</si>
  <si>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</si>
  <si>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</si>
  <si>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</si>
  <si>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</si>
  <si>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</si>
  <si>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</si>
  <si>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</si>
  <si>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</si>
  <si>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</si>
  <si>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</si>
  <si>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</si>
  <si>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</si>
  <si>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</si>
  <si>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</si>
  <si>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</si>
  <si>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</si>
  <si>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</si>
  <si>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</si>
  <si>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</si>
  <si>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</si>
  <si>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</si>
  <si>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</si>
  <si>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</si>
  <si>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</si>
  <si>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</si>
  <si>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</si>
  <si>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</si>
  <si>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</si>
  <si>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</si>
  <si>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</si>
  <si>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</si>
  <si>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</si>
  <si>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</si>
  <si>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</si>
  <si>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</si>
  <si>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</si>
  <si>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</si>
  <si>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</si>
  <si>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</si>
  <si>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</si>
  <si>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</si>
  <si>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</si>
  <si>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</si>
  <si>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</si>
  <si>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</si>
  <si>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</si>
  <si>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</si>
  <si>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</si>
  <si>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</si>
  <si>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</si>
  <si>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</si>
  <si>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</si>
  <si>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</si>
  <si>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</si>
  <si>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</si>
  <si>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</si>
  <si>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</si>
  <si>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</si>
  <si>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</si>
  <si>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</si>
  <si>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</si>
  <si>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</si>
  <si>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</si>
  <si>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</si>
  <si>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</si>
  <si>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</si>
  <si>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</si>
  <si>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</si>
  <si>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</si>
  <si>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</si>
  <si>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</si>
  <si>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</si>
  <si>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</si>
  <si>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</si>
  <si>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</si>
  <si>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</si>
  <si>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</si>
  <si>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</si>
  <si>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</si>
  <si>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</si>
  <si>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</si>
  <si>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</si>
  <si>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</si>
  <si>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</si>
  <si>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</si>
  <si>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</si>
  <si>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</si>
  <si>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</si>
  <si>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</si>
  <si>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</si>
  <si>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</si>
  <si>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</si>
  <si>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</si>
  <si>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</si>
  <si>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</si>
  <si>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</si>
  <si>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</si>
  <si>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</si>
  <si>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</si>
  <si>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</si>
  <si>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</si>
  <si>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</si>
  <si>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</si>
  <si>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</si>
  <si>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</si>
  <si>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</si>
  <si>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</si>
  <si>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</si>
  <si>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</si>
  <si>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</si>
  <si>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</si>
  <si>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</si>
  <si>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</si>
  <si>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</si>
  <si>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</si>
  <si>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</si>
  <si>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</si>
  <si>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</si>
  <si>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</si>
  <si>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</si>
  <si>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</si>
  <si>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</si>
  <si>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</si>
  <si>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</si>
  <si>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</si>
  <si>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</si>
  <si>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</si>
  <si>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</si>
  <si>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</si>
  <si>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</si>
  <si>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</si>
  <si>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</si>
  <si>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</si>
  <si>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</si>
  <si>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</si>
  <si>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</si>
  <si>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</si>
  <si>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</si>
  <si>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</si>
  <si>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</si>
  <si>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</si>
  <si>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</si>
  <si>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</si>
  <si>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</si>
  <si>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</si>
  <si>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</si>
  <si>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</si>
  <si>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</si>
  <si>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</si>
  <si>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</si>
  <si>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</si>
  <si>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</si>
  <si>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</si>
  <si>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</si>
  <si>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</si>
  <si>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</si>
  <si>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</si>
  <si>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</si>
  <si>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</si>
  <si>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</si>
  <si>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</si>
  <si>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</si>
  <si>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</si>
  <si>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</si>
  <si>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</si>
  <si>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</si>
  <si>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</si>
  <si>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</si>
  <si>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</si>
  <si>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</si>
  <si>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</si>
  <si>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</si>
  <si>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</si>
  <si>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</si>
  <si>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</si>
  <si>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</si>
  <si>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</si>
  <si>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</si>
  <si>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</si>
  <si>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</si>
  <si>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</si>
  <si>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</si>
  <si>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</si>
  <si>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</si>
  <si>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</si>
  <si>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</si>
  <si>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</si>
  <si>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</si>
  <si>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</si>
  <si>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</si>
  <si>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</si>
  <si>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</si>
  <si>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</si>
  <si>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</si>
  <si>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</si>
  <si>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</si>
  <si>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</si>
  <si>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</si>
  <si>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</si>
  <si>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</si>
  <si>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</si>
  <si>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</si>
  <si>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</si>
  <si>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</si>
  <si>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</si>
  <si>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</si>
  <si>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</si>
  <si>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</si>
  <si>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</si>
  <si>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</si>
  <si>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</si>
  <si>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</si>
  <si>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</si>
  <si>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</si>
  <si>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</si>
  <si>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</si>
  <si>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</si>
  <si>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</si>
  <si>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</si>
  <si>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</si>
  <si>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</si>
  <si>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</si>
  <si>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</si>
  <si>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</si>
  <si>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</si>
  <si>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</si>
  <si>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</si>
  <si>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</si>
  <si>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</si>
  <si>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</si>
  <si>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</si>
  <si>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</si>
  <si>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</si>
  <si>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</si>
  <si>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</si>
  <si>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</si>
  <si>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</si>
  <si>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</si>
  <si>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</si>
  <si>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</si>
  <si>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</si>
  <si>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</si>
  <si>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</si>
  <si>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</si>
  <si>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</si>
  <si>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</si>
  <si>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</si>
  <si>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</si>
  <si>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</si>
  <si>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</si>
  <si>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</si>
  <si>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</si>
  <si>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</si>
  <si>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</si>
  <si>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</si>
  <si>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</si>
  <si>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</si>
  <si>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</si>
  <si>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</si>
  <si>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</si>
  <si>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</si>
  <si>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</si>
  <si>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</si>
  <si>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</si>
  <si>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</si>
  <si>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</si>
  <si>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</si>
  <si>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</si>
  <si>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</si>
  <si>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</si>
  <si>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</si>
  <si>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</si>
  <si>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</si>
  <si>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</si>
  <si>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</si>
  <si>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</si>
  <si>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</si>
  <si>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</si>
  <si>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</si>
  <si>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</si>
  <si>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</si>
  <si>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</si>
  <si>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</si>
  <si>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</si>
  <si>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</si>
  <si>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</si>
  <si>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</si>
  <si>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</si>
  <si>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</si>
  <si>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</si>
  <si>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</si>
  <si>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</si>
  <si>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</si>
  <si>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</si>
  <si>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</si>
  <si>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</si>
  <si>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</si>
  <si>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</si>
  <si>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</si>
  <si>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</si>
  <si>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</si>
  <si>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</si>
  <si>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</si>
  <si>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</si>
  <si>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</si>
  <si>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</si>
  <si>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</si>
  <si>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</si>
  <si>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</si>
  <si>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</si>
  <si>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</si>
  <si>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</si>
  <si>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</si>
  <si>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</si>
  <si>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</si>
  <si>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</si>
  <si>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</si>
  <si>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</si>
  <si>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</si>
  <si>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</si>
  <si>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</si>
  <si>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</si>
  <si>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</si>
  <si>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</si>
  <si>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</si>
  <si>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</si>
  <si>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</si>
  <si>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</si>
  <si>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</si>
  <si>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</si>
  <si>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</si>
  <si>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</si>
  <si>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</si>
  <si>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</si>
  <si>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</si>
  <si>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</si>
  <si>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</si>
  <si>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</si>
  <si>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</si>
  <si>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</si>
  <si>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</si>
  <si>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</si>
  <si>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</si>
  <si>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</si>
  <si>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</si>
  <si>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</si>
  <si>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</si>
  <si>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</si>
  <si>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</si>
  <si>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</si>
  <si>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</si>
  <si>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</si>
  <si>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</si>
  <si>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</si>
  <si>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</si>
  <si>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</si>
  <si>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</si>
  <si>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</si>
  <si>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</si>
  <si>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</si>
  <si>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</si>
  <si>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</si>
  <si>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</si>
  <si>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</si>
  <si>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</si>
  <si>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</si>
  <si>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</si>
  <si>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</si>
  <si>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</si>
  <si>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</si>
  <si>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</si>
  <si>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</si>
  <si>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</si>
  <si>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</si>
  <si>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</si>
  <si>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</si>
  <si>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</si>
  <si>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</si>
  <si>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</si>
  <si>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</si>
  <si>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</si>
  <si>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</si>
  <si>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</si>
  <si>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</si>
  <si>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</si>
  <si>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</si>
  <si>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</si>
  <si>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</si>
  <si>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</si>
  <si>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</si>
  <si>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</si>
  <si>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</si>
  <si>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</si>
  <si>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</si>
  <si>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</si>
  <si>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</si>
  <si>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</si>
  <si>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</si>
  <si>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</si>
  <si>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</si>
  <si>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</si>
  <si>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</si>
  <si>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</si>
  <si>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</si>
  <si>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</si>
  <si>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</si>
  <si>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</si>
  <si>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</si>
  <si>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</si>
  <si>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</si>
  <si>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</si>
  <si>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</si>
  <si>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</si>
  <si>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</si>
  <si>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</si>
  <si>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</si>
  <si>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</si>
  <si>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</si>
  <si>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</si>
  <si>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</si>
  <si>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</si>
  <si>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</si>
  <si>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</si>
  <si>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</si>
  <si>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</si>
  <si>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</si>
  <si>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</si>
  <si>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</si>
  <si>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</si>
  <si>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</si>
  <si>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</si>
  <si>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</si>
  <si>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</si>
  <si>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</si>
  <si>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</si>
  <si>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</si>
  <si>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</si>
  <si>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</si>
  <si>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</si>
  <si>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</si>
  <si>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</si>
  <si>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</si>
  <si>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</si>
  <si>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</si>
  <si>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</si>
  <si>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</si>
  <si>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</si>
  <si>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</si>
  <si>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</si>
  <si>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</si>
  <si>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</si>
  <si>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</si>
  <si>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</si>
  <si>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</si>
  <si>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</si>
  <si>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</si>
  <si>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</si>
  <si>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</si>
  <si>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</si>
  <si>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</si>
  <si>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</si>
  <si>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</si>
  <si>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</si>
  <si>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</si>
  <si>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</si>
  <si>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</si>
  <si>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</si>
  <si>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</si>
  <si>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</si>
  <si>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</si>
  <si>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</si>
  <si>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</si>
  <si>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</si>
  <si>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</si>
  <si>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</si>
  <si>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</si>
  <si>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</si>
  <si>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</si>
  <si>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</si>
  <si>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</si>
  <si>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</si>
  <si>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</si>
  <si>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</si>
  <si>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</si>
  <si>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</si>
  <si>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</si>
  <si>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</si>
  <si>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</si>
  <si>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</si>
  <si>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</si>
  <si>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</si>
  <si>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</si>
  <si>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</si>
  <si>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</si>
  <si>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</si>
  <si>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</si>
  <si>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</si>
  <si>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</si>
  <si>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</si>
  <si>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</si>
  <si>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</si>
  <si>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</si>
  <si>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</si>
  <si>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</si>
  <si>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</si>
  <si>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</si>
  <si>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</si>
  <si>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</si>
  <si>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</si>
  <si>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</si>
  <si>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</si>
  <si>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</si>
  <si>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</si>
  <si>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</si>
  <si>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</si>
  <si>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</si>
  <si>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</si>
  <si>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</si>
  <si>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</si>
  <si>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</si>
  <si>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</si>
  <si>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</si>
  <si>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</si>
  <si>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</si>
  <si>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</si>
  <si>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</si>
  <si>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</si>
  <si>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</si>
  <si>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</si>
  <si>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</si>
  <si>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</si>
  <si>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</si>
  <si>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</si>
  <si>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</si>
  <si>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</si>
  <si>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</si>
  <si>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</si>
  <si>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</si>
  <si>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</si>
  <si>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</si>
  <si>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</si>
  <si>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</si>
  <si>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</si>
  <si>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</si>
  <si>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</si>
  <si>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</si>
  <si>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</si>
  <si>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</si>
  <si>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</si>
  <si>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</si>
  <si>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</si>
  <si>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</si>
  <si>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</si>
  <si>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</si>
  <si>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</si>
  <si>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</si>
  <si>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</si>
  <si>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</si>
  <si>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</si>
  <si>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</si>
  <si>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</si>
  <si>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</si>
  <si>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</si>
  <si>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</si>
  <si>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</si>
  <si>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</si>
  <si>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</si>
  <si>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</si>
  <si>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</si>
  <si>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</si>
  <si>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</si>
  <si>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</si>
  <si>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</si>
  <si>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</si>
  <si>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</si>
  <si>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</si>
  <si>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</si>
  <si>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</si>
  <si>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</si>
  <si>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</si>
  <si>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</si>
  <si>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</si>
  <si>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</si>
  <si>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</si>
  <si>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</si>
  <si>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</si>
  <si>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</si>
  <si>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</si>
  <si>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</si>
  <si>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</si>
  <si>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</si>
  <si>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</si>
  <si>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</si>
  <si>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</si>
  <si>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</si>
  <si>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</si>
  <si>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</si>
  <si>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</si>
  <si>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</si>
  <si>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</si>
  <si>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</si>
  <si>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</si>
  <si>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</si>
  <si>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</si>
  <si>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</si>
  <si>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</si>
  <si>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</si>
  <si>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</si>
  <si>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</si>
  <si>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</si>
  <si>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</si>
  <si>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</si>
  <si>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</si>
  <si>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</si>
  <si>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</si>
  <si>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</si>
  <si>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</si>
  <si>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</si>
  <si>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</si>
  <si>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</si>
  <si>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</si>
  <si>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</si>
  <si>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</si>
  <si>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</si>
  <si>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</si>
  <si>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</si>
  <si>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</si>
  <si>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</si>
  <si>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</si>
  <si>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</si>
  <si>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</si>
  <si>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</si>
  <si>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</si>
  <si>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</si>
  <si>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</si>
  <si>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</si>
  <si>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</si>
  <si>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</si>
  <si>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</si>
  <si>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</si>
  <si>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</si>
  <si>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</si>
  <si>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</si>
  <si>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</si>
  <si>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</si>
  <si>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</si>
  <si>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</si>
  <si>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</si>
  <si>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</si>
  <si>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</si>
  <si>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</si>
  <si>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</si>
  <si>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</si>
  <si>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</si>
  <si>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</si>
  <si>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</si>
  <si>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Hash Bank</t>
  </si>
  <si>
    <t>Lasha Papashvili</t>
  </si>
  <si>
    <t>Armen Matevosyan</t>
  </si>
  <si>
    <t>https://hashbank.ge</t>
  </si>
  <si>
    <t>Non-independent chair</t>
  </si>
  <si>
    <t>Merab Kakulia</t>
  </si>
  <si>
    <t>Independent member</t>
  </si>
  <si>
    <t>Gocha Matsaberidze</t>
  </si>
  <si>
    <t>Teona Makalatia</t>
  </si>
  <si>
    <t>Non-independent member</t>
  </si>
  <si>
    <t>Nana Keburia</t>
  </si>
  <si>
    <t>CEO</t>
  </si>
  <si>
    <t>Irakli Chakhnashvili</t>
  </si>
  <si>
    <t>CFO</t>
  </si>
  <si>
    <t>Giorgi Chanadiri</t>
  </si>
  <si>
    <t>CTO</t>
  </si>
  <si>
    <t>Giorgi Keshelashvili</t>
  </si>
  <si>
    <t>CRO</t>
  </si>
  <si>
    <t>Irakli Gogishvili</t>
  </si>
  <si>
    <t>CCO</t>
  </si>
  <si>
    <t>Volodimir Nosov</t>
  </si>
  <si>
    <t>Sulkhan Papashvili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</si>
</sst>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0%"/>
    <numFmt numFmtId="174" formatCode="_(#,##0_);_(\(#,##0\);_(\ \-\ _);_(@_)"/>
    <numFmt numFmtId="175" formatCode="[$-409]dd\-mmm\-yy;@"/>
    <numFmt numFmtId="176" formatCode="[$-409]mmm\-yy;@"/>
    <numFmt numFmtId="177" formatCode="_ * #,##0.00_)&quot;F&quot;_ ;_ * \(#,##0.00\)&quot;F&quot;_ ;_ * &quot;-&quot;??_)&quot;F&quot;_ ;_ @_ "/>
    <numFmt numFmtId="178" formatCode="_(* #,##0.0_);_(* \(#,##0.00\);_(* &quot;-&quot;??_);_(@_)"/>
    <numFmt numFmtId="179" formatCode="General_)"/>
    <numFmt numFmtId="180" formatCode="0.000"/>
    <numFmt numFmtId="181" formatCode="&quot;fl&quot;#,##0_);\(&quot;fl&quot;#,##0\)"/>
    <numFmt numFmtId="182" formatCode="&quot;fl&quot;#,##0_);[Red]\(&quot;fl&quot;#,##0\)"/>
    <numFmt numFmtId="183" formatCode="&quot;fl&quot;#,##0.00_);\(&quot;fl&quot;#,##0.00\)"/>
    <numFmt numFmtId="184" formatCode="_-* #,##0.00_$_-;\-* #,##0.00_$_-;_-* &quot;-&quot;??_$_-;_-@_-"/>
    <numFmt numFmtId="185" formatCode="_-* #,##0.00\ _L_a_r_i_-;\-* #,##0.00\ _L_a_r_i_-;_-* &quot;-&quot;??\ _L_a_r_i_-;_-@_-"/>
    <numFmt numFmtId="186" formatCode="[$-409]d\-mmm\-yy;@"/>
    <numFmt numFmtId="187" formatCode="&quot;balance  &quot;[$-409]d\-mmm\-yy;@"/>
    <numFmt numFmtId="188" formatCode="mmmm\-yy"/>
    <numFmt numFmtId="189" formatCode="_-* #,##0_ð_._-;\-* #,##0_ð_._-;_-* &quot;-&quot;_ð_._-;_-@_-"/>
    <numFmt numFmtId="190" formatCode="_-* #,##0.00_ð_._-;\-* #,##0.00_ð_._-;_-* &quot;-&quot;??_ð_._-;_-@_-"/>
    <numFmt numFmtId="191" formatCode="&quot;See Note &quot;\ #"/>
    <numFmt numFmtId="192" formatCode="\60\4\7\:"/>
    <numFmt numFmtId="193" formatCode="&quot;p.&quot;#,##0.00;[Red]\-&quot;p.&quot;#,##0.00"/>
    <numFmt numFmtId="194" formatCode="0.00000"/>
    <numFmt numFmtId="195" formatCode="&quot;fl&quot;#,##0.00_);[Red]\(&quot;fl&quot;#,##0.00\)"/>
    <numFmt numFmtId="196" formatCode="_(&quot;fl&quot;* #,##0_);_(&quot;fl&quot;* \(#,##0\);_(&quot;fl&quot;* &quot;-&quot;_);_(@_)"/>
    <numFmt numFmtId="197" formatCode="&quot;Fr.&quot;\ #,##0;[Red]&quot;Fr.&quot;\ \-#,##0"/>
    <numFmt numFmtId="198" formatCode="#,##0_ ;[Red]\-#,##0\ "/>
    <numFmt numFmtId="199" formatCode="_-* #,##0\ _€_-;\-* #,##0\ _€_-;_-* &quot;-&quot;??\ _€_-;_-@_-"/>
    <numFmt numFmtId="200" formatCode="&quot;£&quot;#,##0;[Red]\-&quot;£&quot;#,##0"/>
    <numFmt numFmtId="201" formatCode="&quot;£&quot;#,##0.00;[Red]\-&quot;£&quot;#,##0.00"/>
    <numFmt numFmtId="202" formatCode="_-&quot;£&quot;* #,##0_-;\-&quot;£&quot;* #,##0_-;_-&quot;£&quot;*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0000_);_(* \(#,##0.00000\);_(* &quot;-&quot;??_);_(@_)"/>
    <numFmt numFmtId="367" formatCode="_-* #,##0.00\ _₾_-;\-* #,##0.00\ _₾_-;_-* &quot;-&quot;??\ _₾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FF0000"/>
      <name val="Arial"/>
      <family val="2"/>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4">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s>
  <cellStyleXfs count="37366">
    <xf numFmtId="0" fontId="0" fillId="0" borderId="0"/>
    <xf numFmtId="171" fontId="2" fillId="0" borderId="0" applyFont="0" applyFill="0" applyBorder="0" applyAlignment="0" applyProtection="0"/>
    <xf numFmtId="171"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5" fontId="9" fillId="36" borderId="0"/>
    <xf numFmtId="176" fontId="9" fillId="36" borderId="0"/>
    <xf numFmtId="175" fontId="9" fillId="36" borderId="0"/>
    <xf numFmtId="0" fontId="10" fillId="37"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177" fontId="18"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20" fillId="0" borderId="0" applyFill="0" applyBorder="0" applyAlignment="0"/>
    <xf numFmtId="178" fontId="20"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82"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6"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8" fontId="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84" fontId="1"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2"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3"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67" fontId="2" fillId="0" borderId="0" applyFont="0" applyFill="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9" fontId="20" fillId="0" borderId="0" applyFont="0" applyFill="0" applyBorder="0" applyAlignment="0" applyProtection="0"/>
    <xf numFmtId="170" fontId="2"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175" fontId="2" fillId="0" borderId="0"/>
    <xf numFmtId="0" fontId="2" fillId="0" borderId="0"/>
    <xf numFmtId="175"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5"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5" fontId="37" fillId="0" borderId="9">
      <alignment horizontal="left" vertical="center"/>
    </xf>
    <xf numFmtId="0" fontId="38" fillId="0" borderId="42" applyNumberFormat="0" applyFill="0" applyAlignment="0" applyProtection="0"/>
    <xf numFmtId="176" fontId="38" fillId="0" borderId="42" applyNumberFormat="0" applyFill="0" applyAlignment="0" applyProtection="0"/>
    <xf numFmtId="0"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6" fontId="39" fillId="0" borderId="43" applyNumberFormat="0" applyFill="0" applyAlignment="0" applyProtection="0"/>
    <xf numFmtId="0"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6"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37" fontId="41" fillId="0" borderId="0"/>
    <xf numFmtId="175" fontId="42" fillId="0" borderId="0"/>
    <xf numFmtId="0" fontId="42" fillId="0" borderId="0"/>
    <xf numFmtId="175" fontId="42" fillId="0" borderId="0"/>
    <xf numFmtId="175" fontId="37" fillId="0" borderId="0"/>
    <xf numFmtId="0" fontId="37" fillId="0" borderId="0"/>
    <xf numFmtId="175" fontId="37" fillId="0" borderId="0"/>
    <xf numFmtId="175" fontId="43" fillId="0" borderId="0"/>
    <xf numFmtId="0" fontId="43" fillId="0" borderId="0"/>
    <xf numFmtId="175" fontId="43" fillId="0" borderId="0"/>
    <xf numFmtId="175" fontId="44" fillId="0" borderId="0"/>
    <xf numFmtId="0" fontId="44" fillId="0" borderId="0"/>
    <xf numFmtId="175" fontId="44" fillId="0" borderId="0"/>
    <xf numFmtId="175" fontId="45" fillId="0" borderId="0"/>
    <xf numFmtId="0" fontId="45" fillId="0" borderId="0"/>
    <xf numFmtId="175" fontId="45" fillId="0" borderId="0"/>
    <xf numFmtId="175" fontId="46" fillId="0" borderId="0"/>
    <xf numFmtId="0" fontId="46" fillId="0" borderId="0"/>
    <xf numFmtId="175"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5" fontId="2" fillId="0" borderId="0">
      <alignment horizontal="center"/>
    </xf>
    <xf numFmtId="0" fontId="2" fillId="0" borderId="0">
      <alignment horizontal="center"/>
    </xf>
    <xf numFmtId="175" fontId="2" fillId="0" borderId="0">
      <alignment horizontal="center"/>
    </xf>
    <xf numFmtId="175" fontId="47" fillId="0" borderId="0" applyNumberFormat="0" applyFill="0" applyBorder="0" applyAlignment="0" applyProtection="0">
      <alignment vertical="top"/>
      <protection locked="0"/>
    </xf>
    <xf numFmtId="176"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5"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6"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0" fontId="52" fillId="0" borderId="45" applyNumberFormat="0" applyFill="0" applyAlignment="0" applyProtection="0"/>
    <xf numFmtId="175" fontId="2" fillId="0" borderId="0">
      <alignment horizontal="center"/>
    </xf>
    <xf numFmtId="0" fontId="2" fillId="0" borderId="0">
      <alignment horizontal="center"/>
    </xf>
    <xf numFmtId="175"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1" fontId="58" fillId="0" borderId="0" applyProtection="0"/>
    <xf numFmtId="175" fontId="9" fillId="0" borderId="46"/>
    <xf numFmtId="176" fontId="9" fillId="0" borderId="46"/>
    <xf numFmtId="175"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59" fillId="0" borderId="0"/>
    <xf numFmtId="187" fontId="2"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60" fillId="0" borderId="0"/>
    <xf numFmtId="0" fontId="60" fillId="0" borderId="0"/>
    <xf numFmtId="0" fontId="59" fillId="0" borderId="0"/>
    <xf numFmtId="186" fontId="11" fillId="0" borderId="0"/>
    <xf numFmtId="186" fontId="2" fillId="0" borderId="0"/>
    <xf numFmtId="186" fontId="2" fillId="0" borderId="0"/>
    <xf numFmtId="0" fontId="2" fillId="0" borderId="0"/>
    <xf numFmtId="0" fontId="2"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186" fontId="11"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75"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2" fillId="0" borderId="0"/>
    <xf numFmtId="186" fontId="1" fillId="0" borderId="0"/>
    <xf numFmtId="186" fontId="1" fillId="0" borderId="0"/>
    <xf numFmtId="186" fontId="1" fillId="0" borderId="0"/>
    <xf numFmtId="186"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48"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175" fontId="2" fillId="0" borderId="0"/>
    <xf numFmtId="186" fontId="2" fillId="0" borderId="0"/>
    <xf numFmtId="186" fontId="2" fillId="0" borderId="0"/>
    <xf numFmtId="175"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2" fillId="0" borderId="0"/>
    <xf numFmtId="0" fontId="1" fillId="0" borderId="0"/>
    <xf numFmtId="0" fontId="1" fillId="0" borderId="0"/>
    <xf numFmtId="0" fontId="1" fillId="0" borderId="0"/>
    <xf numFmtId="0" fontId="1"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11" fillId="0" borderId="0"/>
    <xf numFmtId="0" fontId="11" fillId="0" borderId="0"/>
    <xf numFmtId="175"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1" fillId="0" borderId="0"/>
    <xf numFmtId="175" fontId="11" fillId="0" borderId="0"/>
    <xf numFmtId="0" fontId="11" fillId="0" borderId="0"/>
    <xf numFmtId="0" fontId="1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0"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10" fillId="0" borderId="0"/>
    <xf numFmtId="186" fontId="11" fillId="0" borderId="0"/>
    <xf numFmtId="186" fontId="11"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1" fillId="0" borderId="0"/>
    <xf numFmtId="186" fontId="11" fillId="0" borderId="0"/>
    <xf numFmtId="186" fontId="11" fillId="0" borderId="0"/>
    <xf numFmtId="186"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8" fillId="0" borderId="0"/>
    <xf numFmtId="0" fontId="11" fillId="0" borderId="0"/>
    <xf numFmtId="0" fontId="2" fillId="0" borderId="0"/>
    <xf numFmtId="0" fontId="10" fillId="0" borderId="0"/>
    <xf numFmtId="175" fontId="8" fillId="0" borderId="0"/>
    <xf numFmtId="0" fontId="2"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6" fontId="2" fillId="0" borderId="0"/>
    <xf numFmtId="0" fontId="11" fillId="0" borderId="0"/>
    <xf numFmtId="0" fontId="11" fillId="0" borderId="0"/>
    <xf numFmtId="175" fontId="8" fillId="0" borderId="0"/>
    <xf numFmtId="0" fontId="48" fillId="0" borderId="0"/>
    <xf numFmtId="0" fontId="2" fillId="0" borderId="0"/>
    <xf numFmtId="175" fontId="8" fillId="0" borderId="0"/>
    <xf numFmtId="0" fontId="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186" fontId="2" fillId="0" borderId="0"/>
    <xf numFmtId="0" fontId="2" fillId="0" borderId="0"/>
    <xf numFmtId="186" fontId="2" fillId="0" borderId="0"/>
    <xf numFmtId="0" fontId="2" fillId="0" borderId="0"/>
    <xf numFmtId="186"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2"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186"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86" fontId="2"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6" fontId="9" fillId="0" borderId="0"/>
    <xf numFmtId="0" fontId="5"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6" fontId="5" fillId="0" borderId="0"/>
    <xf numFmtId="0" fontId="9" fillId="0" borderId="0"/>
    <xf numFmtId="186"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9" fillId="0" borderId="0"/>
    <xf numFmtId="186" fontId="5"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5"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5" fontId="9" fillId="0" borderId="0"/>
    <xf numFmtId="0" fontId="59"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5" fontId="5" fillId="0" borderId="0"/>
    <xf numFmtId="0" fontId="59" fillId="0" borderId="0"/>
    <xf numFmtId="175"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6"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6"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186" fontId="9"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186" fontId="9" fillId="0" borderId="0"/>
    <xf numFmtId="186" fontId="9"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75"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27" fillId="0" borderId="0"/>
    <xf numFmtId="0" fontId="2" fillId="0" borderId="0"/>
    <xf numFmtId="0" fontId="59" fillId="0" borderId="0"/>
    <xf numFmtId="175" fontId="27"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86"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2"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6" fontId="2" fillId="0" borderId="0"/>
    <xf numFmtId="0" fontId="2" fillId="0" borderId="0"/>
    <xf numFmtId="0" fontId="2" fillId="0" borderId="0"/>
    <xf numFmtId="186" fontId="2" fillId="0" borderId="0"/>
    <xf numFmtId="0"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6"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5"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6"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175"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9" fontId="2" fillId="0" borderId="0" applyFont="0" applyFill="0" applyBorder="0" applyAlignment="0" applyProtection="0"/>
    <xf numFmtId="190" fontId="2" fillId="0" borderId="0" applyFont="0" applyFill="0" applyBorder="0" applyAlignment="0" applyProtection="0"/>
    <xf numFmtId="191" fontId="64" fillId="0" borderId="0">
      <alignment horizontal="left"/>
    </xf>
    <xf numFmtId="0" fontId="2" fillId="0" borderId="0"/>
    <xf numFmtId="0" fontId="2" fillId="0" borderId="0"/>
    <xf numFmtId="175" fontId="2" fillId="0" borderId="0"/>
    <xf numFmtId="3" fontId="2" fillId="74" borderId="3" applyFont="0">
      <alignment horizontal="right" vertical="center"/>
      <protection locked="0"/>
    </xf>
    <xf numFmtId="175" fontId="65" fillId="0" borderId="0"/>
    <xf numFmtId="0" fontId="65" fillId="0" borderId="0"/>
    <xf numFmtId="175"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6"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8" fillId="0" borderId="0"/>
    <xf numFmtId="182" fontId="20" fillId="0" borderId="0" applyFont="0" applyFill="0" applyBorder="0" applyAlignment="0" applyProtection="0"/>
    <xf numFmtId="192"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xf numFmtId="0" fontId="2" fillId="0" borderId="0"/>
    <xf numFmtId="175" fontId="2" fillId="0" borderId="0"/>
    <xf numFmtId="193"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4" fontId="2" fillId="69" borderId="3" applyFont="0">
      <alignment horizontal="right" vertical="center"/>
    </xf>
    <xf numFmtId="0" fontId="8" fillId="0" borderId="0"/>
    <xf numFmtId="0" fontId="72" fillId="0" borderId="0"/>
    <xf numFmtId="0" fontId="72" fillId="0" borderId="0"/>
    <xf numFmtId="175" fontId="8" fillId="0" borderId="0"/>
    <xf numFmtId="175"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5" fontId="20" fillId="0" borderId="0" applyFill="0" applyBorder="0" applyAlignment="0"/>
    <xf numFmtId="196" fontId="20" fillId="0" borderId="0" applyFill="0" applyBorder="0" applyAlignment="0"/>
    <xf numFmtId="0" fontId="75" fillId="0" borderId="0">
      <alignment horizontal="center" vertical="top"/>
    </xf>
    <xf numFmtId="0" fontId="76" fillId="0" borderId="0" applyNumberFormat="0" applyFill="0" applyBorder="0" applyAlignment="0" applyProtection="0"/>
    <xf numFmtId="176" fontId="76" fillId="0" borderId="0" applyNumberFormat="0" applyFill="0" applyBorder="0" applyAlignment="0" applyProtection="0"/>
    <xf numFmtId="0"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6"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8" fillId="0" borderId="50"/>
    <xf numFmtId="191" fontId="64" fillId="0" borderId="0">
      <alignment horizontal="left"/>
    </xf>
    <xf numFmtId="0" fontId="2" fillId="0" borderId="0"/>
    <xf numFmtId="0" fontId="2" fillId="0" borderId="0"/>
    <xf numFmtId="175" fontId="2" fillId="0" borderId="0"/>
    <xf numFmtId="175" fontId="2" fillId="0" borderId="0">
      <alignment horizontal="center" textRotation="90"/>
    </xf>
    <xf numFmtId="0" fontId="2" fillId="0" borderId="0">
      <alignment horizontal="center" textRotation="90"/>
    </xf>
    <xf numFmtId="175" fontId="2" fillId="0" borderId="0">
      <alignment horizontal="center" textRotation="90"/>
    </xf>
    <xf numFmtId="197"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70"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69" fontId="81" fillId="0" borderId="0" applyFont="0" applyFill="0" applyBorder="0" applyAlignment="0" applyProtection="0"/>
    <xf numFmtId="171"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21" fillId="0" borderId="0"/>
    <xf numFmtId="0" fontId="148"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9" fillId="0" borderId="0" applyFont="0" applyFill="0" applyBorder="0" applyAlignment="0" applyProtection="0"/>
    <xf numFmtId="167" fontId="150" fillId="0" borderId="0" applyFont="0" applyFill="0" applyBorder="0" applyAlignment="0" applyProtection="0"/>
    <xf numFmtId="167" fontId="150" fillId="0" borderId="0" applyFont="0" applyFill="0" applyBorder="0" applyAlignment="0" applyProtection="0"/>
    <xf numFmtId="208"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209" fontId="149" fillId="0" borderId="0" applyFont="0" applyFill="0" applyBorder="0" applyAlignment="0" applyProtection="0"/>
    <xf numFmtId="209" fontId="149" fillId="0" borderId="0" applyFont="0" applyFill="0" applyBorder="0" applyAlignment="0" applyProtection="0"/>
    <xf numFmtId="166" fontId="149" fillId="0" borderId="0" applyFont="0" applyFill="0" applyBorder="0" applyAlignment="0" applyProtection="0"/>
    <xf numFmtId="166" fontId="149" fillId="0" borderId="0" applyFont="0" applyFill="0" applyBorder="0" applyAlignment="0" applyProtection="0"/>
    <xf numFmtId="210" fontId="149" fillId="0" borderId="0" applyFont="0" applyFill="0" applyBorder="0" applyAlignment="0" applyProtection="0"/>
    <xf numFmtId="210"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211" fontId="105" fillId="0" borderId="0"/>
    <xf numFmtId="211" fontId="105" fillId="0" borderId="0"/>
    <xf numFmtId="211" fontId="105" fillId="0" borderId="0"/>
    <xf numFmtId="211" fontId="105" fillId="0" borderId="0"/>
    <xf numFmtId="0" fontId="105" fillId="0" borderId="0"/>
    <xf numFmtId="211" fontId="105" fillId="0" borderId="0"/>
    <xf numFmtId="164" fontId="150" fillId="0" borderId="0" applyFont="0" applyFill="0" applyBorder="0" applyAlignment="0" applyProtection="0"/>
    <xf numFmtId="164" fontId="150" fillId="0" borderId="0" applyFont="0" applyFill="0" applyBorder="0" applyAlignment="0" applyProtection="0"/>
    <xf numFmtId="208"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12" fontId="154" fillId="0" borderId="0" applyFont="0" applyFill="0" applyBorder="0" applyAlignment="0" applyProtection="0"/>
    <xf numFmtId="0" fontId="19" fillId="0" borderId="0" applyFont="0" applyFill="0" applyBorder="0" applyAlignment="0" applyProtection="0"/>
    <xf numFmtId="213" fontId="155" fillId="0" borderId="0" applyFont="0" applyFill="0" applyBorder="0" applyAlignment="0" applyProtection="0"/>
    <xf numFmtId="214" fontId="155" fillId="0" borderId="0" applyFont="0" applyFill="0" applyBorder="0" applyAlignment="0" applyProtection="0"/>
    <xf numFmtId="215" fontId="155" fillId="0" borderId="0" applyFont="0" applyFill="0" applyBorder="0" applyAlignment="0" applyProtection="0"/>
    <xf numFmtId="216" fontId="155" fillId="0" borderId="0" applyFont="0" applyFill="0" applyBorder="0" applyAlignment="0" applyProtection="0"/>
    <xf numFmtId="0" fontId="155" fillId="0" borderId="0"/>
    <xf numFmtId="0" fontId="19" fillId="0" borderId="0" applyFont="0" applyFill="0" applyBorder="0" applyAlignment="0" applyProtection="0"/>
    <xf numFmtId="217"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6"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4" fillId="0" borderId="143"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7" fillId="0" borderId="144" applyNumberFormat="0" applyFill="0" applyProtection="0">
      <alignment horizontal="center"/>
    </xf>
    <xf numFmtId="0" fontId="167"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7">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4" fillId="0" borderId="0" applyFill="0" applyBorder="0" applyAlignment="0" applyProtection="0"/>
    <xf numFmtId="245" fontId="174" fillId="0" borderId="0" applyFill="0" applyBorder="0" applyAlignment="0" applyProtection="0"/>
    <xf numFmtId="245"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5" fillId="0" borderId="68"/>
    <xf numFmtId="0" fontId="161"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7"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0" fontId="180" fillId="0" borderId="0" applyNumberForma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0" fontId="181"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0" fontId="183"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7" applyNumberFormat="0" applyAlignment="0" applyProtection="0"/>
    <xf numFmtId="0" fontId="184" fillId="108" borderId="147" applyNumberFormat="0" applyAlignment="0" applyProtection="0"/>
    <xf numFmtId="0" fontId="185" fillId="0" borderId="0" applyNumberFormat="0" applyFill="0" applyAlignment="0"/>
    <xf numFmtId="0" fontId="186" fillId="0" borderId="148" applyNumberFormat="0" applyFont="0" applyFill="0" applyAlignment="0"/>
    <xf numFmtId="254"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9"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61" fillId="0" borderId="0" applyFont="0" applyFill="0" applyBorder="0" applyAlignment="0" applyProtection="0"/>
    <xf numFmtId="256" fontId="192" fillId="0" borderId="0"/>
    <xf numFmtId="0" fontId="193" fillId="0" borderId="150"/>
    <xf numFmtId="257" fontId="2" fillId="0" borderId="0"/>
    <xf numFmtId="0" fontId="193" fillId="0" borderId="151"/>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52">
      <alignment horizontal="center" vertical="center"/>
    </xf>
    <xf numFmtId="0" fontId="184" fillId="108" borderId="152">
      <alignment horizontal="center" vertical="center"/>
    </xf>
    <xf numFmtId="0" fontId="197" fillId="0" borderId="0" applyProtection="0">
      <alignment horizontal="center"/>
    </xf>
    <xf numFmtId="0" fontId="197"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9" fontId="161" fillId="0" borderId="0">
      <alignment vertical="top"/>
    </xf>
    <xf numFmtId="179" fontId="161" fillId="0" borderId="0">
      <alignment vertical="top"/>
    </xf>
    <xf numFmtId="179" fontId="161" fillId="0" borderId="0">
      <alignment vertical="top"/>
    </xf>
    <xf numFmtId="0" fontId="45" fillId="0" borderId="0" applyNumberFormat="0" applyFill="0" applyBorder="0" applyProtection="0">
      <alignment horizontal="right"/>
    </xf>
    <xf numFmtId="179" fontId="200" fillId="0" borderId="0">
      <alignment horizontal="right"/>
    </xf>
    <xf numFmtId="179" fontId="200" fillId="0" borderId="0">
      <alignment horizontal="right"/>
    </xf>
    <xf numFmtId="179" fontId="200" fillId="0" borderId="0">
      <alignment horizontal="right"/>
    </xf>
    <xf numFmtId="0" fontId="200" fillId="0" borderId="0">
      <alignment horizontal="left"/>
    </xf>
    <xf numFmtId="0" fontId="201" fillId="74" borderId="0" applyNumberFormat="0" applyBorder="0" applyAlignment="0" applyProtection="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2" fillId="72" borderId="0"/>
    <xf numFmtId="0" fontId="202" fillId="0" borderId="1" applyNumberFormat="0" applyFont="0" applyFill="0" applyAlignment="0" applyProtection="0"/>
    <xf numFmtId="0" fontId="202" fillId="0" borderId="153" applyNumberFormat="0" applyFont="0" applyFill="0" applyAlignment="0" applyProtection="0"/>
    <xf numFmtId="0" fontId="150" fillId="0" borderId="111" applyNumberFormat="0" applyFont="0" applyFill="0" applyAlignment="0" applyProtection="0"/>
    <xf numFmtId="0" fontId="150" fillId="0" borderId="111"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68" applyNumberFormat="0" applyFont="0" applyFill="0" applyAlignment="0" applyProtection="0"/>
    <xf numFmtId="0" fontId="150" fillId="0" borderId="68"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0" fontId="2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0"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3" fontId="8"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4" fontId="203"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17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5" fontId="203"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4" fillId="109" borderId="149" applyNumberFormat="0" applyAlignment="0" applyProtection="0"/>
    <xf numFmtId="0" fontId="146" fillId="8" borderId="32" applyNumberFormat="0" applyAlignment="0" applyProtection="0"/>
    <xf numFmtId="3" fontId="45" fillId="41" borderId="70">
      <protection hidden="1"/>
    </xf>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41" fontId="19" fillId="112" borderId="0" applyNumberFormat="0" applyFont="0" applyBorder="0" applyAlignment="0">
      <protection locked="0"/>
    </xf>
    <xf numFmtId="41"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70" applyBorder="0"/>
    <xf numFmtId="266" fontId="206"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9" fillId="0" borderId="154"/>
    <xf numFmtId="207" fontId="210" fillId="0" borderId="0" applyFont="0" applyFill="0" applyBorder="0" applyAlignment="0" applyProtection="0"/>
    <xf numFmtId="0" fontId="211" fillId="0" borderId="0"/>
    <xf numFmtId="0" fontId="211" fillId="0" borderId="0"/>
    <xf numFmtId="0" fontId="211" fillId="0" borderId="0"/>
    <xf numFmtId="0" fontId="211" fillId="0" borderId="0"/>
    <xf numFmtId="267" fontId="2" fillId="0" borderId="0"/>
    <xf numFmtId="267" fontId="2" fillId="0" borderId="0"/>
    <xf numFmtId="267" fontId="2" fillId="0" borderId="0"/>
    <xf numFmtId="267" fontId="2" fillId="0" borderId="0"/>
    <xf numFmtId="223" fontId="212" fillId="0" borderId="0">
      <alignment horizontal="right" vertical="center" wrapText="1"/>
    </xf>
    <xf numFmtId="223" fontId="212" fillId="0" borderId="0">
      <alignment horizontal="right" vertical="center" wrapText="1"/>
    </xf>
    <xf numFmtId="223" fontId="212"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60"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170"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3" fillId="0" borderId="0" applyFont="0" applyFill="0" applyBorder="0" applyAlignment="0" applyProtection="0">
      <alignment horizontal="right"/>
    </xf>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9"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3"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15"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27" fontId="149" fillId="0" borderId="0" applyFont="0" applyFill="0" applyBorder="0" applyAlignment="0" applyProtection="0"/>
    <xf numFmtId="227" fontId="149" fillId="0" borderId="0" applyFont="0" applyFill="0" applyBorder="0" applyAlignment="0" applyProtection="0"/>
    <xf numFmtId="3" fontId="210" fillId="0" borderId="138">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10"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79" fontId="218" fillId="0" borderId="0" applyFill="0" applyBorder="0">
      <alignment horizontal="left"/>
    </xf>
    <xf numFmtId="0" fontId="219"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31" applyNumberFormat="0" applyFill="0" applyBorder="0" applyAlignment="0" applyProtection="0">
      <alignment horizontal="center"/>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3" fontId="223" fillId="0" borderId="156" applyNumberFormat="0" applyAlignment="0">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3" fontId="210" fillId="0" borderId="138">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 fillId="0" borderId="0" applyFont="0" applyFill="0" applyBorder="0" applyAlignment="0" applyProtection="0"/>
    <xf numFmtId="271" fontId="224"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10" fillId="0" borderId="138">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27"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3" fillId="0" borderId="0" applyFont="0" applyFill="0" applyBorder="0" applyAlignment="0" applyProtection="0">
      <alignment horizontal="right"/>
    </xf>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73" fontId="163" fillId="0" borderId="0" applyFont="0" applyFill="0" applyBorder="0" applyAlignment="0" applyProtection="0">
      <alignment horizontal="right"/>
    </xf>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3" fontId="210" fillId="0" borderId="138">
      <alignment vertical="center"/>
    </xf>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3" fillId="0" borderId="0" applyFont="0" applyFill="0" applyBorder="0" applyProtection="0"/>
    <xf numFmtId="3" fontId="210" fillId="0" borderId="138">
      <alignment vertical="center"/>
    </xf>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10" fillId="0" borderId="138">
      <alignment vertical="center"/>
    </xf>
    <xf numFmtId="3" fontId="210" fillId="0" borderId="138">
      <alignment vertical="center"/>
    </xf>
    <xf numFmtId="274" fontId="225" fillId="0" borderId="0"/>
    <xf numFmtId="0" fontId="2" fillId="0" borderId="0" applyNumberFormat="0" applyFont="0" applyFill="0" applyBorder="0" applyAlignment="0" applyProtection="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 fillId="0" borderId="0" applyNumberFormat="0" applyFont="0" applyFill="0" applyBorder="0" applyAlignment="0" applyProtection="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10" fillId="0" borderId="138">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14" fontId="229" fillId="0" borderId="0"/>
    <xf numFmtId="277" fontId="212" fillId="0" borderId="0">
      <alignment horizontal="left" vertical="center" wrapText="1"/>
    </xf>
    <xf numFmtId="277" fontId="212" fillId="0" borderId="0">
      <alignment horizontal="left" vertical="center" wrapText="1"/>
    </xf>
    <xf numFmtId="277"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8">
      <alignment vertical="center"/>
    </xf>
    <xf numFmtId="0" fontId="212" fillId="0" borderId="0">
      <alignment horizontal="left" vertical="center" wrapText="1"/>
    </xf>
    <xf numFmtId="3" fontId="210" fillId="0" borderId="138">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9"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8">
      <alignment vertical="center"/>
    </xf>
    <xf numFmtId="22" fontId="29" fillId="0" borderId="0" applyFill="0" applyBorder="0" applyAlignment="0"/>
    <xf numFmtId="3" fontId="210"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8">
      <alignment vertical="center"/>
    </xf>
    <xf numFmtId="179" fontId="202" fillId="0" borderId="0" applyFont="0" applyFill="0" applyBorder="0" applyProtection="0">
      <alignment horizontal="right"/>
    </xf>
    <xf numFmtId="186"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30"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0" fontId="232"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34"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3"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0"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17" fontId="238" fillId="117" borderId="106"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39"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19"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91" fontId="240" fillId="0" borderId="0">
      <alignment horizontal="right" vertical="top"/>
    </xf>
    <xf numFmtId="292" fontId="241" fillId="0" borderId="0" applyBorder="0">
      <alignment horizontal="right" vertical="top"/>
    </xf>
    <xf numFmtId="292" fontId="241" fillId="0" borderId="0" applyBorder="0">
      <alignment horizontal="right" vertical="top"/>
    </xf>
    <xf numFmtId="3" fontId="210" fillId="0" borderId="138">
      <alignment vertical="center"/>
    </xf>
    <xf numFmtId="293" fontId="20" fillId="0" borderId="0">
      <alignment horizontal="right" vertical="top"/>
    </xf>
    <xf numFmtId="294" fontId="156" fillId="0" borderId="0" applyBorder="0">
      <alignment horizontal="right" vertical="top"/>
    </xf>
    <xf numFmtId="294" fontId="156" fillId="0" borderId="0" applyBorder="0">
      <alignment horizontal="right" vertical="top"/>
    </xf>
    <xf numFmtId="3" fontId="210" fillId="0" borderId="138">
      <alignment vertical="center"/>
    </xf>
    <xf numFmtId="293" fontId="240" fillId="0" borderId="0">
      <alignment horizontal="right" vertical="top"/>
    </xf>
    <xf numFmtId="294" fontId="241" fillId="0" borderId="0" applyBorder="0">
      <alignment horizontal="right" vertical="top"/>
    </xf>
    <xf numFmtId="294" fontId="241" fillId="0" borderId="0" applyBorder="0">
      <alignment horizontal="right" vertical="top"/>
    </xf>
    <xf numFmtId="3" fontId="210" fillId="0" borderId="138">
      <alignment vertical="center"/>
    </xf>
    <xf numFmtId="295" fontId="20" fillId="0" borderId="0" applyFill="0" applyBorder="0">
      <alignment horizontal="right" vertical="top"/>
    </xf>
    <xf numFmtId="296" fontId="20" fillId="0" borderId="0" applyFill="0" applyBorder="0">
      <alignment horizontal="right" vertical="top"/>
    </xf>
    <xf numFmtId="218" fontId="156" fillId="0" borderId="0" applyFill="0" applyBorder="0">
      <alignment horizontal="right" vertical="top"/>
    </xf>
    <xf numFmtId="218" fontId="156" fillId="0" borderId="0" applyFill="0" applyBorder="0">
      <alignment horizontal="right" vertical="top"/>
    </xf>
    <xf numFmtId="3" fontId="210" fillId="0" borderId="138">
      <alignment vertical="center"/>
    </xf>
    <xf numFmtId="297" fontId="20" fillId="0" borderId="0" applyFill="0" applyBorder="0">
      <alignment horizontal="right" vertical="top"/>
    </xf>
    <xf numFmtId="298" fontId="156" fillId="0" borderId="0" applyFill="0" applyBorder="0">
      <alignment horizontal="right" vertical="top"/>
    </xf>
    <xf numFmtId="298" fontId="156" fillId="0" borderId="0" applyFill="0" applyBorder="0">
      <alignment horizontal="right" vertical="top"/>
    </xf>
    <xf numFmtId="3" fontId="210" fillId="0" borderId="138">
      <alignment vertical="center"/>
    </xf>
    <xf numFmtId="299" fontId="20" fillId="0" borderId="0" applyFill="0" applyBorder="0">
      <alignment horizontal="right" vertical="top"/>
    </xf>
    <xf numFmtId="300" fontId="156" fillId="0" borderId="0" applyFill="0" applyBorder="0">
      <alignment horizontal="right" vertical="top"/>
    </xf>
    <xf numFmtId="300" fontId="156" fillId="0" borderId="0" applyFill="0" applyBorder="0">
      <alignment horizontal="right" vertical="top"/>
    </xf>
    <xf numFmtId="3" fontId="210" fillId="0" borderId="138">
      <alignment vertical="center"/>
    </xf>
    <xf numFmtId="301" fontId="20" fillId="0" borderId="0" applyFill="0" applyBorder="0">
      <alignment horizontal="right" vertical="top"/>
    </xf>
    <xf numFmtId="302" fontId="156" fillId="0" borderId="0" applyFill="0" applyBorder="0">
      <alignment horizontal="right" vertical="top"/>
    </xf>
    <xf numFmtId="302" fontId="156" fillId="0" borderId="0" applyFill="0" applyBorder="0">
      <alignment horizontal="right" vertical="top"/>
    </xf>
    <xf numFmtId="3" fontId="210" fillId="0" borderId="138">
      <alignment vertical="center"/>
    </xf>
    <xf numFmtId="0" fontId="242" fillId="0" borderId="0">
      <alignment horizontal="left"/>
    </xf>
    <xf numFmtId="0" fontId="243" fillId="0" borderId="0">
      <alignment horizontal="center"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3" fontId="244"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right"/>
    </xf>
    <xf numFmtId="303" fontId="244" fillId="0" borderId="159">
      <alignment horizontal="right"/>
    </xf>
    <xf numFmtId="303" fontId="244" fillId="0" borderId="159">
      <alignment horizontal="right"/>
    </xf>
    <xf numFmtId="0" fontId="2" fillId="0" borderId="0" applyNumberFormat="0" applyFont="0" applyFill="0" applyBorder="0" applyAlignment="0" applyProtection="0"/>
    <xf numFmtId="0" fontId="245" fillId="0" borderId="0">
      <alignment vertical="center"/>
    </xf>
    <xf numFmtId="304" fontId="245" fillId="0" borderId="0">
      <alignment horizontal="left" vertical="center"/>
    </xf>
    <xf numFmtId="305" fontId="246" fillId="0" borderId="0">
      <alignment vertical="center"/>
    </xf>
    <xf numFmtId="0" fontId="42" fillId="0" borderId="0">
      <alignment vertical="center"/>
    </xf>
    <xf numFmtId="303" fontId="244"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left"/>
    </xf>
    <xf numFmtId="303" fontId="244" fillId="0" borderId="159">
      <alignment horizontal="left"/>
    </xf>
    <xf numFmtId="0" fontId="2" fillId="0" borderId="0" applyNumberFormat="0" applyFont="0" applyFill="0" applyBorder="0" applyAlignment="0" applyProtection="0"/>
    <xf numFmtId="303" fontId="218" fillId="0" borderId="0" applyFill="0" applyBorder="0">
      <alignment vertical="top"/>
    </xf>
    <xf numFmtId="303" fontId="229" fillId="0" borderId="0" applyFill="0" applyBorder="0" applyProtection="0">
      <alignment vertical="top"/>
    </xf>
    <xf numFmtId="303" fontId="247" fillId="0" borderId="0">
      <alignment vertical="top"/>
    </xf>
    <xf numFmtId="303" fontId="156" fillId="0" borderId="0">
      <alignment horizontal="center"/>
    </xf>
    <xf numFmtId="303" fontId="248"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8" fillId="0" borderId="159">
      <alignment horizontal="center"/>
    </xf>
    <xf numFmtId="303" fontId="248" fillId="0" borderId="159">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81" fillId="0" borderId="0"/>
    <xf numFmtId="303"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10" fillId="0" borderId="138">
      <alignment vertical="center"/>
    </xf>
    <xf numFmtId="303"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8">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70">
      <alignment horizontal="centerContinuous"/>
    </xf>
    <xf numFmtId="0" fontId="166" fillId="0" borderId="63" applyNumberFormat="0" applyFill="0" applyBorder="0" applyAlignment="0"/>
    <xf numFmtId="306" fontId="254" fillId="0" borderId="0"/>
    <xf numFmtId="0" fontId="2" fillId="0" borderId="0" applyNumberFormat="0" applyFont="0" applyFill="0" applyBorder="0" applyAlignment="0" applyProtection="0"/>
    <xf numFmtId="0" fontId="10" fillId="0" borderId="0"/>
    <xf numFmtId="38" fontId="202" fillId="0" borderId="0"/>
    <xf numFmtId="307" fontId="255"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10" fillId="0" borderId="138">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301" fontId="258" fillId="68" borderId="0" applyNumberFormat="0" applyBorder="0" applyAlignment="0" applyProtection="0"/>
    <xf numFmtId="3" fontId="210" fillId="0" borderId="138">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9"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60" fillId="0" borderId="0">
      <alignment horizontal="centerContinuous" vertical="center"/>
    </xf>
    <xf numFmtId="310" fontId="2" fillId="0" borderId="0" applyFont="0" applyFill="0" applyBorder="0" applyAlignment="0" applyProtection="0"/>
    <xf numFmtId="0" fontId="219" fillId="115" borderId="0">
      <alignment horizontal="left"/>
    </xf>
    <xf numFmtId="1" fontId="261" fillId="0" borderId="161">
      <alignment horizontal="left"/>
    </xf>
    <xf numFmtId="254"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8" fillId="111" borderId="0" applyBorder="0" applyAlignment="0"/>
    <xf numFmtId="312"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1" fillId="126" borderId="128"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64"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63" applyNumberFormat="0" applyFill="0" applyAlignment="0" applyProtection="0"/>
    <xf numFmtId="0" fontId="267" fillId="0" borderId="163" applyNumberFormat="0" applyFill="0" applyAlignment="0" applyProtection="0"/>
    <xf numFmtId="0" fontId="267" fillId="0" borderId="163"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4" applyNumberFormat="0" applyFill="0" applyAlignment="0" applyProtection="0"/>
    <xf numFmtId="0" fontId="269" fillId="0" borderId="164" applyNumberFormat="0" applyFill="0" applyAlignment="0" applyProtection="0"/>
    <xf numFmtId="0" fontId="269" fillId="0" borderId="164"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58" fillId="0" borderId="0" applyNumberFormat="0" applyBorder="0" applyAlignment="0" applyProtection="0"/>
    <xf numFmtId="301" fontId="258" fillId="0" borderId="0" applyNumberFormat="0" applyBorder="0" applyAlignment="0" applyProtection="0"/>
    <xf numFmtId="3" fontId="210" fillId="0" borderId="138">
      <alignment vertical="center"/>
    </xf>
    <xf numFmtId="37" fontId="45" fillId="0" borderId="0"/>
    <xf numFmtId="301" fontId="45" fillId="0" borderId="0"/>
    <xf numFmtId="3" fontId="210" fillId="0" borderId="138">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4"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2" fillId="0" borderId="76">
      <protection locked="0"/>
    </xf>
    <xf numFmtId="0" fontId="272"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2" fillId="88" borderId="165">
      <alignment horizontal="right" vertical="center"/>
      <protection locked="0"/>
    </xf>
    <xf numFmtId="316" fontId="272" fillId="88" borderId="165">
      <alignment horizontal="right" vertical="center"/>
      <protection locked="0"/>
    </xf>
    <xf numFmtId="316" fontId="272" fillId="88" borderId="165">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 fontId="234"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8">
      <alignment vertical="center"/>
    </xf>
    <xf numFmtId="317" fontId="2" fillId="71" borderId="127" applyFont="0" applyAlignment="0">
      <protection locked="0"/>
    </xf>
    <xf numFmtId="0" fontId="10" fillId="0" borderId="0"/>
    <xf numFmtId="317" fontId="2" fillId="71" borderId="127" applyFont="0" applyAlignment="0">
      <protection locked="0"/>
    </xf>
    <xf numFmtId="0" fontId="2" fillId="0" borderId="0" applyNumberFormat="0" applyFont="0" applyFill="0" applyBorder="0" applyAlignment="0" applyProtection="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1" borderId="127" applyFont="0">
      <alignment horizontal="right"/>
      <protection locked="0"/>
    </xf>
    <xf numFmtId="0" fontId="10" fillId="0" borderId="0"/>
    <xf numFmtId="266" fontId="2" fillId="71" borderId="127" applyFont="0">
      <alignment horizontal="right"/>
      <protection locked="0"/>
    </xf>
    <xf numFmtId="0" fontId="2" fillId="0" borderId="0" applyNumberFormat="0" applyFont="0" applyFill="0" applyBorder="0" applyAlignment="0" applyProtection="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71" borderId="127" applyFont="0" applyAlignment="0">
      <protection locked="0"/>
    </xf>
    <xf numFmtId="0" fontId="10" fillId="0" borderId="0"/>
    <xf numFmtId="0" fontId="10" fillId="0" borderId="0"/>
    <xf numFmtId="3" fontId="210"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84" fillId="53" borderId="0" applyNumberFormat="0" applyBorder="0" applyProtection="0">
      <alignment horizontal="center"/>
    </xf>
    <xf numFmtId="320"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1" fontId="2" fillId="0" borderId="0" applyFont="0" applyFill="0" applyBorder="0" applyAlignment="0" applyProtection="0"/>
    <xf numFmtId="322"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23" fontId="161"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23" fontId="229"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9"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6" fontId="258"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71" fontId="37" fillId="68" borderId="0" applyNumberFormat="0" applyFont="0" applyBorder="0" applyAlignment="0"/>
    <xf numFmtId="0" fontId="2" fillId="68" borderId="0"/>
    <xf numFmtId="325"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9" applyAlignment="0" applyProtection="0">
      <alignment horizontal="centerContinuous"/>
    </xf>
    <xf numFmtId="19" fontId="281" fillId="0" borderId="139" applyAlignment="0" applyProtection="0">
      <alignment horizontal="centerContinuous"/>
    </xf>
    <xf numFmtId="3" fontId="210" fillId="0" borderId="138">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169"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41" fontId="2" fillId="0" borderId="0" applyFont="0" applyFill="0" applyBorder="0" applyAlignment="0" applyProtection="0"/>
    <xf numFmtId="169" fontId="2" fillId="0" borderId="0" applyFont="0" applyFill="0" applyBorder="0" applyAlignment="0" applyProtection="0"/>
    <xf numFmtId="0" fontId="2" fillId="0" borderId="0" applyNumberFormat="0" applyFont="0" applyFill="0" applyBorder="0" applyAlignment="0" applyProtection="0"/>
    <xf numFmtId="171" fontId="65"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5"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10" fillId="0" borderId="138">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4"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68" fontId="29" fillId="0" borderId="0" applyFont="0" applyFill="0" applyBorder="0" applyAlignment="0" applyProtection="0"/>
    <xf numFmtId="170" fontId="29" fillId="0" borderId="0" applyFont="0" applyFill="0" applyBorder="0" applyAlignment="0" applyProtection="0"/>
    <xf numFmtId="0" fontId="10" fillId="0" borderId="0"/>
    <xf numFmtId="0" fontId="10" fillId="0" borderId="0"/>
    <xf numFmtId="0" fontId="10" fillId="0" borderId="0"/>
    <xf numFmtId="327" fontId="161"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10" fillId="0" borderId="138">
      <alignment vertical="center"/>
    </xf>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30" fontId="212" fillId="0" borderId="0">
      <alignment horizontal="right" vertical="center" wrapText="1"/>
    </xf>
    <xf numFmtId="331"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7" fontId="283" fillId="0" borderId="0"/>
    <xf numFmtId="301" fontId="283"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38"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xf>
    <xf numFmtId="0" fontId="284"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31"/>
    <xf numFmtId="0" fontId="285"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9">
      <alignment horizontal="center" vertical="center"/>
    </xf>
    <xf numFmtId="0" fontId="284" fillId="132" borderId="129">
      <alignment horizontal="center" vertical="center"/>
    </xf>
    <xf numFmtId="0" fontId="2" fillId="0" borderId="0" applyNumberFormat="0" applyFont="0" applyFill="0" applyBorder="0" applyAlignment="0" applyProtection="0"/>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 fillId="0" borderId="0" applyNumberFormat="0" applyFont="0" applyFill="0" applyBorder="0" applyAlignment="0" applyProtection="0"/>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9">
      <alignment horizontal="center" vertical="center"/>
    </xf>
    <xf numFmtId="0" fontId="284" fillId="104" borderId="129">
      <alignment horizontal="center" vertical="center"/>
    </xf>
    <xf numFmtId="0" fontId="2" fillId="0" borderId="0" applyNumberFormat="0" applyFont="0" applyFill="0" applyBorder="0" applyAlignment="0" applyProtection="0"/>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87"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6"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238" fillId="0" borderId="76"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4" borderId="127">
      <alignment horizontal="right"/>
      <protection locked="0"/>
    </xf>
    <xf numFmtId="0" fontId="10" fillId="0" borderId="0"/>
    <xf numFmtId="266" fontId="2" fillId="74" borderId="127">
      <alignment horizontal="right"/>
      <protection locked="0"/>
    </xf>
    <xf numFmtId="0" fontId="2" fillId="0" borderId="0" applyNumberFormat="0" applyFont="0" applyFill="0" applyBorder="0" applyAlignment="0" applyProtection="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80" fontId="234"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38"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89"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61"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54"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96" fillId="0" borderId="0" applyNumberFormat="0" applyFill="0" applyBorder="0" applyAlignment="0" applyProtection="0"/>
    <xf numFmtId="301" fontId="296" fillId="0" borderId="0" applyNumberFormat="0" applyFill="0" applyBorder="0" applyAlignment="0" applyProtection="0"/>
    <xf numFmtId="3" fontId="210" fillId="0" borderId="138">
      <alignment vertical="center"/>
    </xf>
    <xf numFmtId="0" fontId="10" fillId="0" borderId="0"/>
    <xf numFmtId="0" fontId="178" fillId="111"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44" fontId="64" fillId="0" borderId="0" applyNumberFormat="0" applyFill="0" applyBorder="0" applyAlignment="0" applyProtection="0">
      <alignment horizontal="left"/>
    </xf>
    <xf numFmtId="169"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200" fillId="0" borderId="0"/>
    <xf numFmtId="0" fontId="10" fillId="0" borderId="0"/>
    <xf numFmtId="38" fontId="297" fillId="0" borderId="0">
      <alignment horizontal="center"/>
    </xf>
    <xf numFmtId="0" fontId="10" fillId="0" borderId="0"/>
    <xf numFmtId="0" fontId="298"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73" fontId="299"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301"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6" applyProtection="0">
      <alignment horizontal="right" vertical="center"/>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2" fillId="0" borderId="0"/>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303" fillId="0" borderId="0"/>
    <xf numFmtId="347" fontId="161" fillId="0" borderId="0"/>
    <xf numFmtId="348" fontId="161" fillId="0" borderId="0"/>
    <xf numFmtId="0" fontId="211" fillId="0" borderId="27"/>
    <xf numFmtId="0" fontId="304"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7">
      <alignment horizontal="right"/>
    </xf>
    <xf numFmtId="0" fontId="307" fillId="141" borderId="0"/>
    <xf numFmtId="0" fontId="305" fillId="69" borderId="177">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9" fillId="0" borderId="0">
      <alignment horizontal="right"/>
    </xf>
    <xf numFmtId="0" fontId="232" fillId="0" borderId="0"/>
    <xf numFmtId="172" fontId="202" fillId="142" borderId="0" applyNumberFormat="0" applyFont="0"/>
    <xf numFmtId="0" fontId="161" fillId="143" borderId="0" applyNumberFormat="0" applyFont="0" applyBorder="0" applyAlignment="0" applyProtection="0"/>
    <xf numFmtId="352" fontId="309" fillId="0" borderId="0" applyFont="0" applyFill="0" applyBorder="0" applyAlignment="0" applyProtection="0"/>
    <xf numFmtId="1" fontId="2" fillId="0" borderId="0"/>
    <xf numFmtId="353" fontId="2" fillId="69" borderId="127">
      <alignment horizontal="center"/>
    </xf>
    <xf numFmtId="0" fontId="10" fillId="0" borderId="0"/>
    <xf numFmtId="353" fontId="2" fillId="69" borderId="127">
      <alignment horizontal="center"/>
    </xf>
    <xf numFmtId="0" fontId="2" fillId="0" borderId="0" applyNumberFormat="0" applyFont="0" applyFill="0" applyBorder="0" applyAlignment="0" applyProtection="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94" fontId="2" fillId="69" borderId="127" applyFont="0">
      <alignment horizontal="right"/>
    </xf>
    <xf numFmtId="0" fontId="10" fillId="0" borderId="0"/>
    <xf numFmtId="194" fontId="2" fillId="69" borderId="127" applyFont="0">
      <alignment horizontal="right"/>
    </xf>
    <xf numFmtId="0" fontId="2" fillId="0" borderId="0" applyNumberFormat="0" applyFont="0" applyFill="0" applyBorder="0" applyAlignment="0" applyProtection="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69" borderId="127" applyFont="0">
      <alignment horizontal="right"/>
    </xf>
    <xf numFmtId="0" fontId="10" fillId="0" borderId="0"/>
    <xf numFmtId="266" fontId="2" fillId="69" borderId="127" applyFont="0">
      <alignment horizontal="right"/>
    </xf>
    <xf numFmtId="0" fontId="2" fillId="0" borderId="0" applyNumberFormat="0" applyFont="0" applyFill="0" applyBorder="0" applyAlignment="0" applyProtection="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4" fontId="2" fillId="69" borderId="127" applyFont="0">
      <alignment horizontal="center" wrapText="1"/>
    </xf>
    <xf numFmtId="0" fontId="10" fillId="0" borderId="0"/>
    <xf numFmtId="354" fontId="2" fillId="69" borderId="127" applyFont="0">
      <alignment horizontal="center" wrapText="1"/>
    </xf>
    <xf numFmtId="0" fontId="2" fillId="0" borderId="0" applyNumberFormat="0" applyFont="0" applyFill="0" applyBorder="0" applyAlignment="0" applyProtection="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3" fontId="310" fillId="0" borderId="0">
      <alignment horizontal="right"/>
    </xf>
    <xf numFmtId="0" fontId="2" fillId="0" borderId="0" applyNumberFormat="0" applyFont="0" applyFill="0" applyBorder="0" applyAlignment="0" applyProtection="0"/>
    <xf numFmtId="0" fontId="10" fillId="0" borderId="0"/>
    <xf numFmtId="0" fontId="10" fillId="0" borderId="0"/>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45" fillId="0" borderId="0" applyNumberFormat="0"/>
    <xf numFmtId="0" fontId="10" fillId="0" borderId="0"/>
    <xf numFmtId="173"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7"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3" fillId="0" borderId="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9" fontId="312" fillId="68" borderId="0">
      <alignment horizontal="center"/>
    </xf>
    <xf numFmtId="0" fontId="2" fillId="0" borderId="0" applyNumberFormat="0" applyFont="0" applyFill="0" applyBorder="0" applyAlignment="0" applyProtection="0"/>
    <xf numFmtId="0" fontId="10" fillId="0" borderId="0"/>
    <xf numFmtId="242"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2" fillId="0" borderId="0" applyNumberFormat="0" applyFont="0" applyFill="0" applyBorder="0" applyAlignment="0" applyProtection="0"/>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144" borderId="127" applyFont="0"/>
    <xf numFmtId="0" fontId="10" fillId="0" borderId="0"/>
    <xf numFmtId="310" fontId="2" fillId="144" borderId="127" applyFont="0"/>
    <xf numFmtId="0" fontId="2" fillId="0" borderId="0" applyNumberFormat="0" applyFont="0" applyFill="0" applyBorder="0" applyAlignment="0" applyProtection="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144" borderId="127" applyFont="0">
      <alignment horizontal="right"/>
    </xf>
    <xf numFmtId="0" fontId="10" fillId="0" borderId="0"/>
    <xf numFmtId="337" fontId="2" fillId="144" borderId="127" applyFont="0">
      <alignment horizontal="right"/>
    </xf>
    <xf numFmtId="0" fontId="2" fillId="0" borderId="0" applyNumberFormat="0" applyFont="0" applyFill="0" applyBorder="0" applyAlignment="0" applyProtection="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144"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310" fontId="2" fillId="145" borderId="127" applyFont="0"/>
    <xf numFmtId="0" fontId="10" fillId="0" borderId="0"/>
    <xf numFmtId="310" fontId="2" fillId="145" borderId="127" applyFont="0"/>
    <xf numFmtId="0" fontId="2" fillId="0" borderId="0" applyNumberFormat="0" applyFont="0" applyFill="0" applyBorder="0" applyAlignment="0" applyProtection="0"/>
    <xf numFmtId="310" fontId="2" fillId="145" borderId="127" applyFont="0"/>
    <xf numFmtId="310" fontId="2" fillId="145" borderId="127" applyFont="0"/>
    <xf numFmtId="310" fontId="2" fillId="145" borderId="127" applyFont="0"/>
    <xf numFmtId="310"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5" borderId="127" applyFont="0"/>
    <xf numFmtId="310" fontId="2" fillId="145" borderId="127" applyFont="0"/>
    <xf numFmtId="310" fontId="2" fillId="145" borderId="127" applyFont="0"/>
    <xf numFmtId="310"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0" fontId="2" fillId="93" borderId="127" applyFont="0">
      <alignment horizontal="right"/>
    </xf>
    <xf numFmtId="0" fontId="10" fillId="0" borderId="0"/>
    <xf numFmtId="310" fontId="2" fillId="93" borderId="127" applyFont="0">
      <alignment horizontal="right"/>
    </xf>
    <xf numFmtId="0" fontId="2" fillId="0" borderId="0" applyNumberFormat="0" applyFont="0" applyFill="0" applyBorder="0" applyAlignment="0" applyProtection="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93" borderId="127" applyFont="0"/>
    <xf numFmtId="0" fontId="10" fillId="0" borderId="0"/>
    <xf numFmtId="310" fontId="2" fillId="93" borderId="127" applyFont="0"/>
    <xf numFmtId="0" fontId="2" fillId="0" borderId="0" applyNumberFormat="0" applyFont="0" applyFill="0" applyBorder="0" applyAlignment="0" applyProtection="0"/>
    <xf numFmtId="310" fontId="2" fillId="93" borderId="127" applyFont="0"/>
    <xf numFmtId="310" fontId="2" fillId="93" borderId="127" applyFont="0"/>
    <xf numFmtId="310" fontId="2" fillId="93" borderId="127" applyFont="0"/>
    <xf numFmtId="31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93" borderId="127" applyFont="0"/>
    <xf numFmtId="310" fontId="2" fillId="93" borderId="127" applyFont="0"/>
    <xf numFmtId="310" fontId="2" fillId="93" borderId="127" applyFont="0"/>
    <xf numFmtId="31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93" borderId="127" applyFont="0"/>
    <xf numFmtId="0" fontId="10" fillId="0" borderId="0"/>
    <xf numFmtId="266" fontId="2" fillId="93" borderId="127" applyFont="0"/>
    <xf numFmtId="0" fontId="2" fillId="0" borderId="0" applyNumberFormat="0" applyFont="0" applyFill="0" applyBorder="0" applyAlignment="0" applyProtection="0"/>
    <xf numFmtId="266" fontId="2" fillId="93" borderId="127" applyFont="0"/>
    <xf numFmtId="266" fontId="2" fillId="93" borderId="127" applyFont="0"/>
    <xf numFmtId="266" fontId="2" fillId="93" borderId="127" applyFont="0"/>
    <xf numFmtId="266"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266" fontId="2" fillId="93" borderId="127" applyFont="0"/>
    <xf numFmtId="266" fontId="2" fillId="93" borderId="127" applyFont="0"/>
    <xf numFmtId="266" fontId="2" fillId="93" borderId="127" applyFont="0"/>
    <xf numFmtId="266"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93" borderId="127" applyFont="0">
      <alignment horizontal="right"/>
    </xf>
    <xf numFmtId="0" fontId="10" fillId="0" borderId="0"/>
    <xf numFmtId="337" fontId="2" fillId="93" borderId="127" applyFont="0">
      <alignment horizontal="right"/>
    </xf>
    <xf numFmtId="0" fontId="2" fillId="0" borderId="0" applyNumberFormat="0" applyFont="0" applyFill="0" applyBorder="0" applyAlignment="0" applyProtection="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93"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317" fillId="0" borderId="179" applyNumberFormat="0" applyAlignment="0" applyProtection="0"/>
    <xf numFmtId="0" fontId="318"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9" applyNumberFormat="0" applyProtection="0">
      <alignment horizontal="lef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2" fillId="0" borderId="0" applyNumberFormat="0" applyFill="0" applyBorder="0" applyProtection="0">
      <alignment horizontal="right" vertical="top"/>
    </xf>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8" fillId="0" borderId="111" applyNumberFormat="0" applyFill="0" applyAlignment="0" applyProtection="0">
      <alignment vertical="top"/>
    </xf>
    <xf numFmtId="0" fontId="318" fillId="0" borderId="111" applyNumberFormat="0" applyFill="0" applyAlignment="0" applyProtection="0">
      <alignment vertical="top"/>
    </xf>
    <xf numFmtId="355"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83" fontId="323"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lignment horizontal="centerContinuous"/>
    </xf>
    <xf numFmtId="0" fontId="10" fillId="0" borderId="0"/>
    <xf numFmtId="0" fontId="10" fillId="0" borderId="0"/>
    <xf numFmtId="3" fontId="210" fillId="0" borderId="138">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57" fontId="329" fillId="0" borderId="0">
      <protection locked="0"/>
    </xf>
    <xf numFmtId="357"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6"/>
    <xf numFmtId="0" fontId="10" fillId="0" borderId="0"/>
    <xf numFmtId="0" fontId="332" fillId="0" borderId="106"/>
    <xf numFmtId="0" fontId="10" fillId="0" borderId="0"/>
    <xf numFmtId="0" fontId="332" fillId="0" borderId="106"/>
    <xf numFmtId="0" fontId="10" fillId="0" borderId="0"/>
    <xf numFmtId="0" fontId="332" fillId="0" borderId="106"/>
    <xf numFmtId="0" fontId="332" fillId="0" borderId="106"/>
    <xf numFmtId="252" fontId="254" fillId="0" borderId="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10"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2" fillId="0" borderId="185">
      <alignment horizontal="right"/>
    </xf>
    <xf numFmtId="0" fontId="273"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5" fillId="69" borderId="0">
      <alignment horizontal="center"/>
    </xf>
    <xf numFmtId="0" fontId="105" fillId="69" borderId="0">
      <alignment horizontal="center"/>
    </xf>
    <xf numFmtId="3" fontId="210" fillId="0" borderId="138">
      <alignment vertical="center"/>
    </xf>
    <xf numFmtId="0" fontId="333" fillId="104" borderId="0" applyNumberFormat="0" applyBorder="0"/>
    <xf numFmtId="0" fontId="186" fillId="0" borderId="187" applyNumberFormat="0" applyFont="0" applyFill="0" applyAlignment="0"/>
    <xf numFmtId="0" fontId="334"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80" fillId="0" borderId="63" applyNumberFormat="0" applyBorder="0">
      <protection locked="0"/>
    </xf>
    <xf numFmtId="37" fontId="335" fillId="111" borderId="0"/>
    <xf numFmtId="37" fontId="161" fillId="150" borderId="127" applyNumberFormat="0" applyAlignment="0" applyProtection="0"/>
    <xf numFmtId="0" fontId="2" fillId="0" borderId="0" applyNumberFormat="0" applyFont="0" applyFill="0" applyBorder="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 fontId="210" fillId="0" borderId="138">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7"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11">
      <alignment horizontal="center"/>
    </xf>
    <xf numFmtId="171" fontId="2" fillId="0" borderId="0" applyNumberFormat="0" applyFont="0" applyBorder="0" applyAlignment="0">
      <protection locked="0"/>
    </xf>
    <xf numFmtId="2" fontId="335" fillId="111" borderId="0" applyNumberFormat="0" applyFill="0" applyBorder="0" applyAlignment="0" applyProtection="0"/>
    <xf numFmtId="358"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44" fontId="2" fillId="0" borderId="0"/>
    <xf numFmtId="2" fontId="234"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73" fontId="340"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360" fontId="2" fillId="0" borderId="0" applyFont="0" applyFill="0" applyBorder="0" applyAlignment="0" applyProtection="0"/>
    <xf numFmtId="361" fontId="255"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8">
      <alignment vertical="center"/>
    </xf>
    <xf numFmtId="0" fontId="310" fillId="0" borderId="0" applyProtection="0">
      <alignment horizontal="center"/>
    </xf>
    <xf numFmtId="0" fontId="10" fillId="0" borderId="0"/>
    <xf numFmtId="3" fontId="210" fillId="0" borderId="138">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8">
      <alignment vertical="center"/>
    </xf>
    <xf numFmtId="0" fontId="45" fillId="0" borderId="0" applyNumberFormat="0" applyFill="0" applyBorder="0" applyProtection="0">
      <alignment horizontal="left"/>
    </xf>
    <xf numFmtId="337"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63" fontId="105" fillId="0" borderId="0"/>
    <xf numFmtId="363" fontId="105"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45" fillId="0" borderId="188" applyNumberFormat="0"/>
    <xf numFmtId="14" fontId="161" fillId="0" borderId="0" applyFont="0" applyFill="0" applyBorder="0" applyProtection="0"/>
    <xf numFmtId="16" fontId="161" fillId="0" borderId="0" applyFont="0" applyFill="0" applyBorder="0" applyProtection="0"/>
    <xf numFmtId="3" fontId="210" fillId="0" borderId="138">
      <alignment vertical="center"/>
    </xf>
    <xf numFmtId="364" fontId="344"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14" fontId="346" fillId="0" borderId="0" applyFont="0" applyFill="0" applyBorder="0" applyAlignment="0" applyProtection="0"/>
    <xf numFmtId="215" fontId="346" fillId="0" borderId="0" applyFont="0" applyFill="0" applyBorder="0" applyAlignment="0" applyProtection="0"/>
    <xf numFmtId="213" fontId="346" fillId="0" borderId="0" applyFont="0" applyFill="0" applyBorder="0" applyAlignment="0" applyProtection="0"/>
    <xf numFmtId="216"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1" fontId="9" fillId="0" borderId="0" applyFont="0" applyFill="0" applyBorder="0" applyAlignment="0" applyProtection="0"/>
    <xf numFmtId="200" fontId="9" fillId="0" borderId="0" applyFont="0" applyFill="0" applyBorder="0" applyAlignment="0" applyProtection="0"/>
    <xf numFmtId="0" fontId="347"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8" fillId="69" borderId="194" applyNumberFormat="0" applyFill="0" applyBorder="0" applyAlignment="0" applyProtection="0">
      <alignment horizontal="left"/>
    </xf>
    <xf numFmtId="0" fontId="1" fillId="0" borderId="0"/>
    <xf numFmtId="0" fontId="175" fillId="0" borderId="199"/>
    <xf numFmtId="250" fontId="177"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253"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0" fontId="184" fillId="108" borderId="201" applyNumberFormat="0" applyAlignment="0" applyProtection="0"/>
    <xf numFmtId="0" fontId="184" fillId="108" borderId="201" applyNumberFormat="0" applyAlignment="0" applyProtection="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202" fillId="0" borderId="190"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9" applyNumberFormat="0" applyFont="0" applyFill="0" applyAlignment="0" applyProtection="0"/>
    <xf numFmtId="0" fontId="150" fillId="0" borderId="199"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3" fontId="45" fillId="41" borderId="194">
      <protection hidden="1"/>
    </xf>
    <xf numFmtId="0" fontId="205" fillId="0" borderId="194" applyBorder="0"/>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vertical="center"/>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207" fontId="2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3" fillId="0" borderId="0" applyFont="0" applyFill="0" applyBorder="0" applyAlignment="0" applyProtection="0">
      <alignment horizontal="righ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0" fontId="233" fillId="120" borderId="195" applyNumberFormat="0" applyBorder="0" applyAlignment="0">
      <alignment horizontal="center"/>
      <protection locked="0"/>
    </xf>
    <xf numFmtId="0" fontId="233" fillId="120" borderId="195" applyNumberFormat="0" applyBorder="0" applyAlignment="0">
      <alignment horizontal="center"/>
      <protection locked="0"/>
    </xf>
    <xf numFmtId="3" fontId="234" fillId="121" borderId="202" applyNumberFormat="0" applyBorder="0" applyAlignment="0" applyProtection="0">
      <protection hidden="1"/>
    </xf>
    <xf numFmtId="287"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2" fontId="234" fillId="129" borderId="200" applyNumberFormat="0" applyBorder="0" applyAlignment="0" applyProtection="0">
      <alignment horizontal="center"/>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23" fontId="161" fillId="0" borderId="200" applyBorder="0"/>
    <xf numFmtId="259" fontId="229"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4" fillId="107" borderId="195" applyNumberFormat="0" applyBorder="0" applyAlignment="0">
      <protection locked="0"/>
    </xf>
    <xf numFmtId="3" fontId="210" fillId="0" borderId="138">
      <alignment vertical="center"/>
    </xf>
    <xf numFmtId="37" fontId="202" fillId="0" borderId="0" applyNumberFormat="0" applyFill="0" applyAlignment="0"/>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84" fillId="132" borderId="196">
      <alignment horizontal="center" vertical="top"/>
    </xf>
    <xf numFmtId="0" fontId="284"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5" fillId="70" borderId="202"/>
    <xf numFmtId="0" fontId="285"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4" fillId="132" borderId="197">
      <alignment horizontal="center" vertical="center"/>
    </xf>
    <xf numFmtId="0" fontId="284" fillId="132" borderId="197">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7">
      <alignment horizontal="center" vertical="center"/>
    </xf>
    <xf numFmtId="0" fontId="284" fillId="104" borderId="197">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7"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80" fontId="234" fillId="134" borderId="200" applyNumberFormat="0" applyBorder="0" applyAlignment="0" applyProtection="0">
      <alignment horizontal="center"/>
      <protection hidden="1"/>
    </xf>
    <xf numFmtId="3" fontId="288" fillId="57" borderId="195" applyNumberFormat="0" applyBorder="0" applyAlignment="0" applyProtection="0">
      <protection hidden="1"/>
    </xf>
    <xf numFmtId="3" fontId="289"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61"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8"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4" fillId="0" borderId="200" applyNumberFormat="0" applyFill="0" applyBorder="0" applyAlignment="0" applyProtection="0">
      <alignment horizontal="center"/>
      <protection locked="0"/>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6" fillId="0" borderId="194" applyFill="0" applyBorder="0" applyProtection="0">
      <alignment horizontal="left" vertical="top"/>
    </xf>
    <xf numFmtId="0" fontId="186" fillId="131" borderId="206" applyNumberFormat="0" applyFont="0">
      <alignment horizontal="center" vertical="center"/>
    </xf>
    <xf numFmtId="356" fontId="45" fillId="68" borderId="202" applyNumberFormat="0" applyBorder="0" applyAlignment="0">
      <alignment horizontal="right"/>
    </xf>
    <xf numFmtId="0" fontId="332" fillId="0" borderId="192"/>
    <xf numFmtId="0" fontId="332" fillId="0" borderId="192"/>
    <xf numFmtId="0" fontId="332" fillId="0" borderId="192"/>
    <xf numFmtId="0" fontId="332" fillId="0" borderId="192"/>
    <xf numFmtId="0" fontId="332"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334" fillId="0" borderId="202" applyNumberFormat="0" applyFill="0" applyBorder="0" applyAlignment="0" applyProtection="0">
      <alignment horizontal="center"/>
      <protection locked="0"/>
    </xf>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4" fillId="69" borderId="195" applyBorder="0" applyAlignment="0"/>
    <xf numFmtId="173" fontId="340" fillId="69" borderId="194">
      <alignment horizontal="center"/>
    </xf>
    <xf numFmtId="0" fontId="347" fillId="0" borderId="0" applyNumberFormat="0" applyFill="0" applyBorder="0" applyAlignment="0" applyProtection="0"/>
    <xf numFmtId="0" fontId="1" fillId="0" borderId="0"/>
    <xf numFmtId="0" fontId="1" fillId="0" borderId="0"/>
  </cellStyleXfs>
  <cellXfs count="888">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Fill="1" applyBorder="1" applyAlignment="1">
      <alignment horizontal="center" vertical="center" wrapText="1"/>
    </xf>
    <xf numFmtId="0" fontId="2" fillId="0" borderId="3" xfId="0" applyFont="1" applyBorder="1" applyAlignment="1">
      <alignment vertical="center" wrapText="1"/>
    </xf>
    <xf numFmtId="198" fontId="2" fillId="0" borderId="3" xfId="0" applyNumberFormat="1" applyFont="1" applyFill="1" applyBorder="1" applyAlignment="1" applyProtection="1">
      <alignment vertical="center" wrapText="1"/>
      <protection locked="0"/>
    </xf>
    <xf numFmtId="198" fontId="84" fillId="0" borderId="3" xfId="0" applyNumberFormat="1" applyFont="1" applyFill="1" applyBorder="1" applyAlignment="1" applyProtection="1">
      <alignment vertical="center" wrapText="1"/>
      <protection locked="0"/>
    </xf>
    <xf numFmtId="198" fontId="84" fillId="0" borderId="19" xfId="0" applyNumberFormat="1" applyFont="1" applyFill="1" applyBorder="1" applyAlignment="1" applyProtection="1">
      <alignment vertical="center" wrapText="1"/>
      <protection locked="0"/>
    </xf>
    <xf numFmtId="0" fontId="85" fillId="0" borderId="0" xfId="0" applyFont="1" applyFill="1"/>
    <xf numFmtId="198" fontId="87" fillId="2" borderId="23"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9" fillId="0" borderId="0" xfId="0" applyFont="1" applyBorder="1"/>
    <xf numFmtId="0" fontId="46" fillId="0" borderId="0" xfId="0" applyFont="1" applyFill="1" applyAlignment="1">
      <alignment horizontal="center"/>
    </xf>
    <xf numFmtId="0" fontId="84" fillId="0" borderId="18" xfId="0" applyFont="1" applyBorder="1" applyAlignment="1">
      <alignment horizontal="center" vertical="center" wrapText="1"/>
    </xf>
    <xf numFmtId="0" fontId="84" fillId="0" borderId="3" xfId="0" applyFont="1" applyFill="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applyAlignment="1"/>
    <xf numFmtId="0" fontId="85" fillId="0" borderId="0" xfId="0" applyFont="1" applyAlignment="1">
      <alignment wrapText="1"/>
    </xf>
    <xf numFmtId="0" fontId="2" fillId="0" borderId="20" xfId="0" applyFont="1" applyBorder="1" applyAlignment="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6" xfId="11" applyFont="1" applyFill="1" applyBorder="1" applyAlignment="1" applyProtection="1">
      <alignment horizontal="center" vertical="center"/>
    </xf>
    <xf numFmtId="0" fontId="45" fillId="0" borderId="17"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5"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2" fontId="2" fillId="3" borderId="17" xfId="2" applyNumberFormat="1" applyFont="1" applyFill="1" applyBorder="1" applyAlignment="1" applyProtection="1">
      <alignment horizontal="center" vertical="center"/>
      <protection locked="0"/>
    </xf>
    <xf numFmtId="0" fontId="2" fillId="0" borderId="18"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8"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8"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8"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8"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8" fontId="2" fillId="35" borderId="23"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6" xfId="0" applyFont="1" applyFill="1" applyBorder="1" applyAlignment="1">
      <alignment horizontal="center" vertical="center" wrapText="1"/>
    </xf>
    <xf numFmtId="174" fontId="84" fillId="0" borderId="60" xfId="0" applyNumberFormat="1" applyFont="1" applyBorder="1" applyAlignment="1">
      <alignment horizontal="center"/>
    </xf>
    <xf numFmtId="174" fontId="85" fillId="0" borderId="0" xfId="0" applyNumberFormat="1" applyFont="1" applyBorder="1" applyAlignment="1">
      <alignment horizontal="center"/>
    </xf>
    <xf numFmtId="174" fontId="84" fillId="0" borderId="58" xfId="0" applyNumberFormat="1" applyFont="1" applyBorder="1" applyAlignment="1">
      <alignment horizontal="center"/>
    </xf>
    <xf numFmtId="174" fontId="92" fillId="0" borderId="0" xfId="0" applyNumberFormat="1" applyFont="1" applyBorder="1" applyAlignment="1">
      <alignment horizontal="center"/>
    </xf>
    <xf numFmtId="174" fontId="84" fillId="0" borderId="61" xfId="0" applyNumberFormat="1" applyFont="1" applyBorder="1" applyAlignment="1">
      <alignment horizontal="center"/>
    </xf>
    <xf numFmtId="174" fontId="90" fillId="0" borderId="0" xfId="0" applyNumberFormat="1" applyFont="1" applyFill="1" applyBorder="1" applyAlignment="1">
      <alignment horizontal="center"/>
    </xf>
    <xf numFmtId="174" fontId="84" fillId="0" borderId="62" xfId="0" applyNumberFormat="1" applyFont="1" applyBorder="1" applyAlignment="1">
      <alignment horizontal="center"/>
    </xf>
    <xf numFmtId="0" fontId="84" fillId="0" borderId="18" xfId="0" applyFont="1" applyBorder="1" applyAlignment="1">
      <alignment vertical="center"/>
    </xf>
    <xf numFmtId="198" fontId="84" fillId="0" borderId="3" xfId="0" applyNumberFormat="1" applyFont="1" applyBorder="1" applyAlignment="1"/>
    <xf numFmtId="0" fontId="89" fillId="0" borderId="0" xfId="0" applyFont="1" applyAlignment="1"/>
    <xf numFmtId="0" fontId="2" fillId="3" borderId="21" xfId="9" applyFont="1" applyFill="1" applyBorder="1" applyAlignment="1" applyProtection="1">
      <alignment horizontal="left" vertical="center"/>
      <protection locked="0"/>
    </xf>
    <xf numFmtId="0" fontId="45" fillId="3" borderId="22" xfId="16" applyFont="1" applyFill="1" applyBorder="1" applyAlignment="1" applyProtection="1">
      <protection locked="0"/>
    </xf>
    <xf numFmtId="198"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2" fontId="2" fillId="3" borderId="18" xfId="1" applyNumberFormat="1" applyFont="1" applyFill="1" applyBorder="1" applyAlignment="1" applyProtection="1">
      <alignment horizontal="center" vertical="center" wrapText="1"/>
      <protection locked="0"/>
    </xf>
    <xf numFmtId="172" fontId="2" fillId="3" borderId="3" xfId="1" applyNumberFormat="1" applyFont="1" applyFill="1" applyBorder="1" applyAlignment="1" applyProtection="1">
      <alignment horizontal="center" vertical="center" wrapText="1"/>
      <protection locked="0"/>
    </xf>
    <xf numFmtId="172" fontId="2" fillId="3" borderId="19" xfId="1" applyNumberFormat="1" applyFont="1" applyFill="1" applyBorder="1" applyAlignment="1" applyProtection="1">
      <alignment horizontal="center" vertical="center" wrapText="1"/>
      <protection locked="0"/>
    </xf>
    <xf numFmtId="0" fontId="2" fillId="3" borderId="18" xfId="5" applyFont="1" applyFill="1" applyBorder="1" applyAlignment="1" applyProtection="1">
      <alignment horizontal="right" vertical="center"/>
      <protection locked="0"/>
    </xf>
    <xf numFmtId="198" fontId="84" fillId="0" borderId="18" xfId="0" applyNumberFormat="1" applyFont="1" applyBorder="1" applyAlignment="1"/>
    <xf numFmtId="198" fontId="84" fillId="0" borderId="19" xfId="0" applyNumberFormat="1" applyFont="1" applyBorder="1" applyAlignment="1"/>
    <xf numFmtId="198" fontId="84" fillId="35" borderId="52" xfId="0" applyNumberFormat="1" applyFont="1" applyFill="1" applyBorder="1" applyAlignment="1"/>
    <xf numFmtId="0" fontId="45" fillId="3" borderId="23" xfId="16" applyFont="1" applyFill="1" applyBorder="1" applyAlignment="1" applyProtection="1">
      <protection locked="0"/>
    </xf>
    <xf numFmtId="198" fontId="84" fillId="35" borderId="21" xfId="0" applyNumberFormat="1" applyFont="1" applyFill="1" applyBorder="1"/>
    <xf numFmtId="198" fontId="84" fillId="35" borderId="23" xfId="0" applyNumberFormat="1" applyFont="1" applyFill="1" applyBorder="1"/>
    <xf numFmtId="198" fontId="84" fillId="35" borderId="53" xfId="0" applyNumberFormat="1" applyFont="1" applyFill="1" applyBorder="1"/>
    <xf numFmtId="0" fontId="84" fillId="0" borderId="0" xfId="0" applyFont="1" applyBorder="1" applyAlignment="1">
      <alignment vertical="center"/>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Fill="1" applyBorder="1" applyAlignment="1" applyProtection="1">
      <alignment horizontal="center" vertical="center" wrapText="1"/>
      <protection locked="0"/>
    </xf>
    <xf numFmtId="0" fontId="45" fillId="0" borderId="25" xfId="0" applyNumberFormat="1" applyFont="1" applyFill="1" applyBorder="1" applyAlignment="1">
      <alignment vertical="center" wrapText="1"/>
    </xf>
    <xf numFmtId="0" fontId="91"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2" xfId="0" applyFont="1" applyBorder="1" applyAlignment="1">
      <alignment vertical="center" wrapText="1"/>
    </xf>
    <xf numFmtId="0" fontId="2" fillId="0" borderId="15" xfId="11" applyFont="1" applyFill="1" applyBorder="1" applyAlignment="1" applyProtection="1">
      <alignment vertical="center"/>
    </xf>
    <xf numFmtId="0" fontId="2" fillId="0" borderId="16" xfId="11" applyFont="1" applyFill="1" applyBorder="1" applyAlignment="1" applyProtection="1">
      <alignment vertical="center"/>
    </xf>
    <xf numFmtId="198"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8" fontId="84" fillId="35" borderId="17" xfId="0" applyNumberFormat="1" applyFont="1" applyFill="1" applyBorder="1" applyAlignment="1">
      <alignment horizontal="center" vertical="center"/>
    </xf>
    <xf numFmtId="0" fontId="84" fillId="0" borderId="0" xfId="0" applyFont="1" applyAlignment="1"/>
    <xf numFmtId="198" fontId="84" fillId="0" borderId="19" xfId="0" applyNumberFormat="1" applyFont="1" applyBorder="1" applyAlignment="1">
      <alignment wrapText="1"/>
    </xf>
    <xf numFmtId="198" fontId="84" fillId="35" borderId="19" xfId="0" applyNumberFormat="1" applyFont="1" applyFill="1" applyBorder="1" applyAlignment="1">
      <alignment horizontal="center" vertical="center" wrapText="1"/>
    </xf>
    <xf numFmtId="198" fontId="84" fillId="35" borderId="23"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72"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63" xfId="0" applyFont="1" applyBorder="1"/>
    <xf numFmtId="198" fontId="84" fillId="0" borderId="20" xfId="0" applyNumberFormat="1" applyFont="1" applyBorder="1" applyAlignment="1"/>
    <xf numFmtId="0" fontId="3" fillId="0" borderId="0" xfId="0" applyFont="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Fill="1" applyBorder="1" applyAlignment="1">
      <alignment horizontal="center" vertical="center" wrapText="1"/>
    </xf>
    <xf numFmtId="198" fontId="3" fillId="0" borderId="3" xfId="0" applyNumberFormat="1" applyFont="1" applyBorder="1"/>
    <xf numFmtId="198" fontId="3" fillId="0" borderId="3" xfId="0" applyNumberFormat="1" applyFont="1" applyFill="1" applyBorder="1"/>
    <xf numFmtId="198" fontId="3" fillId="0" borderId="8" xfId="0" applyNumberFormat="1" applyFont="1" applyBorder="1"/>
    <xf numFmtId="198"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Fill="1" applyBorder="1" applyAlignment="1">
      <alignment horizontal="center" wrapText="1"/>
    </xf>
    <xf numFmtId="174" fontId="84" fillId="0" borderId="3" xfId="0" applyNumberFormat="1" applyFont="1" applyBorder="1" applyAlignment="1"/>
    <xf numFmtId="174" fontId="84" fillId="35" borderId="22" xfId="0" applyNumberFormat="1" applyFont="1" applyFill="1" applyBorder="1"/>
    <xf numFmtId="0" fontId="84" fillId="0" borderId="0" xfId="0" applyFont="1" applyFill="1" applyBorder="1" applyAlignment="1">
      <alignment vertical="center" wrapText="1"/>
    </xf>
    <xf numFmtId="0" fontId="84" fillId="0" borderId="68" xfId="0" applyFont="1" applyFill="1" applyBorder="1" applyAlignment="1">
      <alignment vertical="center" wrapText="1"/>
    </xf>
    <xf numFmtId="0" fontId="84" fillId="0" borderId="18" xfId="0" applyFont="1" applyFill="1" applyBorder="1"/>
    <xf numFmtId="198"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198" fontId="2" fillId="0" borderId="3" xfId="0" applyNumberFormat="1" applyFont="1" applyFill="1" applyBorder="1" applyAlignment="1" applyProtection="1">
      <alignment horizontal="right" vertical="center" wrapText="1"/>
      <protection locked="0"/>
    </xf>
    <xf numFmtId="198" fontId="45" fillId="0" borderId="3" xfId="0" applyNumberFormat="1" applyFont="1" applyFill="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99" fillId="3" borderId="78" xfId="0" applyFont="1" applyFill="1" applyBorder="1" applyAlignment="1">
      <alignment horizontal="left"/>
    </xf>
    <xf numFmtId="0" fontId="99"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Fill="1" applyBorder="1" applyAlignment="1">
      <alignment horizontal="center" vertical="center"/>
    </xf>
    <xf numFmtId="0" fontId="3" fillId="0" borderId="7" xfId="0" applyFont="1" applyFill="1" applyBorder="1" applyAlignment="1">
      <alignment vertical="center"/>
    </xf>
    <xf numFmtId="176" fontId="9" fillId="36" borderId="0" xfId="20" applyBorder="1"/>
    <xf numFmtId="0" fontId="3" fillId="0" borderId="85" xfId="0" applyFont="1" applyFill="1" applyBorder="1" applyAlignment="1">
      <alignment vertical="center"/>
    </xf>
    <xf numFmtId="0" fontId="3" fillId="0" borderId="64" xfId="0" applyFont="1" applyFill="1" applyBorder="1" applyAlignment="1">
      <alignment vertical="center"/>
    </xf>
    <xf numFmtId="0" fontId="3" fillId="0" borderId="18" xfId="0" applyFont="1" applyFill="1" applyBorder="1" applyAlignment="1">
      <alignment horizontal="center" vertical="center"/>
    </xf>
    <xf numFmtId="0" fontId="3" fillId="0" borderId="80" xfId="0" applyFont="1" applyFill="1" applyBorder="1" applyAlignment="1">
      <alignment vertical="center"/>
    </xf>
    <xf numFmtId="0" fontId="3" fillId="0" borderId="86" xfId="0" applyFont="1" applyFill="1" applyBorder="1" applyAlignment="1">
      <alignment vertical="center"/>
    </xf>
    <xf numFmtId="0" fontId="3" fillId="0" borderId="81" xfId="0" applyFont="1" applyFill="1" applyBorder="1" applyAlignment="1">
      <alignment vertical="center"/>
    </xf>
    <xf numFmtId="0" fontId="4" fillId="0" borderId="80" xfId="0" applyFont="1" applyFill="1" applyBorder="1" applyAlignment="1">
      <alignment vertical="center"/>
    </xf>
    <xf numFmtId="0" fontId="3" fillId="0" borderId="21" xfId="0" applyFont="1" applyFill="1" applyBorder="1" applyAlignment="1">
      <alignment horizontal="center" vertical="center"/>
    </xf>
    <xf numFmtId="0" fontId="4" fillId="0" borderId="22" xfId="0" applyFont="1" applyFill="1" applyBorder="1" applyAlignment="1">
      <alignment vertical="center"/>
    </xf>
    <xf numFmtId="0" fontId="3" fillId="0" borderId="22" xfId="0" applyFont="1" applyFill="1" applyBorder="1" applyAlignment="1">
      <alignment vertical="center"/>
    </xf>
    <xf numFmtId="0" fontId="3" fillId="0" borderId="24" xfId="0" applyFont="1" applyFill="1" applyBorder="1" applyAlignment="1">
      <alignment vertical="center"/>
    </xf>
    <xf numFmtId="0" fontId="3" fillId="0" borderId="23" xfId="0" applyFont="1" applyFill="1" applyBorder="1" applyAlignment="1">
      <alignment vertical="center"/>
    </xf>
    <xf numFmtId="0" fontId="3" fillId="3" borderId="63" xfId="0" applyFont="1" applyFill="1" applyBorder="1" applyAlignment="1">
      <alignment horizontal="center" vertical="center"/>
    </xf>
    <xf numFmtId="0" fontId="3" fillId="3" borderId="0"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pplyAlignment="1">
      <alignment vertical="center"/>
    </xf>
    <xf numFmtId="176" fontId="9" fillId="36" borderId="55" xfId="20" applyBorder="1"/>
    <xf numFmtId="0" fontId="3" fillId="0" borderId="26" xfId="0" applyFont="1" applyFill="1" applyBorder="1" applyAlignment="1">
      <alignment vertical="center"/>
    </xf>
    <xf numFmtId="0" fontId="3" fillId="0" borderId="17"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76" fontId="9" fillId="36" borderId="24" xfId="20" applyBorder="1"/>
    <xf numFmtId="176" fontId="9" fillId="36" borderId="89" xfId="20" applyBorder="1"/>
    <xf numFmtId="176" fontId="9" fillId="36" borderId="25" xfId="20" applyBorder="1"/>
    <xf numFmtId="0" fontId="3" fillId="0" borderId="90" xfId="0" applyFont="1" applyFill="1" applyBorder="1" applyAlignment="1">
      <alignment vertical="center"/>
    </xf>
    <xf numFmtId="0" fontId="3" fillId="0" borderId="91" xfId="0" applyFont="1" applyFill="1" applyBorder="1" applyAlignment="1">
      <alignment vertical="center"/>
    </xf>
    <xf numFmtId="0" fontId="3" fillId="0" borderId="92" xfId="0" applyFont="1" applyFill="1" applyBorder="1" applyAlignment="1">
      <alignment horizontal="center" vertical="center"/>
    </xf>
    <xf numFmtId="0" fontId="3" fillId="0" borderId="93" xfId="0" applyFont="1" applyFill="1" applyBorder="1" applyAlignment="1">
      <alignment vertical="center"/>
    </xf>
    <xf numFmtId="176" fontId="9" fillId="36" borderId="30" xfId="20" applyBorder="1"/>
    <xf numFmtId="0" fontId="3" fillId="0" borderId="94" xfId="0" applyFont="1" applyFill="1" applyBorder="1" applyAlignment="1">
      <alignment vertical="center"/>
    </xf>
    <xf numFmtId="0" fontId="3" fillId="0" borderId="95" xfId="0" applyFont="1" applyFill="1" applyBorder="1" applyAlignment="1">
      <alignment vertical="center"/>
    </xf>
    <xf numFmtId="0" fontId="4" fillId="0" borderId="0" xfId="0" applyFont="1" applyFill="1" applyAlignment="1">
      <alignment horizontal="center"/>
    </xf>
    <xf numFmtId="0" fontId="86" fillId="0" borderId="80" xfId="0" applyFont="1" applyFill="1" applyBorder="1" applyAlignment="1">
      <alignment horizontal="center" vertical="center" wrapText="1"/>
    </xf>
    <xf numFmtId="0" fontId="86" fillId="0" borderId="81" xfId="0" applyFont="1" applyFill="1" applyBorder="1" applyAlignment="1">
      <alignment horizontal="center" vertical="center" wrapText="1"/>
    </xf>
    <xf numFmtId="0" fontId="94" fillId="0" borderId="0" xfId="11" applyFont="1" applyFill="1" applyBorder="1" applyProtection="1"/>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Fill="1" applyBorder="1" applyAlignment="1">
      <alignment horizontal="right" vertical="center" wrapText="1"/>
    </xf>
    <xf numFmtId="0" fontId="100" fillId="0" borderId="18" xfId="0" applyFont="1" applyFill="1" applyBorder="1" applyAlignment="1">
      <alignment horizontal="right" vertical="center" wrapText="1"/>
    </xf>
    <xf numFmtId="0" fontId="4" fillId="0" borderId="18"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21" xfId="5" applyNumberFormat="1" applyFont="1" applyFill="1" applyBorder="1" applyAlignment="1" applyProtection="1">
      <alignment horizontal="left" vertical="center"/>
      <protection locked="0"/>
    </xf>
    <xf numFmtId="0" fontId="102" fillId="0" borderId="22" xfId="9" applyFont="1" applyFill="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3" fillId="35" borderId="81" xfId="0" applyNumberFormat="1" applyFont="1" applyFill="1" applyBorder="1" applyAlignment="1">
      <alignment vertical="center" wrapText="1"/>
    </xf>
    <xf numFmtId="3" fontId="103" fillId="35" borderId="22" xfId="0" applyNumberFormat="1" applyFont="1" applyFill="1" applyBorder="1" applyAlignment="1">
      <alignment vertical="center" wrapText="1"/>
    </xf>
    <xf numFmtId="3" fontId="103"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100" fillId="0" borderId="99" xfId="0" applyFont="1" applyFill="1" applyBorder="1" applyAlignment="1">
      <alignment horizontal="left" vertical="center" wrapText="1"/>
    </xf>
    <xf numFmtId="10" fontId="96" fillId="0" borderId="99" xfId="20950" applyNumberFormat="1" applyFont="1" applyFill="1" applyBorder="1" applyAlignment="1">
      <alignment horizontal="lef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100"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Fill="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84" fillId="0" borderId="99" xfId="0" applyFont="1" applyFill="1" applyBorder="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applyAlignment="1"/>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3" fontId="103" fillId="35" borderId="99" xfId="0" applyNumberFormat="1" applyFont="1" applyFill="1" applyBorder="1" applyAlignment="1">
      <alignment vertical="center" wrapText="1"/>
    </xf>
    <xf numFmtId="3" fontId="103" fillId="0" borderId="99" xfId="0" applyNumberFormat="1" applyFont="1" applyBorder="1" applyAlignment="1">
      <alignment vertical="center" wrapText="1"/>
    </xf>
    <xf numFmtId="3" fontId="103" fillId="0" borderId="99" xfId="0" applyNumberFormat="1" applyFont="1" applyFill="1" applyBorder="1" applyAlignment="1">
      <alignment vertical="center" wrapText="1"/>
    </xf>
    <xf numFmtId="3" fontId="103" fillId="35" borderId="100" xfId="0" applyNumberFormat="1" applyFont="1" applyFill="1" applyBorder="1" applyAlignment="1">
      <alignment vertical="center" wrapText="1"/>
    </xf>
    <xf numFmtId="3" fontId="103" fillId="0" borderId="100" xfId="0" applyNumberFormat="1" applyFont="1" applyBorder="1" applyAlignment="1">
      <alignment vertical="center" wrapText="1"/>
    </xf>
    <xf numFmtId="3" fontId="103" fillId="35" borderId="24" xfId="0" applyNumberFormat="1" applyFont="1" applyFill="1" applyBorder="1" applyAlignment="1">
      <alignment vertical="center" wrapText="1"/>
    </xf>
    <xf numFmtId="3" fontId="103" fillId="35" borderId="84" xfId="0" applyNumberFormat="1" applyFont="1" applyFill="1" applyBorder="1" applyAlignment="1">
      <alignment vertical="center" wrapText="1"/>
    </xf>
    <xf numFmtId="3" fontId="103" fillId="0" borderId="84" xfId="0" applyNumberFormat="1" applyFont="1" applyBorder="1" applyAlignment="1">
      <alignment vertical="center" wrapText="1"/>
    </xf>
    <xf numFmtId="3" fontId="103" fillId="0" borderId="84" xfId="0" applyNumberFormat="1" applyFont="1" applyFill="1" applyBorder="1" applyAlignment="1">
      <alignment vertical="center" wrapText="1"/>
    </xf>
    <xf numFmtId="3" fontId="103" fillId="35" borderId="38" xfId="0" applyNumberFormat="1" applyFont="1" applyFill="1" applyBorder="1" applyAlignment="1">
      <alignment vertical="center" wrapText="1"/>
    </xf>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14" fontId="2" fillId="0" borderId="0" xfId="0" applyNumberFormat="1" applyFont="1"/>
    <xf numFmtId="176" fontId="2" fillId="36" borderId="0" xfId="20" applyFont="1" applyBorder="1"/>
    <xf numFmtId="176" fontId="2" fillId="36" borderId="96" xfId="20" applyFont="1" applyBorder="1"/>
    <xf numFmtId="0" fontId="2" fillId="0" borderId="18" xfId="0" applyFont="1" applyFill="1" applyBorder="1" applyAlignment="1">
      <alignment horizontal="right" vertical="center" wrapText="1"/>
    </xf>
    <xf numFmtId="0" fontId="2" fillId="2" borderId="18" xfId="0" applyFont="1" applyFill="1" applyBorder="1" applyAlignment="1">
      <alignment horizontal="right" vertical="center"/>
    </xf>
    <xf numFmtId="0" fontId="45" fillId="0" borderId="18" xfId="0" applyFont="1" applyFill="1" applyBorder="1" applyAlignment="1">
      <alignment horizontal="center" vertical="center" wrapText="1"/>
    </xf>
    <xf numFmtId="0" fontId="2" fillId="2" borderId="21"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Fill="1" applyBorder="1" applyAlignment="1">
      <alignment horizontal="center"/>
    </xf>
    <xf numFmtId="0" fontId="3" fillId="0" borderId="99" xfId="0" applyFont="1" applyBorder="1" applyAlignment="1">
      <alignment horizontal="center"/>
    </xf>
    <xf numFmtId="0" fontId="3" fillId="3" borderId="63"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72" fontId="3" fillId="0" borderId="99" xfId="7" applyNumberFormat="1" applyFont="1" applyBorder="1"/>
    <xf numFmtId="172" fontId="3" fillId="0" borderId="81" xfId="7" applyNumberFormat="1" applyFont="1" applyBorder="1"/>
    <xf numFmtId="0" fontId="99" fillId="0" borderId="99" xfId="0" applyFont="1" applyBorder="1" applyAlignment="1">
      <alignment horizontal="left" wrapText="1" indent="2"/>
    </xf>
    <xf numFmtId="176" fontId="9" fillId="36" borderId="99" xfId="20" applyBorder="1"/>
    <xf numFmtId="172"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72" fontId="4" fillId="0" borderId="81" xfId="7" applyNumberFormat="1" applyFont="1" applyBorder="1"/>
    <xf numFmtId="0" fontId="109" fillId="3" borderId="63" xfId="0" applyFont="1" applyFill="1" applyBorder="1" applyAlignment="1">
      <alignment horizontal="left"/>
    </xf>
    <xf numFmtId="0" fontId="109" fillId="3" borderId="0" xfId="0" applyFont="1" applyFill="1" applyBorder="1" applyAlignment="1">
      <alignment horizontal="center"/>
    </xf>
    <xf numFmtId="172" fontId="3" fillId="3" borderId="0" xfId="7" applyNumberFormat="1" applyFont="1" applyFill="1" applyBorder="1"/>
    <xf numFmtId="172" fontId="3" fillId="3" borderId="0" xfId="7" applyNumberFormat="1" applyFont="1" applyFill="1" applyBorder="1" applyAlignment="1">
      <alignment vertical="center"/>
    </xf>
    <xf numFmtId="172" fontId="3" fillId="3" borderId="96" xfId="7" applyNumberFormat="1" applyFont="1" applyFill="1" applyBorder="1"/>
    <xf numFmtId="172" fontId="3" fillId="0" borderId="99" xfId="7" applyNumberFormat="1" applyFont="1" applyFill="1" applyBorder="1"/>
    <xf numFmtId="172" fontId="3" fillId="0" borderId="99" xfId="7" applyNumberFormat="1" applyFont="1" applyFill="1" applyBorder="1" applyAlignment="1">
      <alignment vertical="center"/>
    </xf>
    <xf numFmtId="0" fontId="99" fillId="0" borderId="99"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198" fontId="2" fillId="2" borderId="97" xfId="0" applyNumberFormat="1" applyFont="1" applyFill="1" applyBorder="1" applyAlignment="1" applyProtection="1">
      <alignment vertical="center"/>
      <protection locked="0"/>
    </xf>
    <xf numFmtId="198" fontId="87" fillId="2" borderId="97" xfId="0" applyNumberFormat="1" applyFont="1" applyFill="1" applyBorder="1" applyAlignment="1" applyProtection="1">
      <alignment vertical="center"/>
      <protection locked="0"/>
    </xf>
    <xf numFmtId="198" fontId="87" fillId="2" borderId="91" xfId="0" applyNumberFormat="1" applyFont="1" applyFill="1" applyBorder="1" applyAlignment="1" applyProtection="1">
      <alignment vertical="center"/>
      <protection locked="0"/>
    </xf>
    <xf numFmtId="0" fontId="110" fillId="0" borderId="0" xfId="11" applyFont="1" applyFill="1" applyBorder="1" applyProtection="1"/>
    <xf numFmtId="0" fontId="110" fillId="0" borderId="0" xfId="11" applyFont="1" applyFill="1" applyBorder="1" applyAlignment="1" applyProtection="1"/>
    <xf numFmtId="0" fontId="112" fillId="0" borderId="0" xfId="11" applyFont="1" applyFill="1" applyBorder="1" applyAlignment="1" applyProtection="1"/>
    <xf numFmtId="0" fontId="111" fillId="0" borderId="0" xfId="0" applyFont="1" applyFill="1"/>
    <xf numFmtId="0" fontId="113" fillId="0" borderId="68" xfId="0" applyNumberFormat="1" applyFont="1" applyFill="1" applyBorder="1" applyAlignment="1">
      <alignment horizontal="left" vertical="center" wrapText="1"/>
    </xf>
    <xf numFmtId="0" fontId="6" fillId="0" borderId="114" xfId="17" applyBorder="1" applyAlignment="1" applyProtection="1"/>
    <xf numFmtId="0" fontId="111" fillId="0" borderId="0" xfId="0" applyFont="1" applyFill="1" applyAlignment="1">
      <alignment horizontal="left" vertical="top" wrapText="1"/>
    </xf>
    <xf numFmtId="198"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22" fillId="3" borderId="114" xfId="20954" applyFont="1" applyFill="1" applyBorder="1" applyAlignment="1">
      <alignment horizontal="left" vertical="center" wrapText="1"/>
    </xf>
    <xf numFmtId="0" fontId="123" fillId="0" borderId="114" xfId="20954" applyFont="1" applyFill="1" applyBorder="1" applyAlignment="1">
      <alignment horizontal="left" vertical="center" wrapText="1" indent="1"/>
    </xf>
    <xf numFmtId="0" fontId="124" fillId="3" borderId="124" xfId="0" applyFont="1" applyFill="1" applyBorder="1" applyAlignment="1">
      <alignment horizontal="left" vertical="center" wrapText="1"/>
    </xf>
    <xf numFmtId="0" fontId="123" fillId="3" borderId="114" xfId="20954" applyFont="1" applyFill="1" applyBorder="1" applyAlignment="1">
      <alignment horizontal="left" vertical="center" wrapText="1" indent="1"/>
    </xf>
    <xf numFmtId="0" fontId="122" fillId="0" borderId="124" xfId="0" applyFont="1" applyFill="1" applyBorder="1" applyAlignment="1">
      <alignment horizontal="left" vertical="center" wrapText="1"/>
    </xf>
    <xf numFmtId="0" fontId="124" fillId="0" borderId="124" xfId="0" applyFont="1" applyFill="1" applyBorder="1" applyAlignment="1">
      <alignment horizontal="left" vertical="center" wrapText="1"/>
    </xf>
    <xf numFmtId="0" fontId="124" fillId="0" borderId="124" xfId="0" applyFont="1" applyFill="1" applyBorder="1" applyAlignment="1">
      <alignment vertical="center" wrapText="1"/>
    </xf>
    <xf numFmtId="0" fontId="125" fillId="0" borderId="124" xfId="0" applyFont="1" applyFill="1" applyBorder="1" applyAlignment="1">
      <alignment horizontal="left" vertical="center" wrapText="1" indent="1"/>
    </xf>
    <xf numFmtId="0" fontId="125" fillId="3" borderId="124" xfId="0" applyFont="1" applyFill="1" applyBorder="1" applyAlignment="1">
      <alignment horizontal="left" vertical="center" wrapText="1" indent="1"/>
    </xf>
    <xf numFmtId="0" fontId="124" fillId="3" borderId="125" xfId="0" applyFont="1" applyFill="1" applyBorder="1" applyAlignment="1">
      <alignment horizontal="left" vertical="center" wrapText="1"/>
    </xf>
    <xf numFmtId="0" fontId="125" fillId="0" borderId="114" xfId="20954" applyFont="1" applyFill="1" applyBorder="1" applyAlignment="1">
      <alignment horizontal="left" vertical="center" wrapText="1" indent="1"/>
    </xf>
    <xf numFmtId="0" fontId="124" fillId="0" borderId="114" xfId="0" applyFont="1" applyFill="1" applyBorder="1" applyAlignment="1">
      <alignment horizontal="left" vertical="center" wrapText="1"/>
    </xf>
    <xf numFmtId="0" fontId="126" fillId="0" borderId="114" xfId="20954" applyFont="1" applyFill="1" applyBorder="1" applyAlignment="1">
      <alignment horizontal="center" vertical="center" wrapText="1"/>
    </xf>
    <xf numFmtId="0" fontId="124" fillId="3" borderId="126" xfId="0" applyFont="1" applyFill="1" applyBorder="1" applyAlignment="1">
      <alignment horizontal="left" vertical="center" wrapText="1"/>
    </xf>
    <xf numFmtId="0" fontId="0" fillId="0" borderId="127" xfId="0" applyBorder="1" applyAlignment="1">
      <alignment horizontal="center"/>
    </xf>
    <xf numFmtId="0" fontId="123" fillId="3" borderId="127" xfId="20954" applyFont="1" applyFill="1" applyBorder="1" applyAlignment="1">
      <alignment horizontal="left" vertical="center" wrapText="1" indent="1"/>
    </xf>
    <xf numFmtId="0" fontId="123" fillId="3" borderId="124" xfId="0" applyFont="1" applyFill="1" applyBorder="1" applyAlignment="1">
      <alignment horizontal="left" vertical="center" wrapText="1" indent="1"/>
    </xf>
    <xf numFmtId="0" fontId="123" fillId="0" borderId="127" xfId="20954" applyFont="1" applyFill="1" applyBorder="1" applyAlignment="1">
      <alignment horizontal="left" vertical="center" wrapText="1" indent="1"/>
    </xf>
    <xf numFmtId="0" fontId="124" fillId="0" borderId="127" xfId="20954" applyFont="1" applyFill="1" applyBorder="1" applyAlignment="1">
      <alignment horizontal="left" vertical="center" wrapText="1"/>
    </xf>
    <xf numFmtId="0" fontId="124" fillId="0" borderId="127" xfId="0" applyFont="1" applyFill="1" applyBorder="1" applyAlignment="1">
      <alignment vertical="center" wrapText="1"/>
    </xf>
    <xf numFmtId="0" fontId="126" fillId="0" borderId="127" xfId="20954" applyFont="1" applyFill="1" applyBorder="1" applyAlignment="1">
      <alignment horizontal="center" vertical="center" wrapText="1"/>
    </xf>
    <xf numFmtId="0" fontId="124" fillId="3" borderId="127" xfId="20954" applyFont="1" applyFill="1" applyBorder="1" applyAlignment="1">
      <alignment horizontal="left" vertical="center" wrapText="1"/>
    </xf>
    <xf numFmtId="0" fontId="124" fillId="0" borderId="127" xfId="0" applyFont="1" applyFill="1" applyBorder="1" applyAlignment="1">
      <alignment horizontal="left" vertical="center" wrapText="1"/>
    </xf>
    <xf numFmtId="0" fontId="2" fillId="0" borderId="127" xfId="0" applyFont="1" applyFill="1" applyBorder="1" applyAlignment="1" applyProtection="1">
      <alignment horizontal="center" vertical="center" wrapText="1"/>
    </xf>
    <xf numFmtId="0" fontId="0" fillId="0" borderId="127" xfId="0" applyBorder="1" applyAlignment="1">
      <alignment horizontal="center" vertical="center"/>
    </xf>
    <xf numFmtId="0" fontId="124" fillId="0" borderId="132" xfId="0" applyFont="1" applyFill="1" applyBorder="1" applyAlignment="1">
      <alignment horizontal="justify" vertical="center" wrapText="1"/>
    </xf>
    <xf numFmtId="0" fontId="123" fillId="0" borderId="124" xfId="0" applyFont="1" applyFill="1" applyBorder="1" applyAlignment="1">
      <alignment horizontal="left" vertical="center" wrapText="1" indent="1"/>
    </xf>
    <xf numFmtId="0" fontId="123" fillId="0" borderId="125" xfId="0" applyFont="1" applyFill="1" applyBorder="1" applyAlignment="1">
      <alignment horizontal="left" vertical="center" wrapText="1" indent="1"/>
    </xf>
    <xf numFmtId="0" fontId="124" fillId="0" borderId="124" xfId="0" applyFont="1" applyFill="1" applyBorder="1" applyAlignment="1">
      <alignment horizontal="justify" vertical="center" wrapText="1"/>
    </xf>
    <xf numFmtId="0" fontId="122" fillId="0" borderId="124" xfId="0" applyFont="1" applyFill="1" applyBorder="1" applyAlignment="1">
      <alignment horizontal="justify" vertical="center" wrapText="1"/>
    </xf>
    <xf numFmtId="0" fontId="124" fillId="3" borderId="124" xfId="0" applyFont="1" applyFill="1" applyBorder="1" applyAlignment="1">
      <alignment horizontal="justify" vertical="center" wrapText="1"/>
    </xf>
    <xf numFmtId="0" fontId="124" fillId="0" borderId="125" xfId="0" applyFont="1" applyFill="1" applyBorder="1" applyAlignment="1">
      <alignment horizontal="justify" vertical="center" wrapText="1"/>
    </xf>
    <xf numFmtId="0" fontId="124" fillId="0" borderId="126" xfId="0" applyFont="1" applyFill="1" applyBorder="1" applyAlignment="1">
      <alignment horizontal="justify" vertical="center" wrapText="1"/>
    </xf>
    <xf numFmtId="0" fontId="122" fillId="0" borderId="124" xfId="0" applyFont="1" applyFill="1" applyBorder="1" applyAlignment="1">
      <alignment vertical="center" wrapText="1"/>
    </xf>
    <xf numFmtId="0" fontId="123" fillId="0" borderId="124" xfId="0" applyFont="1" applyFill="1" applyBorder="1" applyAlignment="1">
      <alignment horizontal="left" vertical="center" wrapText="1"/>
    </xf>
    <xf numFmtId="0" fontId="124" fillId="0" borderId="133" xfId="0" applyFont="1" applyFill="1" applyBorder="1" applyAlignment="1">
      <alignment vertical="center" wrapText="1"/>
    </xf>
    <xf numFmtId="0" fontId="124" fillId="3" borderId="124" xfId="0" applyFont="1" applyFill="1" applyBorder="1" applyAlignment="1">
      <alignment vertical="center" wrapText="1"/>
    </xf>
    <xf numFmtId="0" fontId="2" fillId="0" borderId="130" xfId="0" applyNumberFormat="1" applyFont="1" applyFill="1" applyBorder="1" applyAlignment="1">
      <alignment horizontal="left" vertical="center" wrapText="1" indent="4"/>
    </xf>
    <xf numFmtId="0" fontId="45" fillId="0" borderId="130" xfId="0" applyNumberFormat="1" applyFont="1" applyFill="1" applyBorder="1" applyAlignment="1">
      <alignment vertical="center" wrapText="1"/>
    </xf>
    <xf numFmtId="0" fontId="2" fillId="0" borderId="127" xfId="0" applyFont="1" applyFill="1" applyBorder="1" applyAlignment="1" applyProtection="1">
      <alignment horizontal="left" vertical="center" indent="11"/>
      <protection locked="0"/>
    </xf>
    <xf numFmtId="0" fontId="46" fillId="0" borderId="127" xfId="0" applyFont="1" applyFill="1" applyBorder="1" applyAlignment="1" applyProtection="1">
      <alignment horizontal="left" vertical="center" indent="17"/>
      <protection locked="0"/>
    </xf>
    <xf numFmtId="0" fontId="2" fillId="0" borderId="130" xfId="0" applyNumberFormat="1" applyFont="1" applyFill="1" applyBorder="1" applyAlignment="1">
      <alignment horizontal="left" vertical="center" wrapText="1"/>
    </xf>
    <xf numFmtId="198" fontId="94" fillId="0" borderId="0" xfId="0" applyNumberFormat="1" applyFont="1" applyFill="1" applyBorder="1" applyAlignment="1" applyProtection="1">
      <alignment horizontal="right"/>
    </xf>
    <xf numFmtId="171" fontId="84" fillId="0" borderId="80" xfId="7" applyFont="1" applyFill="1" applyBorder="1" applyAlignment="1">
      <alignment horizontal="center" vertical="center"/>
    </xf>
    <xf numFmtId="171" fontId="84" fillId="0" borderId="127" xfId="7" applyFont="1" applyFill="1" applyBorder="1" applyAlignment="1">
      <alignment horizontal="center" vertical="center"/>
    </xf>
    <xf numFmtId="0" fontId="123" fillId="3" borderId="125" xfId="0" applyFont="1" applyFill="1" applyBorder="1" applyAlignment="1">
      <alignment horizontal="left" vertical="center" wrapText="1" indent="1"/>
    </xf>
    <xf numFmtId="0" fontId="123" fillId="3" borderId="127" xfId="0" applyFont="1" applyFill="1" applyBorder="1" applyAlignment="1">
      <alignment horizontal="left" vertical="center" wrapText="1" indent="1"/>
    </xf>
    <xf numFmtId="174" fontId="84" fillId="0" borderId="127" xfId="0" applyNumberFormat="1" applyFont="1" applyBorder="1" applyAlignment="1">
      <alignment horizontal="center"/>
    </xf>
    <xf numFmtId="0" fontId="124" fillId="0" borderId="127" xfId="0" applyFont="1" applyBorder="1" applyAlignment="1">
      <alignment horizontal="left" vertical="center" wrapText="1"/>
    </xf>
    <xf numFmtId="0" fontId="84" fillId="0" borderId="127" xfId="0" applyFont="1" applyBorder="1"/>
    <xf numFmtId="0" fontId="123" fillId="0" borderId="127" xfId="0" applyFont="1" applyBorder="1" applyAlignment="1">
      <alignment horizontal="left" vertical="center" wrapText="1" indent="1"/>
    </xf>
    <xf numFmtId="0" fontId="124" fillId="3" borderId="127" xfId="0" applyFont="1" applyFill="1" applyBorder="1" applyAlignment="1">
      <alignment horizontal="left" vertical="center" wrapText="1"/>
    </xf>
    <xf numFmtId="0" fontId="125" fillId="3" borderId="127" xfId="0" applyFont="1" applyFill="1" applyBorder="1" applyAlignment="1">
      <alignment horizontal="left" vertical="center" wrapText="1" indent="1"/>
    </xf>
    <xf numFmtId="0" fontId="127" fillId="0" borderId="127" xfId="0" applyFont="1" applyBorder="1" applyAlignment="1">
      <alignment horizontal="justify"/>
    </xf>
    <xf numFmtId="174" fontId="86" fillId="0" borderId="127" xfId="0" applyNumberFormat="1" applyFont="1" applyFill="1" applyBorder="1" applyAlignment="1">
      <alignment horizontal="center"/>
    </xf>
    <xf numFmtId="174" fontId="86" fillId="0" borderId="56" xfId="0" applyNumberFormat="1" applyFont="1" applyFill="1" applyBorder="1" applyAlignment="1">
      <alignment horizontal="center"/>
    </xf>
    <xf numFmtId="174" fontId="84" fillId="0" borderId="58" xfId="0" applyNumberFormat="1" applyFont="1" applyFill="1" applyBorder="1" applyAlignment="1">
      <alignment horizontal="center"/>
    </xf>
    <xf numFmtId="174" fontId="88" fillId="0" borderId="58" xfId="0" applyNumberFormat="1" applyFont="1" applyFill="1" applyBorder="1" applyAlignment="1">
      <alignment horizontal="center"/>
    </xf>
    <xf numFmtId="174" fontId="46" fillId="0" borderId="58" xfId="0" applyNumberFormat="1" applyFont="1" applyFill="1" applyBorder="1" applyAlignment="1">
      <alignment horizontal="center"/>
    </xf>
    <xf numFmtId="174" fontId="84" fillId="0" borderId="61" xfId="0" applyNumberFormat="1" applyFont="1" applyFill="1" applyBorder="1" applyAlignment="1">
      <alignment horizontal="center"/>
    </xf>
    <xf numFmtId="0" fontId="84" fillId="0" borderId="127" xfId="0" applyFont="1" applyBorder="1" applyAlignment="1">
      <alignment horizontal="center"/>
    </xf>
    <xf numFmtId="0" fontId="123" fillId="0" borderId="127" xfId="0" applyFont="1" applyFill="1" applyBorder="1" applyAlignment="1">
      <alignment horizontal="left" vertical="center" wrapText="1" indent="1"/>
    </xf>
    <xf numFmtId="0" fontId="111" fillId="0" borderId="0" xfId="0" applyFont="1"/>
    <xf numFmtId="0" fontId="114" fillId="0" borderId="127" xfId="0" applyFont="1" applyBorder="1"/>
    <xf numFmtId="49" fontId="116" fillId="0" borderId="127" xfId="5" applyNumberFormat="1" applyFont="1" applyFill="1" applyBorder="1" applyAlignment="1" applyProtection="1">
      <alignment horizontal="right" vertical="center"/>
      <protection locked="0"/>
    </xf>
    <xf numFmtId="0" fontId="115" fillId="3" borderId="127" xfId="13" applyFont="1" applyFill="1" applyBorder="1" applyAlignment="1" applyProtection="1">
      <alignment horizontal="left" vertical="center" wrapText="1"/>
      <protection locked="0"/>
    </xf>
    <xf numFmtId="49" fontId="115" fillId="3" borderId="127" xfId="5" applyNumberFormat="1" applyFont="1" applyFill="1" applyBorder="1" applyAlignment="1" applyProtection="1">
      <alignment horizontal="right" vertical="center"/>
      <protection locked="0"/>
    </xf>
    <xf numFmtId="0" fontId="115" fillId="0" borderId="127" xfId="13" applyFont="1" applyFill="1" applyBorder="1" applyAlignment="1" applyProtection="1">
      <alignment horizontal="left" vertical="center" wrapText="1"/>
      <protection locked="0"/>
    </xf>
    <xf numFmtId="49" fontId="115" fillId="0" borderId="127" xfId="5" applyNumberFormat="1" applyFont="1" applyFill="1" applyBorder="1" applyAlignment="1" applyProtection="1">
      <alignment horizontal="right" vertical="center"/>
      <protection locked="0"/>
    </xf>
    <xf numFmtId="0" fontId="117" fillId="0" borderId="127" xfId="13" applyFont="1" applyFill="1" applyBorder="1" applyAlignment="1" applyProtection="1">
      <alignment horizontal="left" vertical="center" wrapText="1"/>
      <protection locked="0"/>
    </xf>
    <xf numFmtId="0" fontId="114" fillId="0" borderId="127" xfId="0" applyFont="1" applyFill="1" applyBorder="1" applyAlignment="1">
      <alignment horizontal="center" vertical="center" wrapText="1"/>
    </xf>
    <xf numFmtId="171" fontId="96" fillId="0" borderId="0" xfId="7" applyFont="1"/>
    <xf numFmtId="0" fontId="111" fillId="0" borderId="0" xfId="0" applyFont="1" applyAlignment="1">
      <alignment wrapText="1"/>
    </xf>
    <xf numFmtId="43" fontId="110" fillId="35" borderId="127" xfId="20953" applyFont="1" applyFill="1" applyBorder="1"/>
    <xf numFmtId="0" fontId="110" fillId="0" borderId="127" xfId="0" applyFont="1" applyBorder="1"/>
    <xf numFmtId="0" fontId="110" fillId="0" borderId="127" xfId="0" applyFont="1" applyFill="1" applyBorder="1"/>
    <xf numFmtId="0" fontId="110" fillId="0" borderId="127" xfId="0" applyFont="1" applyBorder="1" applyAlignment="1">
      <alignment horizontal="left" indent="8"/>
    </xf>
    <xf numFmtId="0" fontId="110" fillId="0" borderId="127" xfId="0" applyFont="1" applyBorder="1" applyAlignment="1">
      <alignment wrapText="1"/>
    </xf>
    <xf numFmtId="0" fontId="114" fillId="0" borderId="0" xfId="0" applyFont="1"/>
    <xf numFmtId="0" fontId="113" fillId="0" borderId="127" xfId="0" applyFont="1" applyBorder="1"/>
    <xf numFmtId="49" fontId="116" fillId="0" borderId="127" xfId="5" applyNumberFormat="1" applyFont="1" applyFill="1" applyBorder="1" applyAlignment="1" applyProtection="1">
      <alignment horizontal="right" vertical="center" wrapText="1"/>
      <protection locked="0"/>
    </xf>
    <xf numFmtId="49" fontId="115" fillId="3" borderId="127" xfId="5" applyNumberFormat="1" applyFont="1" applyFill="1" applyBorder="1" applyAlignment="1" applyProtection="1">
      <alignment horizontal="right" vertical="center" wrapText="1"/>
      <protection locked="0"/>
    </xf>
    <xf numFmtId="49" fontId="115" fillId="0" borderId="127" xfId="5" applyNumberFormat="1" applyFont="1" applyFill="1" applyBorder="1" applyAlignment="1" applyProtection="1">
      <alignment horizontal="right" vertical="center" wrapText="1"/>
      <protection locked="0"/>
    </xf>
    <xf numFmtId="0" fontId="110" fillId="0" borderId="127" xfId="0" applyFont="1" applyBorder="1" applyAlignment="1">
      <alignment horizontal="center" vertical="center" wrapText="1"/>
    </xf>
    <xf numFmtId="0" fontId="110" fillId="0" borderId="131" xfId="0" applyFont="1" applyFill="1" applyBorder="1" applyAlignment="1">
      <alignment horizontal="center" vertical="center" wrapText="1"/>
    </xf>
    <xf numFmtId="0" fontId="110" fillId="0" borderId="127"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Border="1"/>
    <xf numFmtId="0" fontId="111" fillId="0" borderId="0" xfId="0" applyFont="1" applyBorder="1" applyAlignment="1">
      <alignment horizontal="left"/>
    </xf>
    <xf numFmtId="0" fontId="113" fillId="0" borderId="127" xfId="0" applyFont="1" applyFill="1" applyBorder="1"/>
    <xf numFmtId="0" fontId="110" fillId="0" borderId="127" xfId="0" applyNumberFormat="1" applyFont="1" applyFill="1" applyBorder="1" applyAlignment="1">
      <alignment horizontal="left" vertical="center" wrapText="1"/>
    </xf>
    <xf numFmtId="0" fontId="113" fillId="0" borderId="127" xfId="0" applyFont="1" applyFill="1" applyBorder="1" applyAlignment="1">
      <alignment horizontal="left" wrapText="1" indent="1"/>
    </xf>
    <xf numFmtId="0" fontId="113" fillId="0" borderId="127" xfId="0" applyFont="1" applyFill="1" applyBorder="1" applyAlignment="1">
      <alignment horizontal="left" vertical="center" indent="1"/>
    </xf>
    <xf numFmtId="0" fontId="111" fillId="0" borderId="127" xfId="0" applyFont="1" applyBorder="1"/>
    <xf numFmtId="0" fontId="110" fillId="0" borderId="127" xfId="0" applyFont="1" applyFill="1" applyBorder="1" applyAlignment="1">
      <alignment horizontal="left" wrapText="1" indent="1"/>
    </xf>
    <xf numFmtId="0" fontId="110" fillId="0" borderId="127" xfId="0" applyFont="1" applyFill="1" applyBorder="1" applyAlignment="1">
      <alignment horizontal="left" indent="1"/>
    </xf>
    <xf numFmtId="0" fontId="110" fillId="0" borderId="127" xfId="0" applyFont="1" applyFill="1" applyBorder="1" applyAlignment="1">
      <alignment horizontal="left" wrapText="1" indent="4"/>
    </xf>
    <xf numFmtId="0" fontId="110" fillId="0" borderId="127" xfId="0" applyNumberFormat="1" applyFont="1" applyFill="1" applyBorder="1" applyAlignment="1">
      <alignment horizontal="left" indent="3"/>
    </xf>
    <xf numFmtId="0" fontId="113" fillId="0" borderId="127" xfId="0" applyFont="1" applyFill="1" applyBorder="1" applyAlignment="1">
      <alignment horizontal="left" indent="1"/>
    </xf>
    <xf numFmtId="0" fontId="111" fillId="77" borderId="127" xfId="0" applyFont="1" applyFill="1" applyBorder="1"/>
    <xf numFmtId="0" fontId="114" fillId="0" borderId="7" xfId="0" applyFont="1" applyBorder="1"/>
    <xf numFmtId="0" fontId="114" fillId="0" borderId="127" xfId="0" applyFont="1" applyFill="1" applyBorder="1"/>
    <xf numFmtId="0" fontId="111" fillId="0" borderId="127" xfId="0" applyFont="1" applyFill="1" applyBorder="1" applyAlignment="1">
      <alignment horizontal="left" wrapText="1" indent="2"/>
    </xf>
    <xf numFmtId="0" fontId="111" fillId="0" borderId="127" xfId="0" applyFont="1" applyFill="1" applyBorder="1"/>
    <xf numFmtId="0" fontId="111" fillId="0" borderId="127" xfId="0" applyFont="1" applyFill="1" applyBorder="1" applyAlignment="1">
      <alignment horizontal="left" wrapText="1"/>
    </xf>
    <xf numFmtId="0" fontId="110" fillId="0" borderId="0" xfId="0" applyFont="1" applyBorder="1"/>
    <xf numFmtId="0" fontId="113" fillId="75" borderId="127" xfId="0" applyFont="1" applyFill="1" applyBorder="1"/>
    <xf numFmtId="0" fontId="110" fillId="0" borderId="127" xfId="0" applyFont="1" applyBorder="1" applyAlignment="1">
      <alignment horizontal="left" indent="1"/>
    </xf>
    <xf numFmtId="0" fontId="110" fillId="0" borderId="127" xfId="0" applyFont="1" applyBorder="1" applyAlignment="1">
      <alignment horizontal="center"/>
    </xf>
    <xf numFmtId="0" fontId="110" fillId="0" borderId="0" xfId="0" applyFont="1" applyBorder="1" applyAlignment="1">
      <alignment horizontal="center" vertical="center"/>
    </xf>
    <xf numFmtId="0" fontId="110" fillId="0" borderId="127" xfId="0" applyFont="1" applyFill="1" applyBorder="1" applyAlignment="1">
      <alignment horizontal="center" vertical="center" wrapText="1"/>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Border="1" applyAlignment="1">
      <alignment horizontal="center" vertical="center" wrapText="1"/>
    </xf>
    <xf numFmtId="0" fontId="110" fillId="0" borderId="106" xfId="0" applyFont="1" applyFill="1" applyBorder="1" applyAlignment="1">
      <alignment horizontal="center" vertical="center" wrapText="1"/>
    </xf>
    <xf numFmtId="0" fontId="110" fillId="0" borderId="0" xfId="0" applyFont="1" applyFill="1" applyBorder="1" applyAlignment="1">
      <alignment horizontal="center" vertical="center" wrapText="1"/>
    </xf>
    <xf numFmtId="0" fontId="110" fillId="0" borderId="130"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0" fillId="0" borderId="0" xfId="0" applyFont="1" applyFill="1"/>
    <xf numFmtId="0" fontId="110" fillId="0" borderId="23" xfId="0" applyFont="1" applyFill="1" applyBorder="1"/>
    <xf numFmtId="0" fontId="110" fillId="0" borderId="22" xfId="0" applyFont="1" applyFill="1" applyBorder="1"/>
    <xf numFmtId="0" fontId="110" fillId="0" borderId="25" xfId="0" applyFont="1" applyFill="1" applyBorder="1"/>
    <xf numFmtId="49" fontId="110" fillId="0" borderId="21" xfId="0" applyNumberFormat="1" applyFont="1" applyFill="1" applyBorder="1" applyAlignment="1">
      <alignment horizontal="left" wrapText="1" indent="1"/>
    </xf>
    <xf numFmtId="49" fontId="110" fillId="0" borderId="23" xfId="0" applyNumberFormat="1" applyFont="1" applyFill="1" applyBorder="1" applyAlignment="1">
      <alignment horizontal="left" wrapText="1" indent="1"/>
    </xf>
    <xf numFmtId="0" fontId="110" fillId="0" borderId="21" xfId="0" applyNumberFormat="1" applyFont="1" applyFill="1" applyBorder="1" applyAlignment="1">
      <alignment horizontal="left" wrapText="1" indent="1"/>
    </xf>
    <xf numFmtId="0" fontId="110" fillId="0" borderId="81" xfId="0" applyFont="1" applyFill="1" applyBorder="1"/>
    <xf numFmtId="0" fontId="110" fillId="0" borderId="130" xfId="0" applyFont="1" applyFill="1" applyBorder="1"/>
    <xf numFmtId="49" fontId="110" fillId="0" borderId="18" xfId="0" applyNumberFormat="1" applyFont="1" applyFill="1" applyBorder="1" applyAlignment="1">
      <alignment horizontal="left" wrapText="1" indent="1"/>
    </xf>
    <xf numFmtId="49" fontId="110" fillId="0" borderId="81" xfId="0" applyNumberFormat="1" applyFont="1" applyFill="1" applyBorder="1" applyAlignment="1">
      <alignment horizontal="left" wrapText="1" indent="1"/>
    </xf>
    <xf numFmtId="0" fontId="110" fillId="0" borderId="18" xfId="0" applyNumberFormat="1" applyFont="1" applyFill="1" applyBorder="1" applyAlignment="1">
      <alignment horizontal="left" wrapText="1" indent="1"/>
    </xf>
    <xf numFmtId="49" fontId="110" fillId="0" borderId="18" xfId="0" applyNumberFormat="1" applyFont="1" applyFill="1" applyBorder="1" applyAlignment="1">
      <alignment horizontal="left" wrapText="1" indent="3"/>
    </xf>
    <xf numFmtId="49" fontId="110" fillId="0" borderId="81" xfId="0" applyNumberFormat="1" applyFont="1" applyFill="1" applyBorder="1" applyAlignment="1">
      <alignment horizontal="left" wrapText="1" indent="3"/>
    </xf>
    <xf numFmtId="49" fontId="110" fillId="0" borderId="18" xfId="0" applyNumberFormat="1" applyFont="1" applyFill="1" applyBorder="1" applyAlignment="1">
      <alignment horizontal="left" wrapText="1" indent="2"/>
    </xf>
    <xf numFmtId="49" fontId="110" fillId="0" borderId="81" xfId="0" applyNumberFormat="1" applyFont="1" applyFill="1" applyBorder="1" applyAlignment="1">
      <alignment horizontal="left" wrapText="1" indent="2"/>
    </xf>
    <xf numFmtId="49" fontId="110" fillId="0" borderId="18" xfId="0" applyNumberFormat="1" applyFont="1" applyBorder="1" applyAlignment="1">
      <alignment horizontal="left" wrapText="1" indent="2"/>
    </xf>
    <xf numFmtId="49" fontId="110" fillId="0" borderId="18" xfId="0" applyNumberFormat="1" applyFont="1" applyFill="1" applyBorder="1" applyAlignment="1">
      <alignment horizontal="left" vertical="top" wrapText="1" indent="2"/>
    </xf>
    <xf numFmtId="49" fontId="110" fillId="0" borderId="81" xfId="0" applyNumberFormat="1" applyFont="1" applyFill="1" applyBorder="1" applyAlignment="1">
      <alignment horizontal="left" vertical="top" wrapText="1" indent="2"/>
    </xf>
    <xf numFmtId="0" fontId="110" fillId="78" borderId="81" xfId="0" applyFont="1" applyFill="1" applyBorder="1"/>
    <xf numFmtId="0" fontId="110" fillId="78" borderId="127" xfId="0" applyFont="1" applyFill="1" applyBorder="1"/>
    <xf numFmtId="0" fontId="110" fillId="78" borderId="130" xfId="0" applyFont="1" applyFill="1" applyBorder="1"/>
    <xf numFmtId="0" fontId="110" fillId="78" borderId="18" xfId="0" applyFont="1" applyFill="1" applyBorder="1"/>
    <xf numFmtId="49" fontId="110" fillId="0" borderId="81" xfId="0" applyNumberFormat="1" applyFont="1" applyFill="1" applyBorder="1" applyAlignment="1">
      <alignment horizontal="left" indent="1"/>
    </xf>
    <xf numFmtId="0" fontId="110" fillId="0" borderId="18" xfId="0" applyNumberFormat="1" applyFont="1" applyBorder="1" applyAlignment="1">
      <alignment horizontal="left" indent="1"/>
    </xf>
    <xf numFmtId="0" fontId="110" fillId="0" borderId="81" xfId="0" applyFont="1" applyBorder="1"/>
    <xf numFmtId="0" fontId="110" fillId="0" borderId="130" xfId="0" applyFont="1" applyBorder="1"/>
    <xf numFmtId="49" fontId="110" fillId="0" borderId="18" xfId="0" applyNumberFormat="1" applyFont="1" applyFill="1" applyBorder="1" applyAlignment="1">
      <alignment horizontal="left" indent="1"/>
    </xf>
    <xf numFmtId="49" fontId="110" fillId="0" borderId="18" xfId="0" applyNumberFormat="1" applyFont="1" applyBorder="1" applyAlignment="1">
      <alignment horizontal="left" indent="1"/>
    </xf>
    <xf numFmtId="49" fontId="110" fillId="0" borderId="18" xfId="0" applyNumberFormat="1" applyFont="1" applyFill="1" applyBorder="1" applyAlignment="1">
      <alignment horizontal="left" indent="3"/>
    </xf>
    <xf numFmtId="49" fontId="110" fillId="0" borderId="81" xfId="0" applyNumberFormat="1" applyFont="1" applyFill="1" applyBorder="1" applyAlignment="1">
      <alignment horizontal="left" indent="3"/>
    </xf>
    <xf numFmtId="49" fontId="110" fillId="0" borderId="18" xfId="0" applyNumberFormat="1" applyFont="1" applyBorder="1" applyAlignment="1">
      <alignment horizontal="left" indent="3"/>
    </xf>
    <xf numFmtId="0" fontId="110" fillId="0" borderId="18" xfId="0" applyFont="1" applyBorder="1" applyAlignment="1">
      <alignment horizontal="left" indent="2"/>
    </xf>
    <xf numFmtId="0" fontId="110" fillId="0" borderId="81" xfId="0" applyFont="1" applyBorder="1" applyAlignment="1">
      <alignment horizontal="left" indent="2"/>
    </xf>
    <xf numFmtId="0" fontId="110" fillId="0" borderId="18" xfId="0" applyFont="1" applyBorder="1" applyAlignment="1">
      <alignment horizontal="left" indent="1"/>
    </xf>
    <xf numFmtId="0" fontId="110" fillId="0" borderId="81" xfId="0" applyFont="1" applyBorder="1" applyAlignment="1">
      <alignment horizontal="left" indent="1"/>
    </xf>
    <xf numFmtId="0" fontId="113" fillId="0" borderId="18" xfId="0" applyFont="1" applyBorder="1"/>
    <xf numFmtId="0" fontId="113" fillId="0" borderId="64" xfId="0" applyFont="1" applyBorder="1"/>
    <xf numFmtId="0" fontId="110" fillId="0" borderId="67" xfId="0" applyFont="1" applyBorder="1"/>
    <xf numFmtId="0" fontId="110" fillId="0" borderId="75" xfId="0" applyFont="1" applyBorder="1" applyAlignment="1">
      <alignment horizontal="center" vertical="center" wrapText="1"/>
    </xf>
    <xf numFmtId="0" fontId="110" fillId="0" borderId="81" xfId="0" applyFont="1" applyFill="1" applyBorder="1" applyAlignment="1">
      <alignment horizontal="center" vertical="center" wrapText="1"/>
    </xf>
    <xf numFmtId="0" fontId="110" fillId="0" borderId="0" xfId="0" applyFont="1" applyBorder="1" applyAlignment="1">
      <alignment wrapText="1"/>
    </xf>
    <xf numFmtId="14" fontId="110" fillId="0" borderId="0" xfId="0" applyNumberFormat="1" applyFont="1" applyBorder="1"/>
    <xf numFmtId="0" fontId="110" fillId="0" borderId="0" xfId="0" applyFont="1" applyAlignment="1">
      <alignment horizontal="center" vertical="center"/>
    </xf>
    <xf numFmtId="0" fontId="110" fillId="0" borderId="0" xfId="0" applyFont="1" applyBorder="1" applyAlignment="1">
      <alignment horizontal="left"/>
    </xf>
    <xf numFmtId="0" fontId="113" fillId="0" borderId="127" xfId="0" applyNumberFormat="1" applyFont="1" applyFill="1" applyBorder="1" applyAlignment="1">
      <alignment horizontal="left" vertical="center" wrapText="1"/>
    </xf>
    <xf numFmtId="0" fontId="110" fillId="0" borderId="127" xfId="0" applyFont="1" applyBorder="1" applyAlignment="1">
      <alignment horizontal="center" vertical="center" textRotation="90" wrapText="1"/>
    </xf>
    <xf numFmtId="0" fontId="110" fillId="0" borderId="7" xfId="0" applyFont="1" applyFill="1" applyBorder="1" applyAlignment="1">
      <alignment horizontal="center" vertical="center" wrapText="1"/>
    </xf>
    <xf numFmtId="0" fontId="115" fillId="0" borderId="0" xfId="0" applyFont="1"/>
    <xf numFmtId="0" fontId="94" fillId="0" borderId="0" xfId="0" applyFont="1" applyFill="1" applyBorder="1" applyAlignment="1">
      <alignment wrapText="1"/>
    </xf>
    <xf numFmtId="0" fontId="115" fillId="0" borderId="127" xfId="0" applyFont="1" applyBorder="1"/>
    <xf numFmtId="0" fontId="113" fillId="0" borderId="127"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22" xfId="0" applyNumberFormat="1" applyFont="1" applyFill="1" applyBorder="1" applyAlignment="1">
      <alignment horizontal="left" vertical="center" wrapText="1" indent="1" readingOrder="1"/>
    </xf>
    <xf numFmtId="0" fontId="131" fillId="0" borderId="127" xfId="0" applyFont="1" applyBorder="1" applyAlignment="1">
      <alignment horizontal="left" indent="3"/>
    </xf>
    <xf numFmtId="0" fontId="113" fillId="0" borderId="127" xfId="0" applyNumberFormat="1" applyFont="1" applyFill="1" applyBorder="1" applyAlignment="1">
      <alignment vertical="center" wrapText="1" readingOrder="1"/>
    </xf>
    <xf numFmtId="0" fontId="131" fillId="0" borderId="127" xfId="0" applyFont="1" applyFill="1" applyBorder="1" applyAlignment="1">
      <alignment horizontal="left" indent="2"/>
    </xf>
    <xf numFmtId="0" fontId="115" fillId="0" borderId="131" xfId="0" applyFont="1" applyBorder="1"/>
    <xf numFmtId="0" fontId="110" fillId="0" borderId="123" xfId="0" applyNumberFormat="1" applyFont="1" applyFill="1" applyBorder="1" applyAlignment="1">
      <alignment vertical="center" wrapText="1" readingOrder="1"/>
    </xf>
    <xf numFmtId="0" fontId="131" fillId="0" borderId="131" xfId="0" applyFont="1" applyBorder="1" applyAlignment="1">
      <alignment horizontal="left" indent="2"/>
    </xf>
    <xf numFmtId="0" fontId="110" fillId="0" borderId="122" xfId="0" applyNumberFormat="1" applyFont="1" applyFill="1" applyBorder="1" applyAlignment="1">
      <alignment vertical="center" wrapText="1" readingOrder="1"/>
    </xf>
    <xf numFmtId="0" fontId="131" fillId="0" borderId="127" xfId="0" applyFont="1" applyBorder="1" applyAlignment="1">
      <alignment horizontal="left" indent="2"/>
    </xf>
    <xf numFmtId="0" fontId="110" fillId="0" borderId="121" xfId="0" applyNumberFormat="1" applyFont="1" applyFill="1" applyBorder="1" applyAlignment="1">
      <alignment vertical="center" wrapText="1" readingOrder="1"/>
    </xf>
    <xf numFmtId="0" fontId="131" fillId="0" borderId="7" xfId="0" applyFont="1" applyBorder="1"/>
    <xf numFmtId="174" fontId="132" fillId="79" borderId="57" xfId="0" applyNumberFormat="1" applyFont="1" applyFill="1" applyBorder="1" applyAlignment="1">
      <alignment horizontal="center"/>
    </xf>
    <xf numFmtId="0" fontId="96" fillId="0" borderId="0" xfId="11" applyFont="1" applyFill="1" applyBorder="1" applyProtection="1"/>
    <xf numFmtId="0" fontId="96" fillId="0" borderId="0" xfId="0" applyFont="1"/>
    <xf numFmtId="0" fontId="133" fillId="0" borderId="0" xfId="11" applyFont="1" applyFill="1" applyBorder="1" applyAlignment="1" applyProtection="1"/>
    <xf numFmtId="0" fontId="134" fillId="0" borderId="0" xfId="0" applyFont="1"/>
    <xf numFmtId="0" fontId="135" fillId="80" borderId="16" xfId="0" applyFont="1" applyFill="1" applyBorder="1" applyAlignment="1">
      <alignment horizontal="center" vertical="center"/>
    </xf>
    <xf numFmtId="0" fontId="135" fillId="80" borderId="17" xfId="0" applyFont="1" applyFill="1" applyBorder="1" applyAlignment="1">
      <alignment horizontal="center" vertical="center"/>
    </xf>
    <xf numFmtId="0" fontId="135" fillId="81" borderId="127" xfId="0" applyFont="1" applyFill="1" applyBorder="1" applyAlignment="1">
      <alignment horizontal="left" vertical="center"/>
    </xf>
    <xf numFmtId="199" fontId="135" fillId="81" borderId="81" xfId="7" applyNumberFormat="1" applyFont="1" applyFill="1" applyBorder="1" applyAlignment="1">
      <alignment horizontal="left" vertical="center"/>
    </xf>
    <xf numFmtId="49" fontId="137" fillId="0" borderId="127" xfId="0" applyNumberFormat="1" applyFont="1" applyFill="1" applyBorder="1" applyAlignment="1">
      <alignment horizontal="left" vertical="center"/>
    </xf>
    <xf numFmtId="199" fontId="137" fillId="0" borderId="81" xfId="7" applyNumberFormat="1" applyFont="1" applyFill="1" applyBorder="1" applyAlignment="1">
      <alignment horizontal="left" vertical="center"/>
    </xf>
    <xf numFmtId="0" fontId="137" fillId="0" borderId="127" xfId="0" applyFont="1" applyFill="1" applyBorder="1" applyAlignment="1">
      <alignment horizontal="left" vertical="center"/>
    </xf>
    <xf numFmtId="0" fontId="135" fillId="0" borderId="127" xfId="0" applyFont="1" applyFill="1" applyBorder="1" applyAlignment="1">
      <alignment horizontal="left" vertical="center"/>
    </xf>
    <xf numFmtId="10" fontId="96" fillId="0" borderId="81" xfId="0" applyNumberFormat="1" applyFont="1" applyFill="1" applyBorder="1" applyAlignment="1">
      <alignment horizontal="right" vertical="center" wrapText="1"/>
    </xf>
    <xf numFmtId="0" fontId="139" fillId="82" borderId="22" xfId="0" applyFont="1" applyFill="1" applyBorder="1" applyAlignment="1">
      <alignment horizontal="left" vertical="center"/>
    </xf>
    <xf numFmtId="10" fontId="133" fillId="83" borderId="23" xfId="0" applyNumberFormat="1" applyFont="1" applyFill="1" applyBorder="1" applyAlignment="1">
      <alignment horizontal="right" vertical="center" wrapText="1"/>
    </xf>
    <xf numFmtId="0" fontId="140" fillId="0" borderId="0" xfId="0" applyFont="1" applyFill="1" applyAlignment="1">
      <alignment vertical="top" wrapText="1"/>
    </xf>
    <xf numFmtId="0" fontId="142" fillId="0" borderId="0" xfId="0" applyFont="1" applyFill="1" applyAlignment="1">
      <alignment vertical="top"/>
    </xf>
    <xf numFmtId="0" fontId="142" fillId="0" borderId="0" xfId="0" applyFont="1" applyFill="1" applyAlignment="1">
      <alignment vertical="top" wrapText="1"/>
    </xf>
    <xf numFmtId="0" fontId="0" fillId="0" borderId="1" xfId="0" applyBorder="1"/>
    <xf numFmtId="0" fontId="3" fillId="84" borderId="127" xfId="0" applyFont="1" applyFill="1" applyBorder="1" applyAlignment="1" applyProtection="1">
      <alignment horizontal="center" vertical="center" wrapText="1"/>
    </xf>
    <xf numFmtId="0" fontId="4" fillId="83" borderId="127" xfId="0" applyFont="1" applyFill="1" applyBorder="1" applyAlignment="1" applyProtection="1">
      <alignment vertical="center" wrapText="1"/>
    </xf>
    <xf numFmtId="199" fontId="4" fillId="83" borderId="127" xfId="7" applyNumberFormat="1" applyFont="1" applyFill="1" applyBorder="1" applyAlignment="1">
      <alignment vertical="center"/>
    </xf>
    <xf numFmtId="199" fontId="4" fillId="83" borderId="81" xfId="7" applyNumberFormat="1" applyFont="1" applyFill="1" applyBorder="1" applyAlignment="1">
      <alignment vertical="center"/>
    </xf>
    <xf numFmtId="0" fontId="137" fillId="81" borderId="127" xfId="0" applyFont="1" applyFill="1" applyBorder="1" applyAlignment="1">
      <alignment horizontal="left" vertical="center" wrapText="1" indent="3"/>
    </xf>
    <xf numFmtId="199" fontId="4" fillId="35" borderId="127" xfId="7" applyNumberFormat="1" applyFont="1" applyFill="1" applyBorder="1" applyAlignment="1">
      <alignment vertical="center"/>
    </xf>
    <xf numFmtId="0" fontId="143" fillId="81" borderId="127" xfId="0" applyFont="1" applyFill="1" applyBorder="1" applyAlignment="1">
      <alignment horizontal="left" vertical="center" wrapText="1" indent="5"/>
    </xf>
    <xf numFmtId="0" fontId="144" fillId="80" borderId="127" xfId="0" applyFont="1" applyFill="1" applyBorder="1" applyAlignment="1" applyProtection="1">
      <alignment horizontal="left" vertical="center" wrapText="1" indent="1"/>
    </xf>
    <xf numFmtId="199" fontId="144" fillId="80" borderId="127" xfId="7" applyNumberFormat="1" applyFont="1" applyFill="1" applyBorder="1" applyAlignment="1">
      <alignment vertical="center"/>
    </xf>
    <xf numFmtId="199" fontId="144" fillId="82" borderId="81" xfId="7" applyNumberFormat="1" applyFont="1" applyFill="1" applyBorder="1" applyAlignment="1">
      <alignment vertical="center"/>
    </xf>
    <xf numFmtId="199" fontId="145" fillId="81" borderId="127" xfId="7" applyNumberFormat="1" applyFont="1" applyFill="1" applyBorder="1" applyAlignment="1">
      <alignment vertical="center"/>
    </xf>
    <xf numFmtId="199" fontId="145" fillId="82" borderId="81" xfId="7" applyNumberFormat="1" applyFont="1" applyFill="1" applyBorder="1" applyAlignment="1">
      <alignment vertical="center"/>
    </xf>
    <xf numFmtId="199" fontId="145" fillId="81" borderId="22" xfId="7" applyNumberFormat="1" applyFont="1" applyFill="1" applyBorder="1" applyAlignment="1">
      <alignment vertical="center"/>
    </xf>
    <xf numFmtId="199" fontId="145" fillId="82" borderId="23" xfId="7" applyNumberFormat="1" applyFont="1" applyFill="1" applyBorder="1" applyAlignment="1">
      <alignment vertical="center"/>
    </xf>
    <xf numFmtId="0" fontId="349" fillId="0" borderId="0" xfId="0" applyFont="1"/>
    <xf numFmtId="0" fontId="94" fillId="0" borderId="189" xfId="0" applyFont="1" applyFill="1" applyBorder="1" applyAlignment="1">
      <alignment horizontal="center" vertical="center" wrapText="1"/>
    </xf>
    <xf numFmtId="0" fontId="348" fillId="0" borderId="0" xfId="0" applyFont="1"/>
    <xf numFmtId="0" fontId="0" fillId="0" borderId="0" xfId="0"/>
    <xf numFmtId="0" fontId="94" fillId="0" borderId="0" xfId="0" applyFont="1"/>
    <xf numFmtId="0" fontId="350" fillId="0" borderId="0" xfId="0" applyFont="1"/>
    <xf numFmtId="0" fontId="94" fillId="0" borderId="0" xfId="0" applyFont="1" applyBorder="1"/>
    <xf numFmtId="0" fontId="350" fillId="0" borderId="0" xfId="0" applyFont="1" applyBorder="1"/>
    <xf numFmtId="0" fontId="94" fillId="0" borderId="114" xfId="0" applyFont="1" applyFill="1" applyBorder="1" applyAlignment="1" applyProtection="1">
      <alignment horizontal="center" vertical="center" wrapText="1"/>
    </xf>
    <xf numFmtId="0" fontId="351" fillId="0" borderId="114" xfId="0" applyFont="1" applyBorder="1" applyAlignment="1">
      <alignment horizontal="center" vertical="center"/>
    </xf>
    <xf numFmtId="0" fontId="350" fillId="0" borderId="114" xfId="0" applyFont="1" applyBorder="1" applyAlignment="1">
      <alignment horizontal="center"/>
    </xf>
    <xf numFmtId="0" fontId="120" fillId="3" borderId="114" xfId="20954" applyFont="1" applyFill="1" applyBorder="1" applyAlignment="1">
      <alignment horizontal="left" vertical="center" wrapText="1"/>
    </xf>
    <xf numFmtId="0" fontId="94" fillId="0" borderId="114" xfId="20954" applyFont="1" applyFill="1" applyBorder="1" applyAlignment="1">
      <alignment horizontal="left" vertical="center" wrapText="1" indent="1"/>
    </xf>
    <xf numFmtId="0" fontId="352" fillId="3" borderId="124" xfId="0" applyFont="1" applyFill="1" applyBorder="1" applyAlignment="1">
      <alignment horizontal="left" vertical="center" wrapText="1"/>
    </xf>
    <xf numFmtId="0" fontId="94" fillId="3" borderId="114" xfId="20954" applyFont="1" applyFill="1" applyBorder="1" applyAlignment="1">
      <alignment horizontal="left" vertical="center" wrapText="1" indent="1"/>
    </xf>
    <xf numFmtId="0" fontId="120" fillId="0" borderId="124" xfId="0" applyFont="1" applyFill="1" applyBorder="1" applyAlignment="1">
      <alignment horizontal="left" vertical="center" wrapText="1"/>
    </xf>
    <xf numFmtId="0" fontId="352" fillId="0" borderId="124" xfId="0" applyFont="1" applyFill="1" applyBorder="1" applyAlignment="1">
      <alignment horizontal="left" vertical="center" wrapText="1"/>
    </xf>
    <xf numFmtId="0" fontId="352" fillId="0" borderId="124" xfId="0" applyFont="1" applyFill="1" applyBorder="1" applyAlignment="1">
      <alignment vertical="center" wrapText="1"/>
    </xf>
    <xf numFmtId="0" fontId="353" fillId="0" borderId="124" xfId="0" applyFont="1" applyFill="1" applyBorder="1" applyAlignment="1">
      <alignment horizontal="left" vertical="center" wrapText="1" indent="1"/>
    </xf>
    <xf numFmtId="0" fontId="353" fillId="3" borderId="124" xfId="0" applyFont="1" applyFill="1" applyBorder="1" applyAlignment="1">
      <alignment horizontal="left" vertical="center" wrapText="1" indent="1"/>
    </xf>
    <xf numFmtId="0" fontId="352" fillId="3" borderId="125" xfId="0" applyFont="1" applyFill="1" applyBorder="1" applyAlignment="1">
      <alignment horizontal="left" vertical="center" wrapText="1"/>
    </xf>
    <xf numFmtId="0" fontId="353" fillId="0" borderId="114" xfId="20954" applyFont="1" applyFill="1" applyBorder="1" applyAlignment="1">
      <alignment horizontal="left" vertical="center" wrapText="1" indent="1"/>
    </xf>
    <xf numFmtId="0" fontId="352" fillId="0" borderId="114" xfId="0" applyFont="1" applyFill="1" applyBorder="1" applyAlignment="1">
      <alignment horizontal="left" vertical="center" wrapText="1"/>
    </xf>
    <xf numFmtId="0" fontId="352" fillId="0" borderId="114" xfId="20954" applyFont="1" applyFill="1" applyBorder="1" applyAlignment="1">
      <alignment horizontal="center" vertical="center" wrapText="1"/>
    </xf>
    <xf numFmtId="0" fontId="352" fillId="3" borderId="126" xfId="0" applyFont="1" applyFill="1" applyBorder="1" applyAlignment="1">
      <alignment horizontal="left" vertical="center" wrapText="1"/>
    </xf>
    <xf numFmtId="0" fontId="350" fillId="0" borderId="127" xfId="0" applyFont="1" applyBorder="1" applyAlignment="1">
      <alignment horizontal="center"/>
    </xf>
    <xf numFmtId="0" fontId="94" fillId="3" borderId="127" xfId="20954" applyFont="1" applyFill="1" applyBorder="1" applyAlignment="1">
      <alignment horizontal="left" vertical="center" wrapText="1" indent="1"/>
    </xf>
    <xf numFmtId="0" fontId="94" fillId="3" borderId="124" xfId="0" applyFont="1" applyFill="1" applyBorder="1" applyAlignment="1">
      <alignment horizontal="left" vertical="center" wrapText="1" indent="1"/>
    </xf>
    <xf numFmtId="0" fontId="94" fillId="0" borderId="127" xfId="20954" applyFont="1" applyFill="1" applyBorder="1" applyAlignment="1">
      <alignment horizontal="left" vertical="center" wrapText="1" indent="1"/>
    </xf>
    <xf numFmtId="0" fontId="352" fillId="0" borderId="124" xfId="0" applyFont="1" applyBorder="1" applyAlignment="1">
      <alignment horizontal="left" vertical="center" wrapText="1"/>
    </xf>
    <xf numFmtId="0" fontId="94" fillId="0" borderId="124" xfId="0" applyFont="1" applyBorder="1" applyAlignment="1">
      <alignment horizontal="left" vertical="center" wrapText="1" indent="1"/>
    </xf>
    <xf numFmtId="0" fontId="94" fillId="0" borderId="125" xfId="0" applyFont="1" applyBorder="1" applyAlignment="1">
      <alignment horizontal="left" vertical="center" wrapText="1" indent="1"/>
    </xf>
    <xf numFmtId="0" fontId="352" fillId="0" borderId="127" xfId="20954" applyFont="1" applyFill="1" applyBorder="1" applyAlignment="1">
      <alignment horizontal="left" vertical="center" wrapText="1"/>
    </xf>
    <xf numFmtId="0" fontId="352" fillId="0" borderId="127" xfId="0" applyFont="1" applyFill="1" applyBorder="1" applyAlignment="1">
      <alignment vertical="center" wrapText="1"/>
    </xf>
    <xf numFmtId="0" fontId="352" fillId="0" borderId="127" xfId="20954" applyFont="1" applyFill="1" applyBorder="1" applyAlignment="1">
      <alignment horizontal="center" vertical="center" wrapText="1"/>
    </xf>
    <xf numFmtId="0" fontId="352" fillId="3" borderId="127" xfId="20954" applyFont="1" applyFill="1" applyBorder="1" applyAlignment="1">
      <alignment horizontal="left" vertical="center" wrapText="1"/>
    </xf>
    <xf numFmtId="0" fontId="94" fillId="0" borderId="124" xfId="0" applyFont="1" applyFill="1" applyBorder="1" applyAlignment="1">
      <alignment horizontal="left" vertical="center" wrapText="1" indent="1"/>
    </xf>
    <xf numFmtId="0" fontId="354" fillId="0" borderId="0" xfId="0" applyFont="1" applyAlignment="1">
      <alignment horizontal="justify"/>
    </xf>
    <xf numFmtId="0" fontId="352" fillId="0" borderId="127" xfId="0" applyFont="1" applyFill="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198" fontId="2" fillId="0" borderId="127" xfId="0" applyNumberFormat="1" applyFont="1" applyFill="1" applyBorder="1" applyAlignment="1" applyProtection="1">
      <alignment horizontal="right"/>
    </xf>
    <xf numFmtId="198" fontId="2" fillId="35" borderId="127" xfId="0" applyNumberFormat="1" applyFont="1" applyFill="1" applyBorder="1" applyAlignment="1" applyProtection="1">
      <alignment horizontal="right"/>
    </xf>
    <xf numFmtId="198" fontId="2" fillId="35" borderId="81" xfId="0" applyNumberFormat="1" applyFont="1" applyFill="1" applyBorder="1" applyAlignment="1" applyProtection="1">
      <alignment horizontal="right"/>
    </xf>
    <xf numFmtId="0" fontId="86" fillId="0" borderId="127" xfId="0" applyFont="1" applyBorder="1" applyAlignment="1">
      <alignment vertical="center"/>
    </xf>
    <xf numFmtId="0" fontId="45" fillId="0" borderId="127" xfId="0" applyNumberFormat="1" applyFont="1" applyFill="1" applyBorder="1" applyAlignment="1">
      <alignment vertical="center" wrapText="1"/>
    </xf>
    <xf numFmtId="198" fontId="94" fillId="35" borderId="195"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2" fillId="0" borderId="195" xfId="20954" applyFont="1" applyFill="1" applyBorder="1" applyAlignment="1">
      <alignment horizontal="left" vertical="center" wrapText="1"/>
    </xf>
    <xf numFmtId="198" fontId="94" fillId="0" borderId="195" xfId="0" applyNumberFormat="1" applyFont="1" applyFill="1" applyBorder="1" applyAlignment="1" applyProtection="1">
      <alignment horizontal="right"/>
    </xf>
    <xf numFmtId="49" fontId="84" fillId="0" borderId="80" xfId="0" applyNumberFormat="1" applyFont="1" applyFill="1" applyBorder="1" applyAlignment="1">
      <alignment horizontal="right"/>
    </xf>
    <xf numFmtId="0" fontId="6" fillId="0" borderId="195" xfId="17" applyFill="1" applyBorder="1" applyAlignment="1" applyProtection="1"/>
    <xf numFmtId="49" fontId="84" fillId="0" borderId="195" xfId="0" applyNumberFormat="1" applyFont="1" applyFill="1" applyBorder="1" applyAlignment="1">
      <alignment horizontal="right"/>
    </xf>
    <xf numFmtId="0" fontId="84" fillId="0" borderId="195" xfId="0" applyFont="1" applyFill="1" applyBorder="1"/>
    <xf numFmtId="0" fontId="96" fillId="0" borderId="0" xfId="0" applyFont="1" applyFill="1"/>
    <xf numFmtId="0" fontId="355" fillId="3" borderId="0" xfId="37364" applyFont="1" applyFill="1" applyAlignment="1" applyProtection="1">
      <alignment vertical="center"/>
      <protection locked="0"/>
    </xf>
    <xf numFmtId="0" fontId="131" fillId="3" borderId="195" xfId="5" applyFont="1" applyFill="1" applyBorder="1" applyAlignment="1" applyProtection="1">
      <alignment vertical="center" wrapText="1"/>
      <protection locked="0"/>
    </xf>
    <xf numFmtId="0" fontId="131" fillId="0" borderId="195" xfId="37365" applyFont="1" applyFill="1" applyBorder="1" applyAlignment="1" applyProtection="1">
      <alignment horizontal="center" vertical="center" wrapText="1"/>
      <protection locked="0"/>
    </xf>
    <xf numFmtId="3" fontId="131" fillId="3" borderId="195" xfId="1" applyNumberFormat="1" applyFont="1" applyFill="1" applyBorder="1" applyAlignment="1" applyProtection="1">
      <alignment horizontal="center" vertical="center" wrapText="1"/>
      <protection locked="0"/>
    </xf>
    <xf numFmtId="9" fontId="131" fillId="3" borderId="195" xfId="15" applyNumberFormat="1" applyFont="1" applyFill="1" applyBorder="1" applyAlignment="1" applyProtection="1">
      <alignment horizontal="center" vertical="center" wrapText="1"/>
      <protection locked="0"/>
    </xf>
    <xf numFmtId="0" fontId="131" fillId="3" borderId="195" xfId="37365" applyFont="1" applyFill="1" applyBorder="1" applyAlignment="1" applyProtection="1">
      <alignment horizontal="center" vertical="center" wrapText="1"/>
      <protection locked="0"/>
    </xf>
    <xf numFmtId="0" fontId="355" fillId="3" borderId="195" xfId="37365" applyFont="1" applyFill="1" applyBorder="1" applyAlignment="1" applyProtection="1">
      <protection locked="0"/>
    </xf>
    <xf numFmtId="3" fontId="131" fillId="151" borderId="195" xfId="5" applyNumberFormat="1" applyFont="1" applyFill="1" applyBorder="1" applyAlignment="1" applyProtection="1"/>
    <xf numFmtId="0" fontId="356" fillId="3" borderId="195" xfId="37365" applyFont="1" applyFill="1" applyBorder="1" applyAlignment="1" applyProtection="1">
      <alignment horizontal="right"/>
      <protection locked="0"/>
    </xf>
    <xf numFmtId="365" fontId="131" fillId="151" borderId="195" xfId="5" applyNumberFormat="1" applyFont="1" applyFill="1" applyBorder="1" applyAlignment="1" applyProtection="1">
      <protection locked="0"/>
    </xf>
    <xf numFmtId="172" fontId="131" fillId="151" borderId="195" xfId="1" applyNumberFormat="1" applyFont="1" applyFill="1" applyBorder="1" applyAlignment="1" applyProtection="1"/>
    <xf numFmtId="0" fontId="131" fillId="3" borderId="195" xfId="37365" applyFont="1" applyFill="1" applyBorder="1" applyAlignment="1" applyProtection="1">
      <alignment horizontal="left" vertical="center"/>
      <protection locked="0"/>
    </xf>
    <xf numFmtId="3" fontId="131" fillId="3" borderId="195" xfId="5" applyNumberFormat="1" applyFont="1" applyFill="1" applyBorder="1" applyAlignment="1" applyProtection="1">
      <protection locked="0"/>
    </xf>
    <xf numFmtId="0" fontId="131" fillId="3" borderId="195" xfId="5" applyFont="1" applyFill="1" applyBorder="1" applyAlignment="1" applyProtection="1">
      <protection locked="0"/>
    </xf>
    <xf numFmtId="0" fontId="357" fillId="3" borderId="195" xfId="37365" applyFont="1" applyFill="1" applyBorder="1" applyAlignment="1" applyProtection="1">
      <alignment horizontal="right"/>
      <protection locked="0"/>
    </xf>
    <xf numFmtId="0" fontId="131" fillId="0" borderId="195" xfId="37365" applyFont="1" applyFill="1" applyBorder="1" applyAlignment="1" applyProtection="1">
      <alignment horizontal="left" vertical="center"/>
      <protection locked="0"/>
    </xf>
    <xf numFmtId="0" fontId="355" fillId="3" borderId="195" xfId="16" applyFont="1" applyFill="1" applyBorder="1" applyAlignment="1" applyProtection="1">
      <protection locked="0"/>
    </xf>
    <xf numFmtId="3" fontId="355" fillId="75" borderId="195" xfId="16" applyNumberFormat="1" applyFont="1" applyFill="1" applyBorder="1" applyAlignment="1" applyProtection="1"/>
    <xf numFmtId="0" fontId="360" fillId="0" borderId="0" xfId="37364" applyFont="1" applyFill="1" applyAlignment="1" applyProtection="1">
      <alignment vertical="center"/>
      <protection locked="0"/>
    </xf>
    <xf numFmtId="0" fontId="131" fillId="3" borderId="195" xfId="5" applyFont="1" applyFill="1" applyBorder="1" applyProtection="1">
      <protection locked="0"/>
    </xf>
    <xf numFmtId="0" fontId="131" fillId="0" borderId="195" xfId="37365" applyFont="1" applyFill="1" applyBorder="1" applyAlignment="1" applyProtection="1">
      <alignment horizontal="center" vertical="top" wrapText="1"/>
      <protection locked="0"/>
    </xf>
    <xf numFmtId="0" fontId="355" fillId="3" borderId="195" xfId="37365" applyFont="1" applyFill="1" applyBorder="1" applyAlignment="1" applyProtection="1">
      <alignment wrapText="1"/>
      <protection locked="0"/>
    </xf>
    <xf numFmtId="3" fontId="131" fillId="0" borderId="195" xfId="5" applyNumberFormat="1" applyFont="1" applyFill="1" applyBorder="1" applyProtection="1"/>
    <xf numFmtId="0" fontId="120" fillId="75" borderId="100" xfId="20952" applyFont="1" applyFill="1" applyBorder="1" applyAlignment="1">
      <alignment vertical="center"/>
    </xf>
    <xf numFmtId="0" fontId="120" fillId="75" borderId="101" xfId="20952" applyFont="1" applyFill="1" applyBorder="1" applyAlignment="1">
      <alignment vertical="center"/>
    </xf>
    <xf numFmtId="0" fontId="120" fillId="75" borderId="98" xfId="20952" applyFont="1" applyFill="1" applyBorder="1" applyAlignment="1">
      <alignment vertical="center"/>
    </xf>
    <xf numFmtId="172" fontId="120" fillId="75" borderId="98" xfId="7" applyNumberFormat="1" applyFont="1" applyFill="1" applyBorder="1" applyAlignment="1">
      <alignment horizontal="right" vertical="center"/>
    </xf>
    <xf numFmtId="0" fontId="120" fillId="76" borderId="101" xfId="20952" applyFont="1" applyFill="1" applyBorder="1" applyAlignment="1">
      <alignment vertical="center"/>
    </xf>
    <xf numFmtId="0" fontId="120" fillId="3" borderId="101" xfId="20952" applyFont="1" applyFill="1" applyBorder="1" applyAlignment="1">
      <alignment vertical="center"/>
    </xf>
    <xf numFmtId="0" fontId="94" fillId="69" borderId="97" xfId="20952" applyFont="1" applyFill="1" applyBorder="1" applyAlignment="1">
      <alignment horizontal="center" vertical="center"/>
    </xf>
    <xf numFmtId="0" fontId="94" fillId="69" borderId="98" xfId="20952" applyFont="1" applyFill="1" applyBorder="1" applyAlignment="1">
      <alignment horizontal="left" vertical="center" wrapText="1"/>
    </xf>
    <xf numFmtId="172" fontId="94" fillId="0" borderId="99" xfId="7" applyNumberFormat="1" applyFont="1" applyFill="1" applyBorder="1" applyAlignment="1" applyProtection="1">
      <alignment horizontal="right" vertical="center"/>
      <protection locked="0"/>
    </xf>
    <xf numFmtId="0" fontId="120" fillId="76" borderId="99" xfId="20952" applyFont="1" applyFill="1" applyBorder="1" applyAlignment="1">
      <alignment horizontal="center" vertical="center"/>
    </xf>
    <xf numFmtId="0" fontId="120" fillId="76" borderId="101" xfId="20952" applyFont="1" applyFill="1" applyBorder="1" applyAlignment="1">
      <alignment vertical="top" wrapText="1"/>
    </xf>
    <xf numFmtId="0" fontId="94" fillId="69" borderId="101" xfId="20952" applyFont="1" applyFill="1" applyBorder="1" applyAlignment="1">
      <alignment vertical="center" wrapText="1"/>
    </xf>
    <xf numFmtId="0" fontId="94" fillId="69" borderId="98" xfId="20952" applyFont="1" applyFill="1" applyBorder="1" applyAlignment="1">
      <alignment horizontal="left" vertical="center"/>
    </xf>
    <xf numFmtId="366" fontId="94" fillId="0" borderId="99" xfId="7" applyNumberFormat="1" applyFont="1" applyFill="1" applyBorder="1" applyAlignment="1" applyProtection="1">
      <alignment horizontal="right" vertical="center"/>
      <protection locked="0"/>
    </xf>
    <xf numFmtId="0" fontId="94" fillId="3" borderId="97" xfId="20952" applyFont="1" applyFill="1" applyBorder="1" applyAlignment="1">
      <alignment horizontal="center" vertical="center"/>
    </xf>
    <xf numFmtId="172" fontId="94" fillId="76" borderId="99" xfId="7" applyNumberFormat="1" applyFont="1" applyFill="1" applyBorder="1" applyAlignment="1" applyProtection="1">
      <alignment horizontal="right" vertical="center"/>
      <protection locked="0"/>
    </xf>
    <xf numFmtId="172" fontId="94" fillId="3" borderId="99" xfId="7" applyNumberFormat="1" applyFont="1" applyFill="1" applyBorder="1" applyAlignment="1" applyProtection="1">
      <alignment horizontal="right" vertical="center"/>
      <protection locked="0"/>
    </xf>
    <xf numFmtId="0" fontId="94" fillId="69" borderId="99" xfId="20952" applyFont="1" applyFill="1" applyBorder="1" applyAlignment="1">
      <alignment horizontal="center" vertical="center"/>
    </xf>
    <xf numFmtId="0" fontId="350" fillId="0" borderId="0" xfId="0" applyFont="1" applyAlignment="1">
      <alignment wrapText="1"/>
    </xf>
    <xf numFmtId="0" fontId="106" fillId="69" borderId="202" xfId="20952" applyFont="1" applyFill="1" applyBorder="1" applyAlignment="1" applyProtection="1">
      <alignment horizontal="center" vertical="center"/>
      <protection locked="0"/>
    </xf>
    <xf numFmtId="0" fontId="107" fillId="76" borderId="195" xfId="20952" applyFont="1" applyFill="1" applyBorder="1" applyAlignment="1" applyProtection="1">
      <alignment horizontal="center" vertical="center"/>
      <protection locked="0"/>
    </xf>
    <xf numFmtId="0" fontId="6" fillId="0" borderId="3" xfId="17" applyBorder="1" applyAlignment="1" applyProtection="1"/>
    <xf numFmtId="0" fontId="2" fillId="0" borderId="209" xfId="0" applyFont="1" applyBorder="1" applyAlignment="1">
      <alignment wrapText="1"/>
    </xf>
    <xf numFmtId="0" fontId="2" fillId="0" borderId="211" xfId="0" applyFont="1" applyBorder="1" applyAlignment="1">
      <alignment vertical="center"/>
    </xf>
    <xf numFmtId="0" fontId="2" fillId="0" borderId="212" xfId="0" applyFont="1" applyBorder="1" applyAlignment="1">
      <alignment wrapText="1"/>
    </xf>
    <xf numFmtId="10" fontId="84" fillId="0" borderId="20" xfId="0" applyNumberFormat="1" applyFont="1" applyBorder="1" applyAlignment="1"/>
    <xf numFmtId="10" fontId="84" fillId="0" borderId="210" xfId="0" applyNumberFormat="1" applyFont="1" applyBorder="1" applyAlignment="1"/>
    <xf numFmtId="10" fontId="84" fillId="0" borderId="20" xfId="20950" applyNumberFormat="1" applyFont="1" applyBorder="1" applyAlignment="1"/>
    <xf numFmtId="10" fontId="84" fillId="0" borderId="213" xfId="20950" applyNumberFormat="1" applyFont="1" applyBorder="1" applyAlignment="1"/>
    <xf numFmtId="0" fontId="2" fillId="0" borderId="20" xfId="0" applyFont="1" applyBorder="1" applyAlignment="1">
      <alignment horizontal="center"/>
    </xf>
    <xf numFmtId="14" fontId="2" fillId="0" borderId="0" xfId="0" applyNumberFormat="1" applyFont="1" applyAlignment="1">
      <alignment horizontal="left"/>
    </xf>
    <xf numFmtId="14" fontId="111" fillId="0" borderId="0" xfId="0" applyNumberFormat="1" applyFont="1" applyAlignment="1">
      <alignment horizontal="left"/>
    </xf>
    <xf numFmtId="14" fontId="94" fillId="0" borderId="0" xfId="0" applyNumberFormat="1" applyFont="1" applyAlignment="1">
      <alignment horizontal="left"/>
    </xf>
    <xf numFmtId="14" fontId="3" fillId="0" borderId="0" xfId="0" applyNumberFormat="1" applyFont="1" applyAlignment="1">
      <alignment horizontal="left"/>
    </xf>
    <xf numFmtId="9" fontId="2" fillId="0" borderId="3" xfId="20950" applyFont="1" applyBorder="1" applyAlignment="1" applyProtection="1">
      <alignment horizontal="right" vertical="center" wrapText="1"/>
      <protection locked="0"/>
    </xf>
    <xf numFmtId="9" fontId="84" fillId="0" borderId="3" xfId="20950" applyFont="1" applyBorder="1" applyAlignment="1" applyProtection="1">
      <alignment vertical="center" wrapText="1"/>
      <protection locked="0"/>
    </xf>
    <xf numFmtId="9" fontId="84" fillId="0" borderId="19" xfId="20950" applyFont="1" applyBorder="1" applyAlignment="1" applyProtection="1">
      <alignment vertical="center" wrapText="1"/>
      <protection locked="0"/>
    </xf>
    <xf numFmtId="9" fontId="9" fillId="36" borderId="0" xfId="20950" applyFont="1" applyFill="1" applyBorder="1"/>
    <xf numFmtId="9" fontId="9" fillId="36" borderId="96" xfId="20950" applyFont="1" applyFill="1" applyBorder="1"/>
    <xf numFmtId="9" fontId="2" fillId="36" borderId="0" xfId="20950" applyFont="1" applyFill="1" applyBorder="1"/>
    <xf numFmtId="9" fontId="2" fillId="36" borderId="96" xfId="20950" applyFont="1" applyFill="1" applyBorder="1"/>
    <xf numFmtId="9" fontId="2" fillId="2" borderId="3" xfId="20950" applyFont="1" applyFill="1" applyBorder="1" applyAlignment="1" applyProtection="1">
      <alignment vertical="center"/>
      <protection locked="0"/>
    </xf>
    <xf numFmtId="9" fontId="87" fillId="2" borderId="3" xfId="20950" applyFont="1" applyFill="1" applyBorder="1" applyAlignment="1" applyProtection="1">
      <alignment vertical="center"/>
      <protection locked="0"/>
    </xf>
    <xf numFmtId="9" fontId="87" fillId="2" borderId="19" xfId="20950" applyFont="1" applyFill="1" applyBorder="1" applyAlignment="1" applyProtection="1">
      <alignment vertical="center"/>
      <protection locked="0"/>
    </xf>
    <xf numFmtId="9" fontId="84" fillId="0" borderId="3" xfId="20950" applyFont="1" applyFill="1" applyBorder="1" applyAlignment="1" applyProtection="1">
      <alignment horizontal="center" vertical="center" wrapText="1"/>
      <protection locked="0"/>
    </xf>
    <xf numFmtId="9" fontId="84" fillId="0" borderId="19" xfId="20950" applyFont="1" applyFill="1" applyBorder="1" applyAlignment="1" applyProtection="1">
      <alignment horizontal="center" vertical="center" wrapText="1"/>
      <protection locked="0"/>
    </xf>
    <xf numFmtId="9" fontId="2" fillId="2" borderId="97" xfId="20950" applyFont="1" applyFill="1" applyBorder="1" applyAlignment="1" applyProtection="1">
      <alignment vertical="center"/>
      <protection locked="0"/>
    </xf>
    <xf numFmtId="9" fontId="87" fillId="2" borderId="97" xfId="20950" applyFont="1" applyFill="1" applyBorder="1" applyAlignment="1" applyProtection="1">
      <alignment vertical="center"/>
      <protection locked="0"/>
    </xf>
    <xf numFmtId="9" fontId="87" fillId="2" borderId="91" xfId="20950" applyFont="1" applyFill="1" applyBorder="1" applyAlignment="1" applyProtection="1">
      <alignment vertical="center"/>
      <protection locked="0"/>
    </xf>
    <xf numFmtId="9" fontId="2" fillId="2" borderId="22" xfId="20950" applyFont="1" applyFill="1" applyBorder="1" applyAlignment="1" applyProtection="1">
      <alignment vertical="center"/>
      <protection locked="0"/>
    </xf>
    <xf numFmtId="9" fontId="87" fillId="2" borderId="22" xfId="20950" applyFont="1" applyFill="1" applyBorder="1" applyAlignment="1" applyProtection="1">
      <alignment vertical="center"/>
      <protection locked="0"/>
    </xf>
    <xf numFmtId="171" fontId="350" fillId="0" borderId="114" xfId="7" applyFont="1" applyBorder="1"/>
    <xf numFmtId="171" fontId="350" fillId="35" borderId="114" xfId="7" applyFont="1" applyFill="1" applyBorder="1"/>
    <xf numFmtId="171" fontId="0" fillId="0" borderId="208" xfId="7" applyFont="1" applyBorder="1"/>
    <xf numFmtId="171" fontId="350" fillId="0" borderId="114" xfId="7" applyFont="1" applyBorder="1" applyAlignment="1">
      <alignment vertical="center"/>
    </xf>
    <xf numFmtId="171" fontId="350" fillId="35" borderId="114" xfId="7" applyFont="1" applyFill="1" applyBorder="1" applyAlignment="1">
      <alignment vertical="center"/>
    </xf>
    <xf numFmtId="171" fontId="350" fillId="0" borderId="127" xfId="7" applyFont="1" applyBorder="1"/>
    <xf numFmtId="171" fontId="350" fillId="35" borderId="127" xfId="7" applyFont="1" applyFill="1" applyBorder="1"/>
    <xf numFmtId="171" fontId="0" fillId="0" borderId="127" xfId="7" applyFont="1" applyBorder="1"/>
    <xf numFmtId="171" fontId="0" fillId="35" borderId="127" xfId="7" applyFont="1" applyFill="1" applyBorder="1"/>
    <xf numFmtId="171" fontId="0" fillId="0" borderId="127" xfId="7" applyFont="1" applyBorder="1" applyProtection="1"/>
    <xf numFmtId="171" fontId="0" fillId="0" borderId="195" xfId="7" applyFont="1" applyFill="1" applyBorder="1"/>
    <xf numFmtId="171" fontId="0" fillId="35" borderId="195" xfId="7" applyFont="1" applyFill="1" applyBorder="1"/>
    <xf numFmtId="10" fontId="94" fillId="0" borderId="99" xfId="20950" applyNumberFormat="1" applyFont="1" applyFill="1" applyBorder="1" applyAlignment="1" applyProtection="1">
      <alignment horizontal="right" vertical="center"/>
      <protection locked="0"/>
    </xf>
    <xf numFmtId="171" fontId="114" fillId="0" borderId="127" xfId="7" applyFont="1" applyBorder="1"/>
    <xf numFmtId="171" fontId="110" fillId="0" borderId="127" xfId="7" applyFont="1" applyBorder="1"/>
    <xf numFmtId="171" fontId="110" fillId="0" borderId="127" xfId="7" applyFont="1" applyFill="1" applyBorder="1"/>
    <xf numFmtId="171" fontId="110" fillId="35" borderId="127" xfId="7" applyFont="1" applyFill="1" applyBorder="1"/>
    <xf numFmtId="171" fontId="113" fillId="0" borderId="127" xfId="7" applyFont="1" applyBorder="1"/>
    <xf numFmtId="174" fontId="89" fillId="0" borderId="0" xfId="0" applyNumberFormat="1" applyFont="1"/>
    <xf numFmtId="171" fontId="3" fillId="0" borderId="81" xfId="7" applyFont="1" applyFill="1" applyBorder="1" applyAlignment="1">
      <alignment horizontal="right" vertical="center" wrapText="1"/>
    </xf>
    <xf numFmtId="171" fontId="4" fillId="35" borderId="81" xfId="7" applyFont="1" applyFill="1" applyBorder="1" applyAlignment="1">
      <alignment horizontal="left" vertical="center" wrapText="1"/>
    </xf>
    <xf numFmtId="171" fontId="4" fillId="35" borderId="81" xfId="7" applyFont="1" applyFill="1" applyBorder="1" applyAlignment="1">
      <alignment horizontal="center" vertical="center" wrapText="1"/>
    </xf>
    <xf numFmtId="171" fontId="3" fillId="0" borderId="23" xfId="7" applyFont="1" applyFill="1" applyBorder="1" applyAlignment="1">
      <alignment horizontal="right" vertical="center" wrapText="1"/>
    </xf>
    <xf numFmtId="171" fontId="3" fillId="0" borderId="0" xfId="7" applyFont="1"/>
    <xf numFmtId="367" fontId="3" fillId="0" borderId="0" xfId="0" applyNumberFormat="1" applyFont="1" applyFill="1" applyAlignment="1">
      <alignment horizontal="left" vertical="center"/>
    </xf>
    <xf numFmtId="171" fontId="84" fillId="0" borderId="0" xfId="7" applyFont="1"/>
    <xf numFmtId="171" fontId="2" fillId="0" borderId="0" xfId="7" applyFont="1" applyFill="1" applyBorder="1" applyAlignment="1" applyProtection="1"/>
    <xf numFmtId="171" fontId="84" fillId="0" borderId="59" xfId="7" applyFont="1" applyFill="1" applyBorder="1" applyAlignment="1">
      <alignment horizontal="center" vertical="center" wrapText="1"/>
    </xf>
    <xf numFmtId="171" fontId="84" fillId="0" borderId="31" xfId="7" applyFont="1" applyBorder="1" applyAlignment="1">
      <alignment horizontal="center" vertical="center"/>
    </xf>
    <xf numFmtId="171" fontId="84" fillId="0" borderId="11" xfId="7" applyFont="1" applyBorder="1" applyAlignment="1">
      <alignment horizontal="center" vertical="center"/>
    </xf>
    <xf numFmtId="171" fontId="84" fillId="0" borderId="11" xfId="7" applyFont="1" applyFill="1" applyBorder="1" applyAlignment="1">
      <alignment horizontal="center" vertical="center"/>
    </xf>
    <xf numFmtId="171" fontId="88" fillId="0" borderId="11" xfId="7" applyFont="1" applyFill="1" applyBorder="1" applyAlignment="1">
      <alignment horizontal="center" vertical="center"/>
    </xf>
    <xf numFmtId="171" fontId="84" fillId="0" borderId="12" xfId="7" applyFont="1" applyFill="1" applyBorder="1" applyAlignment="1">
      <alignment horizontal="center" vertical="center"/>
    </xf>
    <xf numFmtId="171" fontId="86" fillId="0" borderId="13" xfId="7" applyFont="1" applyFill="1" applyBorder="1" applyAlignment="1">
      <alignment horizontal="center" vertical="center"/>
    </xf>
    <xf numFmtId="171" fontId="84" fillId="0" borderId="14" xfId="7" applyFont="1" applyBorder="1" applyAlignment="1">
      <alignment horizontal="center" vertical="center"/>
    </xf>
    <xf numFmtId="171" fontId="84" fillId="0" borderId="12" xfId="7" applyFont="1" applyBorder="1" applyAlignment="1">
      <alignment horizontal="center" vertical="center"/>
    </xf>
    <xf numFmtId="171" fontId="88" fillId="0" borderId="12" xfId="7" applyFont="1" applyBorder="1" applyAlignment="1">
      <alignment vertical="center"/>
    </xf>
    <xf numFmtId="171" fontId="84" fillId="0" borderId="127" xfId="7" applyFont="1" applyBorder="1" applyAlignment="1">
      <alignment horizontal="center" vertical="center"/>
    </xf>
    <xf numFmtId="171" fontId="86" fillId="0" borderId="127" xfId="7" applyFont="1" applyFill="1" applyBorder="1" applyAlignment="1">
      <alignment horizontal="center" vertical="center"/>
    </xf>
    <xf numFmtId="171" fontId="84" fillId="0" borderId="127" xfId="7" applyFont="1" applyBorder="1" applyAlignment="1">
      <alignment horizontal="center"/>
    </xf>
    <xf numFmtId="171" fontId="84" fillId="0" borderId="127" xfId="7" applyFont="1" applyBorder="1"/>
    <xf numFmtId="198" fontId="3" fillId="0" borderId="0" xfId="0" applyNumberFormat="1" applyFont="1"/>
    <xf numFmtId="171" fontId="362" fillId="0" borderId="0" xfId="7" applyFont="1"/>
    <xf numFmtId="367" fontId="111" fillId="0" borderId="0" xfId="0" applyNumberFormat="1" applyFont="1"/>
    <xf numFmtId="0" fontId="93" fillId="0" borderId="66" xfId="0" applyFont="1" applyBorder="1" applyAlignment="1">
      <alignment horizontal="left" wrapText="1"/>
    </xf>
    <xf numFmtId="0" fontId="93" fillId="0" borderId="65" xfId="0" applyFont="1" applyBorder="1" applyAlignment="1">
      <alignment horizontal="left" wrapText="1"/>
    </xf>
    <xf numFmtId="0" fontId="93" fillId="0" borderId="135" xfId="0" applyFont="1" applyBorder="1" applyAlignment="1">
      <alignment horizontal="center" vertical="center"/>
    </xf>
    <xf numFmtId="0" fontId="93" fillId="0" borderId="30" xfId="0" applyFont="1" applyBorder="1" applyAlignment="1">
      <alignment horizontal="center" vertical="center"/>
    </xf>
    <xf numFmtId="0" fontId="93" fillId="0" borderId="136" xfId="0" applyFont="1" applyBorder="1" applyAlignment="1">
      <alignment horizontal="center" vertical="center"/>
    </xf>
    <xf numFmtId="171" fontId="350" fillId="0" borderId="128" xfId="7" applyFont="1" applyBorder="1" applyAlignment="1">
      <alignment horizontal="center"/>
    </xf>
    <xf numFmtId="171" fontId="350" fillId="0" borderId="129" xfId="7" applyFont="1" applyBorder="1" applyAlignment="1">
      <alignment horizontal="center"/>
    </xf>
    <xf numFmtId="171" fontId="350" fillId="0" borderId="130" xfId="7" applyFont="1" applyBorder="1" applyAlignment="1">
      <alignment horizontal="center"/>
    </xf>
    <xf numFmtId="0" fontId="350" fillId="0" borderId="114" xfId="0" applyFont="1" applyBorder="1" applyAlignment="1">
      <alignment horizontal="center" vertical="center"/>
    </xf>
    <xf numFmtId="0" fontId="351" fillId="0" borderId="115" xfId="0" applyFont="1" applyBorder="1" applyAlignment="1">
      <alignment horizontal="center" vertical="center"/>
    </xf>
    <xf numFmtId="0" fontId="351" fillId="0" borderId="7" xfId="0" applyFont="1" applyBorder="1" applyAlignment="1">
      <alignment horizontal="center" vertical="center"/>
    </xf>
    <xf numFmtId="0" fontId="120" fillId="0" borderId="16" xfId="0" applyFont="1" applyFill="1" applyBorder="1" applyAlignment="1" applyProtection="1">
      <alignment horizontal="center" vertical="center"/>
    </xf>
    <xf numFmtId="0" fontId="120" fillId="0" borderId="17" xfId="0" applyFont="1" applyFill="1" applyBorder="1" applyAlignment="1" applyProtection="1">
      <alignment horizontal="center" vertical="center"/>
    </xf>
    <xf numFmtId="0" fontId="350" fillId="0" borderId="116" xfId="0" applyFont="1" applyBorder="1" applyAlignment="1">
      <alignment horizontal="center"/>
    </xf>
    <xf numFmtId="0" fontId="350" fillId="0" borderId="117" xfId="0" applyFont="1" applyBorder="1" applyAlignment="1">
      <alignment horizontal="center"/>
    </xf>
    <xf numFmtId="0" fontId="350" fillId="0" borderId="118" xfId="0" applyFont="1" applyBorder="1" applyAlignment="1">
      <alignment horizontal="center"/>
    </xf>
    <xf numFmtId="171" fontId="350" fillId="0" borderId="116" xfId="7" applyFont="1" applyBorder="1" applyAlignment="1">
      <alignment horizontal="center"/>
    </xf>
    <xf numFmtId="171" fontId="350" fillId="0" borderId="117" xfId="7" applyFont="1" applyBorder="1" applyAlignment="1">
      <alignment horizontal="center"/>
    </xf>
    <xf numFmtId="171" fontId="350" fillId="0" borderId="118" xfId="7"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9" fillId="0" borderId="131"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Fill="1" applyBorder="1" applyAlignment="1">
      <alignment horizontal="center" vertical="center" wrapText="1"/>
    </xf>
    <xf numFmtId="0" fontId="84" fillId="0" borderId="80" xfId="0" applyFont="1" applyFill="1" applyBorder="1" applyAlignment="1">
      <alignment horizontal="center" vertical="center" wrapText="1"/>
    </xf>
    <xf numFmtId="0" fontId="45" fillId="0" borderId="80" xfId="11" applyFont="1" applyFill="1" applyBorder="1" applyAlignment="1" applyProtection="1">
      <alignment horizontal="center" vertical="center" wrapText="1"/>
    </xf>
    <xf numFmtId="0" fontId="45" fillId="0" borderId="81" xfId="11" applyFont="1" applyFill="1" applyBorder="1" applyAlignment="1" applyProtection="1">
      <alignment horizontal="center" vertical="center" wrapText="1"/>
    </xf>
    <xf numFmtId="0" fontId="45" fillId="0" borderId="70"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7"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pplyProtection="1">
      <alignment horizontal="center" vertical="center" wrapText="1"/>
    </xf>
    <xf numFmtId="0" fontId="4" fillId="83" borderId="81"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1" xfId="13" applyFont="1" applyFill="1" applyBorder="1" applyAlignment="1" applyProtection="1">
      <alignment horizontal="center" vertical="center" wrapText="1"/>
      <protection locked="0"/>
    </xf>
    <xf numFmtId="0" fontId="98"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2" fontId="45" fillId="3" borderId="69" xfId="1" applyNumberFormat="1" applyFont="1" applyFill="1" applyBorder="1" applyAlignment="1" applyProtection="1">
      <alignment horizontal="center"/>
      <protection locked="0"/>
    </xf>
    <xf numFmtId="172" fontId="45" fillId="3" borderId="27" xfId="1" applyNumberFormat="1" applyFont="1" applyFill="1" applyBorder="1" applyAlignment="1" applyProtection="1">
      <alignment horizontal="center"/>
      <protection locked="0"/>
    </xf>
    <xf numFmtId="172" fontId="45" fillId="3" borderId="28" xfId="1" applyNumberFormat="1" applyFont="1" applyFill="1" applyBorder="1" applyAlignment="1" applyProtection="1">
      <alignment horizontal="center"/>
      <protection locked="0"/>
    </xf>
    <xf numFmtId="172" fontId="45" fillId="0" borderId="15" xfId="1" applyNumberFormat="1" applyFont="1" applyFill="1" applyBorder="1" applyAlignment="1" applyProtection="1">
      <alignment horizontal="center"/>
      <protection locked="0"/>
    </xf>
    <xf numFmtId="172" fontId="45" fillId="0" borderId="16" xfId="1" applyNumberFormat="1" applyFont="1" applyFill="1" applyBorder="1" applyAlignment="1" applyProtection="1">
      <alignment horizontal="center"/>
      <protection locked="0"/>
    </xf>
    <xf numFmtId="172"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2" fontId="45" fillId="0" borderId="72" xfId="1" applyNumberFormat="1" applyFont="1" applyFill="1" applyBorder="1" applyAlignment="1" applyProtection="1">
      <alignment horizontal="center" vertical="center" wrapText="1"/>
      <protection locked="0"/>
    </xf>
    <xf numFmtId="172" fontId="45" fillId="0" borderId="73" xfId="1" applyNumberFormat="1" applyFont="1" applyFill="1" applyBorder="1" applyAlignment="1" applyProtection="1">
      <alignment horizontal="center" vertical="center" wrapText="1"/>
      <protection locked="0"/>
    </xf>
    <xf numFmtId="0" fontId="3" fillId="0" borderId="71"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9" fillId="0" borderId="54" xfId="0" applyFont="1" applyFill="1" applyBorder="1" applyAlignment="1">
      <alignment horizontal="left" vertical="center"/>
    </xf>
    <xf numFmtId="0" fontId="99" fillId="0" borderId="55" xfId="0" applyFont="1" applyFill="1" applyBorder="1" applyAlignment="1">
      <alignment horizontal="left" vertical="center"/>
    </xf>
    <xf numFmtId="0" fontId="3" fillId="0" borderId="55"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3" fillId="0" borderId="104" xfId="0" applyNumberFormat="1" applyFont="1" applyFill="1" applyBorder="1" applyAlignment="1">
      <alignment horizontal="left" vertical="center" wrapText="1"/>
    </xf>
    <xf numFmtId="0" fontId="113" fillId="0" borderId="105" xfId="0" applyNumberFormat="1" applyFont="1" applyFill="1" applyBorder="1" applyAlignment="1">
      <alignment horizontal="left" vertical="center" wrapText="1"/>
    </xf>
    <xf numFmtId="0" fontId="113" fillId="0" borderId="109" xfId="0" applyNumberFormat="1" applyFont="1" applyFill="1" applyBorder="1" applyAlignment="1">
      <alignment horizontal="left" vertical="center" wrapText="1"/>
    </xf>
    <xf numFmtId="0" fontId="113" fillId="0" borderId="110" xfId="0" applyNumberFormat="1" applyFont="1" applyFill="1" applyBorder="1" applyAlignment="1">
      <alignment horizontal="left" vertical="center" wrapText="1"/>
    </xf>
    <xf numFmtId="0" fontId="113" fillId="0" borderId="112" xfId="0" applyNumberFormat="1" applyFont="1" applyFill="1" applyBorder="1" applyAlignment="1">
      <alignment horizontal="left" vertical="center" wrapText="1"/>
    </xf>
    <xf numFmtId="0" fontId="113" fillId="0" borderId="113" xfId="0" applyNumberFormat="1" applyFont="1" applyFill="1" applyBorder="1" applyAlignment="1">
      <alignment horizontal="left" vertical="center" wrapText="1"/>
    </xf>
    <xf numFmtId="0" fontId="114" fillId="0" borderId="106" xfId="0" applyFont="1" applyFill="1" applyBorder="1" applyAlignment="1">
      <alignment horizontal="center" vertical="center" wrapText="1"/>
    </xf>
    <xf numFmtId="0" fontId="114" fillId="0" borderId="107" xfId="0" applyFont="1" applyFill="1" applyBorder="1" applyAlignment="1">
      <alignment horizontal="center" vertical="center" wrapText="1"/>
    </xf>
    <xf numFmtId="0" fontId="114" fillId="0" borderId="108" xfId="0" applyFont="1" applyFill="1" applyBorder="1" applyAlignment="1">
      <alignment horizontal="center" vertical="center" wrapText="1"/>
    </xf>
    <xf numFmtId="0" fontId="114" fillId="0" borderId="85" xfId="0" applyFont="1" applyFill="1" applyBorder="1" applyAlignment="1">
      <alignment horizontal="center" vertical="center" wrapText="1"/>
    </xf>
    <xf numFmtId="0" fontId="114" fillId="0" borderId="111" xfId="0" applyFont="1" applyFill="1" applyBorder="1" applyAlignment="1">
      <alignment horizontal="center" vertical="center" wrapText="1"/>
    </xf>
    <xf numFmtId="0" fontId="114" fillId="0" borderId="75" xfId="0" applyFont="1" applyFill="1" applyBorder="1" applyAlignment="1">
      <alignment horizontal="center" vertical="center" wrapText="1"/>
    </xf>
    <xf numFmtId="0" fontId="110" fillId="0" borderId="131"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7" xfId="0" applyFont="1" applyBorder="1" applyAlignment="1">
      <alignment horizontal="center" vertical="center" wrapText="1"/>
    </xf>
    <xf numFmtId="0" fontId="118" fillId="0" borderId="127" xfId="0" applyFont="1" applyFill="1" applyBorder="1" applyAlignment="1">
      <alignment horizontal="center" vertical="center"/>
    </xf>
    <xf numFmtId="0" fontId="118" fillId="0" borderId="106" xfId="0" applyFont="1" applyFill="1" applyBorder="1" applyAlignment="1">
      <alignment horizontal="center" vertical="center"/>
    </xf>
    <xf numFmtId="0" fontId="118" fillId="0" borderId="108" xfId="0" applyFont="1" applyFill="1" applyBorder="1" applyAlignment="1">
      <alignment horizontal="center" vertical="center"/>
    </xf>
    <xf numFmtId="0" fontId="118" fillId="0" borderId="85" xfId="0" applyFont="1" applyFill="1" applyBorder="1" applyAlignment="1">
      <alignment horizontal="center" vertical="center"/>
    </xf>
    <xf numFmtId="0" fontId="118" fillId="0" borderId="75" xfId="0" applyFont="1" applyFill="1" applyBorder="1" applyAlignment="1">
      <alignment horizontal="center" vertical="center"/>
    </xf>
    <xf numFmtId="0" fontId="114" fillId="0" borderId="127" xfId="0" applyFont="1" applyFill="1" applyBorder="1" applyAlignment="1">
      <alignment horizontal="center" vertical="center" wrapText="1"/>
    </xf>
    <xf numFmtId="0" fontId="110" fillId="0" borderId="130" xfId="0" applyFont="1" applyBorder="1" applyAlignment="1">
      <alignment horizontal="center" vertical="center" wrapText="1"/>
    </xf>
    <xf numFmtId="0" fontId="113" fillId="0" borderId="106" xfId="0" applyFont="1" applyFill="1" applyBorder="1" applyAlignment="1">
      <alignment horizontal="center" vertical="center" wrapText="1"/>
    </xf>
    <xf numFmtId="0" fontId="113" fillId="0" borderId="108"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13" fillId="0" borderId="68" xfId="0" applyFont="1" applyFill="1" applyBorder="1" applyAlignment="1">
      <alignment horizontal="center" vertical="center" wrapText="1"/>
    </xf>
    <xf numFmtId="0" fontId="113" fillId="0" borderId="85" xfId="0" applyFont="1" applyFill="1" applyBorder="1" applyAlignment="1">
      <alignment horizontal="center" vertical="center" wrapText="1"/>
    </xf>
    <xf numFmtId="0" fontId="113" fillId="0" borderId="75" xfId="0" applyFont="1" applyFill="1" applyBorder="1" applyAlignment="1">
      <alignment horizontal="center" vertical="center" wrapText="1"/>
    </xf>
    <xf numFmtId="0" fontId="110" fillId="0" borderId="128" xfId="0" applyFont="1" applyFill="1" applyBorder="1" applyAlignment="1">
      <alignment horizontal="center" vertical="center" wrapText="1"/>
    </xf>
    <xf numFmtId="0" fontId="110" fillId="0" borderId="129" xfId="0" applyFont="1" applyFill="1" applyBorder="1" applyAlignment="1">
      <alignment horizontal="center" vertical="center" wrapText="1"/>
    </xf>
    <xf numFmtId="0" fontId="113" fillId="0" borderId="76" xfId="0" applyFont="1" applyFill="1" applyBorder="1" applyAlignment="1">
      <alignment horizontal="center" vertical="center" wrapText="1"/>
    </xf>
    <xf numFmtId="0" fontId="113" fillId="0" borderId="7" xfId="0" applyFont="1" applyFill="1" applyBorder="1" applyAlignment="1">
      <alignment horizontal="center" vertical="center" wrapText="1"/>
    </xf>
    <xf numFmtId="0" fontId="110" fillId="0" borderId="76" xfId="0" applyFont="1" applyFill="1" applyBorder="1" applyAlignment="1">
      <alignment horizontal="center" vertical="center" wrapText="1"/>
    </xf>
    <xf numFmtId="0" fontId="110" fillId="0" borderId="75" xfId="0" applyFont="1" applyBorder="1" applyAlignment="1">
      <alignment horizontal="center" vertical="center" wrapText="1"/>
    </xf>
    <xf numFmtId="0" fontId="113" fillId="0" borderId="54" xfId="0" applyNumberFormat="1" applyFont="1" applyFill="1" applyBorder="1" applyAlignment="1">
      <alignment horizontal="left" vertical="top" wrapText="1"/>
    </xf>
    <xf numFmtId="0" fontId="113" fillId="0" borderId="77" xfId="0" applyNumberFormat="1" applyFont="1" applyFill="1" applyBorder="1" applyAlignment="1">
      <alignment horizontal="left" vertical="top" wrapText="1"/>
    </xf>
    <xf numFmtId="0" fontId="113" fillId="0" borderId="63" xfId="0" applyNumberFormat="1" applyFont="1" applyFill="1" applyBorder="1" applyAlignment="1">
      <alignment horizontal="left" vertical="top" wrapText="1"/>
    </xf>
    <xf numFmtId="0" fontId="113" fillId="0" borderId="96" xfId="0" applyNumberFormat="1" applyFont="1" applyFill="1" applyBorder="1" applyAlignment="1">
      <alignment horizontal="left" vertical="top" wrapText="1"/>
    </xf>
    <xf numFmtId="0" fontId="113" fillId="0" borderId="103" xfId="0" applyNumberFormat="1" applyFont="1" applyFill="1" applyBorder="1" applyAlignment="1">
      <alignment horizontal="left" vertical="top" wrapText="1"/>
    </xf>
    <xf numFmtId="0" fontId="113" fillId="0" borderId="134" xfId="0" applyNumberFormat="1" applyFont="1" applyFill="1" applyBorder="1" applyAlignment="1">
      <alignment horizontal="left" vertical="top" wrapText="1"/>
    </xf>
    <xf numFmtId="0" fontId="113" fillId="0" borderId="87" xfId="0" applyFont="1" applyFill="1" applyBorder="1" applyAlignment="1">
      <alignment horizontal="center" vertical="center" wrapText="1"/>
    </xf>
    <xf numFmtId="0" fontId="113" fillId="0" borderId="67" xfId="0" applyFont="1" applyFill="1" applyBorder="1" applyAlignment="1">
      <alignment horizontal="center" vertical="center" wrapText="1"/>
    </xf>
    <xf numFmtId="0" fontId="110" fillId="0" borderId="64" xfId="0" applyFont="1" applyBorder="1" applyAlignment="1">
      <alignment horizontal="center" vertical="center" wrapText="1"/>
    </xf>
    <xf numFmtId="0" fontId="110" fillId="0" borderId="69" xfId="0" applyFont="1" applyFill="1" applyBorder="1" applyAlignment="1">
      <alignment horizontal="center" vertical="center" wrapText="1"/>
    </xf>
    <xf numFmtId="0" fontId="110" fillId="0" borderId="27" xfId="0" applyFont="1" applyFill="1" applyBorder="1" applyAlignment="1">
      <alignment horizontal="center" vertical="center" wrapText="1"/>
    </xf>
    <xf numFmtId="0" fontId="110" fillId="0" borderId="28" xfId="0" applyFont="1" applyFill="1" applyBorder="1" applyAlignment="1">
      <alignment horizontal="center" vertical="center" wrapText="1"/>
    </xf>
    <xf numFmtId="0" fontId="110" fillId="0" borderId="106" xfId="0" applyFont="1" applyBorder="1" applyAlignment="1">
      <alignment horizontal="center" vertical="top" wrapText="1"/>
    </xf>
    <xf numFmtId="0" fontId="110" fillId="0" borderId="107" xfId="0" applyFont="1" applyBorder="1" applyAlignment="1">
      <alignment horizontal="center" vertical="top" wrapText="1"/>
    </xf>
    <xf numFmtId="0" fontId="110" fillId="0" borderId="106" xfId="0" applyFont="1" applyFill="1" applyBorder="1" applyAlignment="1">
      <alignment horizontal="center" vertical="top" wrapText="1"/>
    </xf>
    <xf numFmtId="0" fontId="110" fillId="0" borderId="129" xfId="0" applyFont="1" applyFill="1" applyBorder="1" applyAlignment="1">
      <alignment horizontal="center" vertical="top" wrapText="1"/>
    </xf>
    <xf numFmtId="0" fontId="110" fillId="0" borderId="130" xfId="0" applyFont="1" applyFill="1" applyBorder="1" applyAlignment="1">
      <alignment horizontal="center" vertical="top" wrapText="1"/>
    </xf>
    <xf numFmtId="0" fontId="130" fillId="0" borderId="119" xfId="0" applyNumberFormat="1" applyFont="1" applyFill="1" applyBorder="1" applyAlignment="1">
      <alignment horizontal="left" vertical="top" wrapText="1"/>
    </xf>
    <xf numFmtId="0" fontId="130" fillId="0" borderId="120" xfId="0" applyNumberFormat="1" applyFont="1" applyFill="1" applyBorder="1" applyAlignment="1">
      <alignment horizontal="left" vertical="top" wrapText="1"/>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5" fillId="0" borderId="127" xfId="0" applyFont="1" applyBorder="1" applyAlignment="1">
      <alignment horizontal="center" vertical="center" wrapText="1"/>
    </xf>
    <xf numFmtId="0" fontId="115" fillId="0" borderId="131"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hashbank.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tabSelected="1" zoomScale="80" zoomScaleNormal="80" workbookViewId="0">
      <selection activeCell="B42" sqref="B42"/>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20"/>
      <c r="B1" s="126" t="s">
        <v>210</v>
      </c>
      <c r="C1" s="120"/>
    </row>
    <row r="2" spans="1:3">
      <c r="A2" s="127">
        <v>1</v>
      </c>
      <c r="B2" s="265" t="s">
        <v>211</v>
      </c>
      <c r="C2" s="52" t="s">
        <v>753</v>
      </c>
    </row>
    <row r="3" spans="1:3">
      <c r="A3" s="127">
        <v>2</v>
      </c>
      <c r="B3" s="266" t="s">
        <v>207</v>
      </c>
      <c r="C3" s="52" t="s">
        <v>754</v>
      </c>
    </row>
    <row r="4" spans="1:3">
      <c r="A4" s="127">
        <v>3</v>
      </c>
      <c r="B4" s="267" t="s">
        <v>212</v>
      </c>
      <c r="C4" s="52" t="s">
        <v>755</v>
      </c>
    </row>
    <row r="5" spans="1:3">
      <c r="A5" s="128">
        <v>4</v>
      </c>
      <c r="B5" s="268" t="s">
        <v>208</v>
      </c>
      <c r="C5" s="683" t="s">
        <v>756</v>
      </c>
    </row>
    <row r="6" spans="1:3" s="129" customFormat="1" ht="45.75" customHeight="1">
      <c r="A6" s="757" t="s">
        <v>284</v>
      </c>
      <c r="B6" s="758"/>
      <c r="C6" s="758"/>
    </row>
    <row r="7" spans="1:3" ht="15">
      <c r="A7" s="130" t="s">
        <v>30</v>
      </c>
      <c r="B7" s="126" t="s">
        <v>209</v>
      </c>
    </row>
    <row r="8" spans="1:3">
      <c r="A8" s="120">
        <v>1</v>
      </c>
      <c r="B8" s="163" t="s">
        <v>21</v>
      </c>
    </row>
    <row r="9" spans="1:3">
      <c r="A9" s="120">
        <v>2</v>
      </c>
      <c r="B9" s="164" t="s">
        <v>22</v>
      </c>
    </row>
    <row r="10" spans="1:3">
      <c r="A10" s="120">
        <v>3</v>
      </c>
      <c r="B10" s="164" t="s">
        <v>23</v>
      </c>
    </row>
    <row r="11" spans="1:3">
      <c r="A11" s="120">
        <v>4</v>
      </c>
      <c r="B11" s="164" t="s">
        <v>24</v>
      </c>
      <c r="C11" s="55"/>
    </row>
    <row r="12" spans="1:3">
      <c r="A12" s="120">
        <v>5</v>
      </c>
      <c r="B12" s="164" t="s">
        <v>25</v>
      </c>
    </row>
    <row r="13" spans="1:3">
      <c r="A13" s="120">
        <v>6</v>
      </c>
      <c r="B13" s="165" t="s">
        <v>219</v>
      </c>
    </row>
    <row r="14" spans="1:3">
      <c r="A14" s="120">
        <v>7</v>
      </c>
      <c r="B14" s="164" t="s">
        <v>213</v>
      </c>
    </row>
    <row r="15" spans="1:3">
      <c r="A15" s="120">
        <v>8</v>
      </c>
      <c r="B15" s="164" t="s">
        <v>214</v>
      </c>
    </row>
    <row r="16" spans="1:3">
      <c r="A16" s="120">
        <v>9</v>
      </c>
      <c r="B16" s="164" t="s">
        <v>26</v>
      </c>
    </row>
    <row r="17" spans="1:2">
      <c r="A17" s="264" t="s">
        <v>283</v>
      </c>
      <c r="B17" s="263" t="s">
        <v>270</v>
      </c>
    </row>
    <row r="18" spans="1:2" s="18" customFormat="1">
      <c r="A18" s="634" t="s">
        <v>712</v>
      </c>
      <c r="B18" s="635" t="s">
        <v>714</v>
      </c>
    </row>
    <row r="19" spans="1:2" s="18" customFormat="1">
      <c r="A19" s="636" t="s">
        <v>713</v>
      </c>
      <c r="B19" s="635" t="s">
        <v>715</v>
      </c>
    </row>
    <row r="20" spans="1:2">
      <c r="A20" s="120">
        <v>10</v>
      </c>
      <c r="B20" s="164" t="s">
        <v>27</v>
      </c>
    </row>
    <row r="21" spans="1:2">
      <c r="A21" s="120">
        <v>11</v>
      </c>
      <c r="B21" s="165" t="s">
        <v>215</v>
      </c>
    </row>
    <row r="22" spans="1:2">
      <c r="A22" s="120">
        <v>12</v>
      </c>
      <c r="B22" s="165" t="s">
        <v>28</v>
      </c>
    </row>
    <row r="23" spans="1:2">
      <c r="A23" s="284">
        <v>13</v>
      </c>
      <c r="B23" s="285" t="s">
        <v>216</v>
      </c>
    </row>
    <row r="24" spans="1:2">
      <c r="A24" s="284">
        <v>14</v>
      </c>
      <c r="B24" s="286" t="s">
        <v>241</v>
      </c>
    </row>
    <row r="25" spans="1:2">
      <c r="A25" s="287">
        <v>15</v>
      </c>
      <c r="B25" s="288" t="s">
        <v>29</v>
      </c>
    </row>
    <row r="26" spans="1:2">
      <c r="A26" s="287">
        <v>15.1</v>
      </c>
      <c r="B26" s="289" t="s">
        <v>297</v>
      </c>
    </row>
    <row r="27" spans="1:2">
      <c r="A27" s="637">
        <v>15.2</v>
      </c>
      <c r="B27" s="635" t="s">
        <v>717</v>
      </c>
    </row>
    <row r="28" spans="1:2">
      <c r="A28" s="287">
        <v>16</v>
      </c>
      <c r="B28" s="289" t="s">
        <v>338</v>
      </c>
    </row>
    <row r="29" spans="1:2">
      <c r="A29" s="287">
        <v>17</v>
      </c>
      <c r="B29" s="289" t="s">
        <v>379</v>
      </c>
    </row>
    <row r="30" spans="1:2">
      <c r="A30" s="287">
        <v>18</v>
      </c>
      <c r="B30" s="289" t="s">
        <v>667</v>
      </c>
    </row>
    <row r="31" spans="1:2">
      <c r="A31" s="287">
        <v>19</v>
      </c>
      <c r="B31" s="289" t="s">
        <v>668</v>
      </c>
    </row>
    <row r="32" spans="1:2">
      <c r="A32" s="287">
        <v>20</v>
      </c>
      <c r="B32" s="361" t="s">
        <v>669</v>
      </c>
    </row>
    <row r="33" spans="1:2">
      <c r="A33" s="287">
        <v>21</v>
      </c>
      <c r="B33" s="289" t="s">
        <v>495</v>
      </c>
    </row>
    <row r="34" spans="1:2">
      <c r="A34" s="287">
        <v>22</v>
      </c>
      <c r="B34" s="289" t="s">
        <v>670</v>
      </c>
    </row>
    <row r="35" spans="1:2">
      <c r="A35" s="287">
        <v>23</v>
      </c>
      <c r="B35" s="289" t="s">
        <v>671</v>
      </c>
    </row>
    <row r="36" spans="1:2">
      <c r="A36" s="287">
        <v>24</v>
      </c>
      <c r="B36" s="289" t="s">
        <v>672</v>
      </c>
    </row>
    <row r="37" spans="1:2">
      <c r="A37" s="287">
        <v>25</v>
      </c>
      <c r="B37" s="289" t="s">
        <v>380</v>
      </c>
    </row>
    <row r="38" spans="1:2">
      <c r="A38" s="287">
        <v>26</v>
      </c>
      <c r="B38" s="289" t="s">
        <v>517</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 ref="C5" r:id="rId1"/>
  </hyperlinks>
  <pageMargins left="0.7" right="0.7" top="0.75" bottom="0.75" header="0.3" footer="0.3"/>
  <pageSetup paperSize="9" orientation="portrait" r:id="rId2"/>
  <headerFooter>
    <oddHeader>&amp;Lშიდა მოხმარების</oddHeader>
    <oddFooter>&amp;Lშიდა მოხმარების</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activeCell="B6" sqref="B6"/>
    </sheetView>
  </sheetViews>
  <sheetFormatPr defaultColWidth="9.140625" defaultRowHeight="12.75"/>
  <cols>
    <col min="1" max="1" width="9.5703125" style="58" bestFit="1" customWidth="1"/>
    <col min="2" max="2" width="132.42578125" style="4" customWidth="1"/>
    <col min="3" max="3" width="18.42578125" style="4" customWidth="1"/>
    <col min="4" max="16384" width="9.140625" style="4"/>
  </cols>
  <sheetData>
    <row r="1" spans="1:3">
      <c r="A1" s="2" t="s">
        <v>31</v>
      </c>
      <c r="B1" s="3" t="str">
        <f>'Info '!C2</f>
        <v>JSC Hash Bank</v>
      </c>
    </row>
    <row r="2" spans="1:3" s="47" customFormat="1" ht="15.75" customHeight="1">
      <c r="A2" s="47" t="s">
        <v>32</v>
      </c>
      <c r="B2" s="692">
        <f>'1. key ratios '!B2</f>
        <v>45747</v>
      </c>
    </row>
    <row r="3" spans="1:3" s="47" customFormat="1" ht="15.75" customHeight="1"/>
    <row r="4" spans="1:3" ht="13.5" thickBot="1">
      <c r="A4" s="58" t="s">
        <v>144</v>
      </c>
      <c r="B4" s="101" t="s">
        <v>143</v>
      </c>
    </row>
    <row r="5" spans="1:3">
      <c r="A5" s="59" t="s">
        <v>7</v>
      </c>
      <c r="B5" s="60"/>
      <c r="C5" s="61" t="s">
        <v>36</v>
      </c>
    </row>
    <row r="6" spans="1:3">
      <c r="A6" s="62">
        <v>1</v>
      </c>
      <c r="B6" s="63" t="s">
        <v>142</v>
      </c>
      <c r="C6" s="64">
        <f>SUM(C7:C11)</f>
        <v>31662374</v>
      </c>
    </row>
    <row r="7" spans="1:3">
      <c r="A7" s="62">
        <v>2</v>
      </c>
      <c r="B7" s="65" t="s">
        <v>141</v>
      </c>
      <c r="C7" s="66">
        <v>41223750</v>
      </c>
    </row>
    <row r="8" spans="1:3">
      <c r="A8" s="62">
        <v>3</v>
      </c>
      <c r="B8" s="67" t="s">
        <v>140</v>
      </c>
      <c r="C8" s="66"/>
    </row>
    <row r="9" spans="1:3">
      <c r="A9" s="62">
        <v>4</v>
      </c>
      <c r="B9" s="67" t="s">
        <v>139</v>
      </c>
      <c r="C9" s="66"/>
    </row>
    <row r="10" spans="1:3">
      <c r="A10" s="62">
        <v>5</v>
      </c>
      <c r="B10" s="67" t="s">
        <v>138</v>
      </c>
      <c r="C10" s="66"/>
    </row>
    <row r="11" spans="1:3">
      <c r="A11" s="62">
        <v>6</v>
      </c>
      <c r="B11" s="68" t="s">
        <v>137</v>
      </c>
      <c r="C11" s="66">
        <v>-9561376</v>
      </c>
    </row>
    <row r="12" spans="1:3" s="32" customFormat="1">
      <c r="A12" s="62">
        <v>7</v>
      </c>
      <c r="B12" s="63" t="s">
        <v>136</v>
      </c>
      <c r="C12" s="69">
        <f>SUM(C13:C28)</f>
        <v>5493906</v>
      </c>
    </row>
    <row r="13" spans="1:3" s="32" customFormat="1">
      <c r="A13" s="62">
        <v>8</v>
      </c>
      <c r="B13" s="70" t="s">
        <v>135</v>
      </c>
      <c r="C13" s="71">
        <v>0</v>
      </c>
    </row>
    <row r="14" spans="1:3" s="32" customFormat="1" ht="25.5">
      <c r="A14" s="62">
        <v>9</v>
      </c>
      <c r="B14" s="72" t="s">
        <v>134</v>
      </c>
      <c r="C14" s="71"/>
    </row>
    <row r="15" spans="1:3" s="32" customFormat="1">
      <c r="A15" s="62">
        <v>10</v>
      </c>
      <c r="B15" s="73" t="s">
        <v>133</v>
      </c>
      <c r="C15" s="71">
        <v>4522718</v>
      </c>
    </row>
    <row r="16" spans="1:3" s="32" customFormat="1">
      <c r="A16" s="62">
        <v>11</v>
      </c>
      <c r="B16" s="74" t="s">
        <v>132</v>
      </c>
      <c r="C16" s="71"/>
    </row>
    <row r="17" spans="1:3" s="32" customFormat="1">
      <c r="A17" s="62">
        <v>12</v>
      </c>
      <c r="B17" s="73" t="s">
        <v>131</v>
      </c>
      <c r="C17" s="71"/>
    </row>
    <row r="18" spans="1:3" s="32" customFormat="1">
      <c r="A18" s="62">
        <v>13</v>
      </c>
      <c r="B18" s="73" t="s">
        <v>130</v>
      </c>
      <c r="C18" s="71"/>
    </row>
    <row r="19" spans="1:3" s="32" customFormat="1">
      <c r="A19" s="62">
        <v>14</v>
      </c>
      <c r="B19" s="73" t="s">
        <v>129</v>
      </c>
      <c r="C19" s="71"/>
    </row>
    <row r="20" spans="1:3" s="32" customFormat="1">
      <c r="A20" s="62">
        <v>15</v>
      </c>
      <c r="B20" s="73" t="s">
        <v>128</v>
      </c>
      <c r="C20" s="71">
        <v>971188</v>
      </c>
    </row>
    <row r="21" spans="1:3" s="32" customFormat="1" ht="25.5">
      <c r="A21" s="62">
        <v>16</v>
      </c>
      <c r="B21" s="72" t="s">
        <v>127</v>
      </c>
      <c r="C21" s="71"/>
    </row>
    <row r="22" spans="1:3" s="32" customFormat="1">
      <c r="A22" s="62">
        <v>17</v>
      </c>
      <c r="B22" s="75" t="s">
        <v>126</v>
      </c>
      <c r="C22" s="71"/>
    </row>
    <row r="23" spans="1:3" s="32" customFormat="1">
      <c r="A23" s="62">
        <v>18</v>
      </c>
      <c r="B23" s="631" t="s">
        <v>518</v>
      </c>
      <c r="C23" s="363"/>
    </row>
    <row r="24" spans="1:3" s="32" customFormat="1">
      <c r="A24" s="62">
        <v>19</v>
      </c>
      <c r="B24" s="72" t="s">
        <v>125</v>
      </c>
      <c r="C24" s="71"/>
    </row>
    <row r="25" spans="1:3" s="32" customFormat="1" ht="25.5">
      <c r="A25" s="62">
        <v>20</v>
      </c>
      <c r="B25" s="72" t="s">
        <v>102</v>
      </c>
      <c r="C25" s="71"/>
    </row>
    <row r="26" spans="1:3" s="32" customFormat="1">
      <c r="A26" s="62">
        <v>21</v>
      </c>
      <c r="B26" s="76" t="s">
        <v>124</v>
      </c>
      <c r="C26" s="71">
        <v>0</v>
      </c>
    </row>
    <row r="27" spans="1:3" s="32" customFormat="1">
      <c r="A27" s="62">
        <v>22</v>
      </c>
      <c r="B27" s="76" t="s">
        <v>123</v>
      </c>
      <c r="C27" s="71"/>
    </row>
    <row r="28" spans="1:3" s="32" customFormat="1">
      <c r="A28" s="62">
        <v>23</v>
      </c>
      <c r="B28" s="76" t="s">
        <v>122</v>
      </c>
      <c r="C28" s="71"/>
    </row>
    <row r="29" spans="1:3" s="32" customFormat="1">
      <c r="A29" s="62">
        <v>24</v>
      </c>
      <c r="B29" s="77" t="s">
        <v>121</v>
      </c>
      <c r="C29" s="69">
        <f>C6-C12</f>
        <v>26168468</v>
      </c>
    </row>
    <row r="30" spans="1:3" s="32" customFormat="1">
      <c r="A30" s="78"/>
      <c r="B30" s="79"/>
      <c r="C30" s="71"/>
    </row>
    <row r="31" spans="1:3" s="32" customFormat="1">
      <c r="A31" s="78">
        <v>25</v>
      </c>
      <c r="B31" s="77" t="s">
        <v>120</v>
      </c>
      <c r="C31" s="69">
        <f>C32+C35</f>
        <v>2100</v>
      </c>
    </row>
    <row r="32" spans="1:3" s="32" customFormat="1">
      <c r="A32" s="78">
        <v>26</v>
      </c>
      <c r="B32" s="67" t="s">
        <v>119</v>
      </c>
      <c r="C32" s="80">
        <f>C33+C34</f>
        <v>2100</v>
      </c>
    </row>
    <row r="33" spans="1:3" s="32" customFormat="1">
      <c r="A33" s="78">
        <v>27</v>
      </c>
      <c r="B33" s="81" t="s">
        <v>180</v>
      </c>
      <c r="C33" s="71">
        <v>2100</v>
      </c>
    </row>
    <row r="34" spans="1:3" s="32" customFormat="1">
      <c r="A34" s="78">
        <v>28</v>
      </c>
      <c r="B34" s="81" t="s">
        <v>118</v>
      </c>
      <c r="C34" s="71"/>
    </row>
    <row r="35" spans="1:3" s="32" customFormat="1">
      <c r="A35" s="78">
        <v>29</v>
      </c>
      <c r="B35" s="67" t="s">
        <v>117</v>
      </c>
      <c r="C35" s="71"/>
    </row>
    <row r="36" spans="1:3" s="32" customFormat="1">
      <c r="A36" s="78">
        <v>30</v>
      </c>
      <c r="B36" s="77" t="s">
        <v>116</v>
      </c>
      <c r="C36" s="69">
        <f>SUM(C37:C41)</f>
        <v>0</v>
      </c>
    </row>
    <row r="37" spans="1:3" s="32" customFormat="1">
      <c r="A37" s="78">
        <v>31</v>
      </c>
      <c r="B37" s="72" t="s">
        <v>115</v>
      </c>
      <c r="C37" s="71"/>
    </row>
    <row r="38" spans="1:3" s="32" customFormat="1">
      <c r="A38" s="78">
        <v>32</v>
      </c>
      <c r="B38" s="73" t="s">
        <v>114</v>
      </c>
      <c r="C38" s="71"/>
    </row>
    <row r="39" spans="1:3" s="32" customFormat="1" ht="25.5">
      <c r="A39" s="78">
        <v>33</v>
      </c>
      <c r="B39" s="72" t="s">
        <v>113</v>
      </c>
      <c r="C39" s="71"/>
    </row>
    <row r="40" spans="1:3" s="32" customFormat="1" ht="25.5">
      <c r="A40" s="78">
        <v>34</v>
      </c>
      <c r="B40" s="72" t="s">
        <v>102</v>
      </c>
      <c r="C40" s="71"/>
    </row>
    <row r="41" spans="1:3" s="32" customFormat="1">
      <c r="A41" s="78">
        <v>35</v>
      </c>
      <c r="B41" s="76" t="s">
        <v>112</v>
      </c>
      <c r="C41" s="71"/>
    </row>
    <row r="42" spans="1:3" s="32" customFormat="1">
      <c r="A42" s="78">
        <v>36</v>
      </c>
      <c r="B42" s="77" t="s">
        <v>111</v>
      </c>
      <c r="C42" s="69">
        <f>C31-C36</f>
        <v>2100</v>
      </c>
    </row>
    <row r="43" spans="1:3" s="32" customFormat="1">
      <c r="A43" s="78"/>
      <c r="B43" s="79"/>
      <c r="C43" s="71"/>
    </row>
    <row r="44" spans="1:3" s="32" customFormat="1">
      <c r="A44" s="78">
        <v>37</v>
      </c>
      <c r="B44" s="82" t="s">
        <v>110</v>
      </c>
      <c r="C44" s="69">
        <f>SUM(C45:C47)</f>
        <v>0</v>
      </c>
    </row>
    <row r="45" spans="1:3" s="32" customFormat="1">
      <c r="A45" s="78">
        <v>38</v>
      </c>
      <c r="B45" s="67" t="s">
        <v>109</v>
      </c>
      <c r="C45" s="71"/>
    </row>
    <row r="46" spans="1:3" s="32" customFormat="1">
      <c r="A46" s="78">
        <v>39</v>
      </c>
      <c r="B46" s="67" t="s">
        <v>108</v>
      </c>
      <c r="C46" s="71"/>
    </row>
    <row r="47" spans="1:3" s="32" customFormat="1">
      <c r="A47" s="78">
        <v>40</v>
      </c>
      <c r="B47" s="67" t="s">
        <v>107</v>
      </c>
      <c r="C47" s="71"/>
    </row>
    <row r="48" spans="1:3" s="32" customFormat="1">
      <c r="A48" s="78">
        <v>41</v>
      </c>
      <c r="B48" s="82" t="s">
        <v>106</v>
      </c>
      <c r="C48" s="69">
        <f>SUM(C49:C52)</f>
        <v>0</v>
      </c>
    </row>
    <row r="49" spans="1:3" s="32" customFormat="1">
      <c r="A49" s="78">
        <v>42</v>
      </c>
      <c r="B49" s="72" t="s">
        <v>105</v>
      </c>
      <c r="C49" s="71"/>
    </row>
    <row r="50" spans="1:3" s="32" customFormat="1">
      <c r="A50" s="78">
        <v>43</v>
      </c>
      <c r="B50" s="73" t="s">
        <v>104</v>
      </c>
      <c r="C50" s="71"/>
    </row>
    <row r="51" spans="1:3" s="32" customFormat="1">
      <c r="A51" s="78">
        <v>44</v>
      </c>
      <c r="B51" s="72" t="s">
        <v>103</v>
      </c>
      <c r="C51" s="71"/>
    </row>
    <row r="52" spans="1:3" s="32" customFormat="1" ht="25.5">
      <c r="A52" s="78">
        <v>45</v>
      </c>
      <c r="B52" s="72" t="s">
        <v>102</v>
      </c>
      <c r="C52" s="71"/>
    </row>
    <row r="53" spans="1:3" s="32" customFormat="1" ht="13.5" thickBot="1">
      <c r="A53" s="78">
        <v>46</v>
      </c>
      <c r="B53" s="83" t="s">
        <v>101</v>
      </c>
      <c r="C53" s="84">
        <f>C44-C48</f>
        <v>0</v>
      </c>
    </row>
    <row r="56" spans="1:3">
      <c r="B56" s="4" t="s">
        <v>8</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7"/>
  <sheetViews>
    <sheetView zoomScaleNormal="80" workbookViewId="0">
      <selection activeCell="E21" sqref="E21"/>
    </sheetView>
  </sheetViews>
  <sheetFormatPr defaultColWidth="9.140625" defaultRowHeight="12.75"/>
  <cols>
    <col min="1" max="1" width="9.42578125" style="177" bestFit="1" customWidth="1"/>
    <col min="2" max="2" width="59" style="177" customWidth="1"/>
    <col min="3" max="3" width="16.85546875" style="177" bestFit="1" customWidth="1"/>
    <col min="4" max="4" width="13.140625" style="177" bestFit="1" customWidth="1"/>
    <col min="5" max="16384" width="9.140625" style="177"/>
  </cols>
  <sheetData>
    <row r="1" spans="1:4" ht="15">
      <c r="A1" s="244" t="s">
        <v>31</v>
      </c>
      <c r="B1" s="3" t="str">
        <f>'Info '!C2</f>
        <v>JSC Hash Bank</v>
      </c>
    </row>
    <row r="2" spans="1:4" s="151" customFormat="1" ht="15.75" customHeight="1">
      <c r="A2" s="151" t="s">
        <v>32</v>
      </c>
      <c r="B2" s="692">
        <f>'1. key ratios '!B2</f>
        <v>45747</v>
      </c>
    </row>
    <row r="3" spans="1:4" s="151" customFormat="1" ht="15.75" customHeight="1"/>
    <row r="4" spans="1:4" ht="13.5" thickBot="1">
      <c r="A4" s="201" t="s">
        <v>269</v>
      </c>
      <c r="B4" s="252" t="s">
        <v>270</v>
      </c>
    </row>
    <row r="5" spans="1:4" s="253" customFormat="1" ht="12.75" customHeight="1">
      <c r="A5" s="282"/>
      <c r="B5" s="283" t="s">
        <v>273</v>
      </c>
      <c r="C5" s="245" t="s">
        <v>271</v>
      </c>
      <c r="D5" s="246" t="s">
        <v>272</v>
      </c>
    </row>
    <row r="6" spans="1:4" s="254" customFormat="1">
      <c r="A6" s="247">
        <v>1</v>
      </c>
      <c r="B6" s="278" t="s">
        <v>274</v>
      </c>
      <c r="C6" s="278"/>
      <c r="D6" s="248"/>
    </row>
    <row r="7" spans="1:4" s="254" customFormat="1">
      <c r="A7" s="249" t="s">
        <v>260</v>
      </c>
      <c r="B7" s="279" t="s">
        <v>275</v>
      </c>
      <c r="C7" s="271">
        <v>4.4999999999999998E-2</v>
      </c>
      <c r="D7" s="732">
        <f>C7*'5. RWA '!$C$13</f>
        <v>394645.22885632503</v>
      </c>
    </row>
    <row r="8" spans="1:4" s="254" customFormat="1">
      <c r="A8" s="249" t="s">
        <v>261</v>
      </c>
      <c r="B8" s="279" t="s">
        <v>276</v>
      </c>
      <c r="C8" s="272">
        <v>0.06</v>
      </c>
      <c r="D8" s="732">
        <f>C8*'5. RWA '!$C$13</f>
        <v>526193.63847510004</v>
      </c>
    </row>
    <row r="9" spans="1:4" s="254" customFormat="1">
      <c r="A9" s="249" t="s">
        <v>262</v>
      </c>
      <c r="B9" s="279" t="s">
        <v>277</v>
      </c>
      <c r="C9" s="272">
        <v>0.08</v>
      </c>
      <c r="D9" s="732">
        <f>C9*'5. RWA '!$C$13</f>
        <v>701591.51796680002</v>
      </c>
    </row>
    <row r="10" spans="1:4" s="254" customFormat="1">
      <c r="A10" s="247" t="s">
        <v>263</v>
      </c>
      <c r="B10" s="278" t="s">
        <v>278</v>
      </c>
      <c r="C10" s="273"/>
      <c r="D10" s="733"/>
    </row>
    <row r="11" spans="1:4" s="255" customFormat="1">
      <c r="A11" s="250" t="s">
        <v>264</v>
      </c>
      <c r="B11" s="270" t="s">
        <v>748</v>
      </c>
      <c r="C11" s="274">
        <v>2.5000000000000001E-2</v>
      </c>
      <c r="D11" s="732">
        <f>C11*'5. RWA '!$C$13</f>
        <v>219247.34936462503</v>
      </c>
    </row>
    <row r="12" spans="1:4" s="255" customFormat="1">
      <c r="A12" s="250" t="s">
        <v>265</v>
      </c>
      <c r="B12" s="270" t="s">
        <v>279</v>
      </c>
      <c r="C12" s="274">
        <v>5.0000000000000001E-3</v>
      </c>
      <c r="D12" s="732">
        <f>C12*'5. RWA '!$C$13</f>
        <v>43849.469872925001</v>
      </c>
    </row>
    <row r="13" spans="1:4" s="255" customFormat="1">
      <c r="A13" s="250" t="s">
        <v>266</v>
      </c>
      <c r="B13" s="270" t="s">
        <v>280</v>
      </c>
      <c r="C13" s="274"/>
      <c r="D13" s="732">
        <f>C13*'5. RWA '!$C$13</f>
        <v>0</v>
      </c>
    </row>
    <row r="14" spans="1:4" s="255" customFormat="1">
      <c r="A14" s="247" t="s">
        <v>267</v>
      </c>
      <c r="B14" s="278" t="s">
        <v>327</v>
      </c>
      <c r="C14" s="275"/>
      <c r="D14" s="733"/>
    </row>
    <row r="15" spans="1:4" s="255" customFormat="1">
      <c r="A15" s="250">
        <v>3.1</v>
      </c>
      <c r="B15" s="270" t="s">
        <v>285</v>
      </c>
      <c r="C15" s="274"/>
      <c r="D15" s="732">
        <f>C15*'5. RWA '!$C$13</f>
        <v>0</v>
      </c>
    </row>
    <row r="16" spans="1:4" s="255" customFormat="1">
      <c r="A16" s="250">
        <v>3.2</v>
      </c>
      <c r="B16" s="270" t="s">
        <v>286</v>
      </c>
      <c r="C16" s="274"/>
      <c r="D16" s="732">
        <f>C16*'5. RWA '!$C$13</f>
        <v>0</v>
      </c>
    </row>
    <row r="17" spans="1:6" s="254" customFormat="1">
      <c r="A17" s="250">
        <v>3.3</v>
      </c>
      <c r="B17" s="270" t="s">
        <v>287</v>
      </c>
      <c r="C17" s="274"/>
      <c r="D17" s="732">
        <f>C17*'5. RWA '!$C$13</f>
        <v>0</v>
      </c>
    </row>
    <row r="18" spans="1:6" s="253" customFormat="1" ht="12.75" customHeight="1">
      <c r="A18" s="280"/>
      <c r="B18" s="281" t="s">
        <v>326</v>
      </c>
      <c r="C18" s="276" t="s">
        <v>271</v>
      </c>
      <c r="D18" s="734" t="s">
        <v>272</v>
      </c>
    </row>
    <row r="19" spans="1:6" s="254" customFormat="1">
      <c r="A19" s="251">
        <v>4</v>
      </c>
      <c r="B19" s="270" t="s">
        <v>281</v>
      </c>
      <c r="C19" s="274">
        <f>C7+C11+C12+C13+C15</f>
        <v>7.5000000000000011E-2</v>
      </c>
      <c r="D19" s="732">
        <f>C19*'5. RWA '!$C$13</f>
        <v>657742.04809387517</v>
      </c>
      <c r="E19" s="737">
        <f>D19-'1. key ratios '!C11</f>
        <v>0</v>
      </c>
    </row>
    <row r="20" spans="1:6" s="254" customFormat="1">
      <c r="A20" s="251">
        <v>5</v>
      </c>
      <c r="B20" s="270" t="s">
        <v>91</v>
      </c>
      <c r="C20" s="274">
        <f>C8+C11+C12+C13+C16</f>
        <v>0.09</v>
      </c>
      <c r="D20" s="732">
        <f>C20*'5. RWA '!$C$13</f>
        <v>789290.45771265007</v>
      </c>
      <c r="E20" s="737">
        <f>D20-'1. key ratios '!C12</f>
        <v>0</v>
      </c>
    </row>
    <row r="21" spans="1:6" s="254" customFormat="1" ht="13.5" thickBot="1">
      <c r="A21" s="256" t="s">
        <v>268</v>
      </c>
      <c r="B21" s="257" t="s">
        <v>282</v>
      </c>
      <c r="C21" s="277">
        <f>C9+C11+C12+C13+C17</f>
        <v>0.11000000000000001</v>
      </c>
      <c r="D21" s="735">
        <f>C21*'5. RWA '!$C$13</f>
        <v>964688.33720435016</v>
      </c>
      <c r="E21" s="737">
        <f>D21-'1. key ratios '!C13</f>
        <v>0</v>
      </c>
    </row>
    <row r="22" spans="1:6">
      <c r="D22" s="736"/>
      <c r="F22" s="201"/>
    </row>
    <row r="23" spans="1:6">
      <c r="B23" s="200"/>
      <c r="D23" s="736"/>
    </row>
    <row r="24" spans="1:6">
      <c r="D24" s="736"/>
    </row>
    <row r="25" spans="1:6">
      <c r="D25" s="736"/>
    </row>
    <row r="26" spans="1:6">
      <c r="D26" s="736"/>
    </row>
    <row r="27" spans="1:6">
      <c r="D27" s="736"/>
    </row>
    <row r="28" spans="1:6">
      <c r="D28" s="736"/>
    </row>
    <row r="29" spans="1:6">
      <c r="D29" s="736"/>
    </row>
    <row r="30" spans="1:6">
      <c r="D30" s="736"/>
    </row>
    <row r="31" spans="1:6">
      <c r="D31" s="736"/>
    </row>
    <row r="32" spans="1:6">
      <c r="D32" s="736"/>
    </row>
    <row r="33" spans="4:4">
      <c r="D33" s="736"/>
    </row>
    <row r="34" spans="4:4">
      <c r="D34" s="736"/>
    </row>
    <row r="35" spans="4:4">
      <c r="D35" s="736"/>
    </row>
    <row r="36" spans="4:4">
      <c r="D36" s="736"/>
    </row>
    <row r="37" spans="4:4">
      <c r="D37" s="736"/>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B2" sqref="B2"/>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51" t="str">
        <f>'9.1. Capital Requirements'!A1</f>
        <v>Bank:</v>
      </c>
      <c r="B1" s="552">
        <v>0</v>
      </c>
    </row>
    <row r="2" spans="1:3">
      <c r="A2" s="551" t="str">
        <f>'9.1. Capital Requirements'!A2</f>
        <v>Date:</v>
      </c>
      <c r="B2" s="695">
        <v>45016</v>
      </c>
    </row>
    <row r="3" spans="1:3">
      <c r="A3" s="553" t="s">
        <v>676</v>
      </c>
      <c r="B3" s="554" t="s">
        <v>677</v>
      </c>
    </row>
    <row r="4" spans="1:3" ht="15.75" thickBot="1"/>
    <row r="5" spans="1:3">
      <c r="A5" s="555"/>
      <c r="B5" s="556" t="s">
        <v>678</v>
      </c>
      <c r="C5" s="586"/>
    </row>
    <row r="6" spans="1:3">
      <c r="A6" s="557" t="s">
        <v>698</v>
      </c>
      <c r="B6" s="558">
        <f>SUM(B7,B11)</f>
        <v>26170568</v>
      </c>
      <c r="C6" s="586"/>
    </row>
    <row r="7" spans="1:3">
      <c r="A7" s="557" t="s">
        <v>684</v>
      </c>
      <c r="B7" s="558">
        <f>SUM(B8:B10)</f>
        <v>26170568</v>
      </c>
      <c r="C7" s="586"/>
    </row>
    <row r="8" spans="1:3">
      <c r="A8" s="559" t="s">
        <v>679</v>
      </c>
      <c r="B8" s="560">
        <f>'9.Capital'!C29</f>
        <v>26168468</v>
      </c>
      <c r="C8" s="586"/>
    </row>
    <row r="9" spans="1:3">
      <c r="A9" s="559" t="s">
        <v>680</v>
      </c>
      <c r="B9" s="560">
        <f>'9.Capital'!C42</f>
        <v>2100</v>
      </c>
      <c r="C9" s="586"/>
    </row>
    <row r="10" spans="1:3">
      <c r="A10" s="559" t="s">
        <v>681</v>
      </c>
      <c r="B10" s="560">
        <f>'9.Capital'!C53</f>
        <v>0</v>
      </c>
      <c r="C10" s="586"/>
    </row>
    <row r="11" spans="1:3">
      <c r="A11" s="557" t="s">
        <v>685</v>
      </c>
      <c r="B11" s="558">
        <f>SUM(B12:B13)</f>
        <v>0</v>
      </c>
      <c r="C11" s="586"/>
    </row>
    <row r="12" spans="1:3">
      <c r="A12" s="559" t="s">
        <v>704</v>
      </c>
      <c r="B12" s="560"/>
      <c r="C12" s="586"/>
    </row>
    <row r="13" spans="1:3">
      <c r="A13" s="559" t="s">
        <v>686</v>
      </c>
      <c r="B13" s="560"/>
      <c r="C13" s="586"/>
    </row>
    <row r="14" spans="1:3">
      <c r="A14" s="557" t="s">
        <v>687</v>
      </c>
      <c r="B14" s="558">
        <f>SUM(B15:B16)</f>
        <v>26170568</v>
      </c>
      <c r="C14" s="586"/>
    </row>
    <row r="15" spans="1:3">
      <c r="A15" s="561" t="s">
        <v>688</v>
      </c>
      <c r="B15" s="560"/>
      <c r="C15" s="586"/>
    </row>
    <row r="16" spans="1:3">
      <c r="A16" s="561" t="s">
        <v>689</v>
      </c>
      <c r="B16" s="560">
        <f>B7</f>
        <v>26170568</v>
      </c>
      <c r="C16" s="586"/>
    </row>
    <row r="17" spans="1:5">
      <c r="A17" s="557" t="s">
        <v>692</v>
      </c>
      <c r="B17" s="558"/>
      <c r="C17" s="586"/>
    </row>
    <row r="18" spans="1:5">
      <c r="A18" s="561" t="s">
        <v>690</v>
      </c>
      <c r="B18" s="560">
        <f>'5. RWA '!C13</f>
        <v>8769893.9745850004</v>
      </c>
      <c r="C18" s="586"/>
    </row>
    <row r="19" spans="1:5">
      <c r="A19" s="561" t="s">
        <v>691</v>
      </c>
      <c r="B19" s="560">
        <f>'15.1 LR'!C32</f>
        <v>26981656</v>
      </c>
      <c r="C19" s="586"/>
    </row>
    <row r="20" spans="1:5">
      <c r="A20" s="557" t="s">
        <v>706</v>
      </c>
      <c r="B20" s="558"/>
      <c r="C20" s="586"/>
    </row>
    <row r="21" spans="1:5">
      <c r="A21" s="562" t="s">
        <v>693</v>
      </c>
      <c r="B21" s="563">
        <f>IFERROR(B6/B18,0)</f>
        <v>2.9841373311743391</v>
      </c>
      <c r="C21" s="586"/>
    </row>
    <row r="22" spans="1:5">
      <c r="A22" s="562" t="s">
        <v>710</v>
      </c>
      <c r="B22" s="563">
        <f>IFERROR(B6/B19,0)</f>
        <v>0.96993928022801867</v>
      </c>
      <c r="C22" s="586"/>
    </row>
    <row r="23" spans="1:5" ht="15.75" thickBot="1">
      <c r="A23" s="564" t="s">
        <v>694</v>
      </c>
      <c r="B23" s="565">
        <f>IFERROR(B6/B14,0)</f>
        <v>1</v>
      </c>
    </row>
    <row r="24" spans="1:5" ht="16.5" customHeight="1">
      <c r="A24" s="566" t="s">
        <v>682</v>
      </c>
      <c r="B24" s="567"/>
      <c r="C24" s="567"/>
      <c r="D24" s="567"/>
      <c r="E24" s="567"/>
    </row>
    <row r="25" spans="1:5" ht="25.5" customHeight="1">
      <c r="A25" s="566" t="s">
        <v>703</v>
      </c>
    </row>
    <row r="26" spans="1:5" ht="42.6" customHeight="1">
      <c r="A26" s="566" t="s">
        <v>705</v>
      </c>
      <c r="B26" s="177"/>
    </row>
  </sheetData>
  <pageMargins left="0.7" right="0.7" top="0.75" bottom="0.75" header="0.3" footer="0.3"/>
  <pageSetup orientation="portrait" horizontalDpi="4294967292" r:id="rId1"/>
  <headerFooter>
    <oddHeader>&amp;Lშიდა მოხმარების</oddHeader>
    <oddFooter>&amp;Lშიდა მოხმარების</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80" zoomScaleNormal="80" workbookViewId="0">
      <selection activeCell="B2" sqref="B2"/>
    </sheetView>
  </sheetViews>
  <sheetFormatPr defaultRowHeight="15"/>
  <cols>
    <col min="1" max="1" width="56.85546875" customWidth="1"/>
    <col min="2" max="2" width="28.140625" bestFit="1" customWidth="1"/>
    <col min="3" max="6" width="28.140625" customWidth="1"/>
  </cols>
  <sheetData>
    <row r="1" spans="1:7">
      <c r="A1" s="551" t="s">
        <v>31</v>
      </c>
      <c r="B1" s="552">
        <v>0</v>
      </c>
      <c r="C1" s="177"/>
    </row>
    <row r="2" spans="1:7">
      <c r="A2" s="551" t="s">
        <v>32</v>
      </c>
      <c r="B2" s="695">
        <v>45016</v>
      </c>
      <c r="C2" s="177"/>
    </row>
    <row r="3" spans="1:7">
      <c r="A3" s="553" t="s">
        <v>683</v>
      </c>
      <c r="B3" s="554" t="s">
        <v>677</v>
      </c>
      <c r="C3" s="177"/>
    </row>
    <row r="5" spans="1:7">
      <c r="A5" s="568"/>
    </row>
    <row r="6" spans="1:7" ht="15.75" thickBot="1">
      <c r="A6" s="569"/>
      <c r="B6" s="569"/>
      <c r="C6" s="569"/>
      <c r="D6" s="569"/>
      <c r="E6" s="569"/>
      <c r="F6" s="569"/>
    </row>
    <row r="7" spans="1:7">
      <c r="A7" s="792"/>
      <c r="B7" s="794" t="s">
        <v>709</v>
      </c>
      <c r="C7" s="794"/>
      <c r="D7" s="794"/>
      <c r="E7" s="794"/>
      <c r="F7" s="795" t="s">
        <v>65</v>
      </c>
    </row>
    <row r="8" spans="1:7">
      <c r="A8" s="793"/>
      <c r="B8" s="570" t="s">
        <v>695</v>
      </c>
      <c r="C8" s="570" t="s">
        <v>696</v>
      </c>
      <c r="D8" s="570" t="s">
        <v>697</v>
      </c>
      <c r="E8" s="570" t="s">
        <v>707</v>
      </c>
      <c r="F8" s="796"/>
      <c r="G8" s="587"/>
    </row>
    <row r="9" spans="1:7">
      <c r="A9" s="571" t="s">
        <v>698</v>
      </c>
      <c r="B9" s="572">
        <f>B13+B17</f>
        <v>0</v>
      </c>
      <c r="C9" s="572">
        <f t="shared" ref="C9:E9" si="0">C13+C17</f>
        <v>0</v>
      </c>
      <c r="D9" s="572">
        <f t="shared" si="0"/>
        <v>0</v>
      </c>
      <c r="E9" s="572">
        <f t="shared" si="0"/>
        <v>0</v>
      </c>
      <c r="F9" s="573">
        <f>F13+F17</f>
        <v>0</v>
      </c>
    </row>
    <row r="10" spans="1:7">
      <c r="A10" s="574" t="s">
        <v>700</v>
      </c>
      <c r="B10" s="575">
        <f t="shared" ref="B10:E12" si="1">B14+B18</f>
        <v>0</v>
      </c>
      <c r="C10" s="575">
        <f t="shared" si="1"/>
        <v>0</v>
      </c>
      <c r="D10" s="575">
        <f t="shared" si="1"/>
        <v>0</v>
      </c>
      <c r="E10" s="575">
        <f t="shared" si="1"/>
        <v>0</v>
      </c>
      <c r="F10" s="573">
        <f>SUM(B10:E10)</f>
        <v>0</v>
      </c>
      <c r="G10" s="586"/>
    </row>
    <row r="11" spans="1:7">
      <c r="A11" s="574" t="s">
        <v>708</v>
      </c>
      <c r="B11" s="575">
        <f t="shared" si="1"/>
        <v>0</v>
      </c>
      <c r="C11" s="575">
        <f t="shared" si="1"/>
        <v>0</v>
      </c>
      <c r="D11" s="575">
        <f t="shared" si="1"/>
        <v>0</v>
      </c>
      <c r="E11" s="575">
        <f t="shared" si="1"/>
        <v>0</v>
      </c>
      <c r="F11" s="573">
        <f t="shared" ref="F11:F12" si="2">SUM(B11:E11)</f>
        <v>0</v>
      </c>
      <c r="G11" s="586"/>
    </row>
    <row r="12" spans="1:7">
      <c r="A12" s="576" t="s">
        <v>699</v>
      </c>
      <c r="B12" s="575">
        <f t="shared" si="1"/>
        <v>0</v>
      </c>
      <c r="C12" s="575">
        <f t="shared" si="1"/>
        <v>0</v>
      </c>
      <c r="D12" s="575">
        <f t="shared" si="1"/>
        <v>0</v>
      </c>
      <c r="E12" s="575">
        <f t="shared" si="1"/>
        <v>0</v>
      </c>
      <c r="F12" s="573">
        <f t="shared" si="2"/>
        <v>0</v>
      </c>
      <c r="G12" s="586"/>
    </row>
    <row r="13" spans="1:7">
      <c r="A13" s="577" t="s">
        <v>689</v>
      </c>
      <c r="B13" s="578"/>
      <c r="C13" s="578"/>
      <c r="D13" s="578"/>
      <c r="E13" s="578"/>
      <c r="F13" s="579"/>
    </row>
    <row r="14" spans="1:7">
      <c r="A14" s="574" t="s">
        <v>700</v>
      </c>
      <c r="B14" s="580"/>
      <c r="C14" s="580"/>
      <c r="D14" s="580"/>
      <c r="E14" s="580"/>
      <c r="F14" s="581"/>
    </row>
    <row r="15" spans="1:7">
      <c r="A15" s="574" t="s">
        <v>708</v>
      </c>
      <c r="B15" s="580"/>
      <c r="C15" s="580"/>
      <c r="D15" s="580"/>
      <c r="E15" s="580"/>
      <c r="F15" s="581"/>
    </row>
    <row r="16" spans="1:7">
      <c r="A16" s="576" t="s">
        <v>699</v>
      </c>
      <c r="B16" s="580"/>
      <c r="C16" s="580"/>
      <c r="D16" s="580"/>
      <c r="E16" s="580"/>
      <c r="F16" s="581"/>
    </row>
    <row r="17" spans="1:6">
      <c r="A17" s="577" t="s">
        <v>685</v>
      </c>
      <c r="B17" s="578"/>
      <c r="C17" s="578"/>
      <c r="D17" s="578"/>
      <c r="E17" s="578"/>
      <c r="F17" s="581"/>
    </row>
    <row r="18" spans="1:6">
      <c r="A18" s="574" t="s">
        <v>700</v>
      </c>
      <c r="B18" s="580"/>
      <c r="C18" s="580"/>
      <c r="D18" s="580"/>
      <c r="E18" s="580"/>
      <c r="F18" s="581"/>
    </row>
    <row r="19" spans="1:6">
      <c r="A19" s="574" t="s">
        <v>708</v>
      </c>
      <c r="B19" s="580"/>
      <c r="C19" s="580"/>
      <c r="D19" s="580"/>
      <c r="E19" s="580"/>
      <c r="F19" s="581"/>
    </row>
    <row r="20" spans="1:6" ht="15.75" thickBot="1">
      <c r="A20" s="576" t="s">
        <v>699</v>
      </c>
      <c r="B20" s="582"/>
      <c r="C20" s="582"/>
      <c r="D20" s="582"/>
      <c r="E20" s="582"/>
      <c r="F20" s="583"/>
    </row>
  </sheetData>
  <mergeCells count="3">
    <mergeCell ref="A7:A8"/>
    <mergeCell ref="B7:E7"/>
    <mergeCell ref="F7:F8"/>
  </mergeCells>
  <pageMargins left="0.7" right="0.7" top="0.75" bottom="0.75" header="0.3" footer="0.3"/>
  <pageSetup orientation="portrait" horizontalDpi="4294967292" r:id="rId1"/>
  <headerFooter>
    <oddHeader>&amp;Lშიდა მოხმარების</oddHeader>
    <oddFooter>&amp;Lშიდა მოხმარების</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80" zoomScaleNormal="80" workbookViewId="0">
      <pane xSplit="1" ySplit="5" topLeftCell="B28" activePane="bottomRight" state="frozen"/>
      <selection activeCell="B2" sqref="B2"/>
      <selection pane="topRight" activeCell="B2" sqref="B2"/>
      <selection pane="bottomLeft" activeCell="B2" sqref="B2"/>
      <selection pane="bottomRight" activeCell="C32" sqref="C32"/>
    </sheetView>
  </sheetViews>
  <sheetFormatPr defaultColWidth="9.140625" defaultRowHeight="14.25"/>
  <cols>
    <col min="1" max="1" width="10.85546875" style="4" customWidth="1"/>
    <col min="2" max="2" width="91.85546875" style="4" customWidth="1"/>
    <col min="3" max="3" width="53.140625" style="738" customWidth="1"/>
    <col min="4" max="4" width="32.140625" style="4" customWidth="1"/>
    <col min="5" max="5" width="9.42578125" style="5" customWidth="1"/>
    <col min="6" max="16384" width="9.140625" style="5"/>
  </cols>
  <sheetData>
    <row r="1" spans="1:6">
      <c r="A1" s="2" t="s">
        <v>31</v>
      </c>
      <c r="B1" s="3" t="str">
        <f>'Info '!C2</f>
        <v>JSC Hash Bank</v>
      </c>
      <c r="E1" s="4"/>
      <c r="F1" s="4"/>
    </row>
    <row r="2" spans="1:6" s="47" customFormat="1" ht="15.75" customHeight="1">
      <c r="A2" s="2" t="s">
        <v>32</v>
      </c>
      <c r="B2" s="692">
        <f>'1. key ratios '!B2</f>
        <v>45747</v>
      </c>
      <c r="C2" s="739"/>
    </row>
    <row r="3" spans="1:6" s="47" customFormat="1" ht="15.75" customHeight="1">
      <c r="A3" s="85"/>
      <c r="C3" s="739"/>
    </row>
    <row r="4" spans="1:6" s="47" customFormat="1" ht="15.75" customHeight="1" thickBot="1">
      <c r="A4" s="47" t="s">
        <v>48</v>
      </c>
      <c r="B4" s="147" t="s">
        <v>166</v>
      </c>
      <c r="C4" s="739"/>
      <c r="D4" s="22" t="s">
        <v>36</v>
      </c>
    </row>
    <row r="5" spans="1:6" ht="25.5">
      <c r="A5" s="86" t="s">
        <v>7</v>
      </c>
      <c r="B5" s="167" t="s">
        <v>206</v>
      </c>
      <c r="C5" s="740" t="s">
        <v>625</v>
      </c>
      <c r="D5" s="87" t="s">
        <v>50</v>
      </c>
    </row>
    <row r="6" spans="1:6" ht="15">
      <c r="A6" s="364">
        <v>1</v>
      </c>
      <c r="B6" s="365" t="s">
        <v>526</v>
      </c>
      <c r="C6" s="741">
        <f>SUM(C7:C9)</f>
        <v>14305815</v>
      </c>
      <c r="D6" s="88"/>
      <c r="E6" s="89"/>
    </row>
    <row r="7" spans="1:6" ht="15">
      <c r="A7" s="364">
        <v>1.1000000000000001</v>
      </c>
      <c r="B7" s="366" t="s">
        <v>527</v>
      </c>
      <c r="C7" s="742"/>
      <c r="D7" s="90"/>
      <c r="E7" s="89"/>
    </row>
    <row r="8" spans="1:6" ht="15">
      <c r="A8" s="364">
        <v>1.2</v>
      </c>
      <c r="B8" s="366" t="s">
        <v>528</v>
      </c>
      <c r="C8" s="742">
        <v>53914</v>
      </c>
      <c r="D8" s="90"/>
      <c r="E8" s="89"/>
    </row>
    <row r="9" spans="1:6" ht="15">
      <c r="A9" s="364">
        <v>1.3</v>
      </c>
      <c r="B9" s="366" t="s">
        <v>529</v>
      </c>
      <c r="C9" s="743">
        <v>14251901</v>
      </c>
      <c r="D9" s="421"/>
      <c r="E9" s="89"/>
    </row>
    <row r="10" spans="1:6" ht="15">
      <c r="A10" s="364">
        <v>2</v>
      </c>
      <c r="B10" s="367" t="s">
        <v>530</v>
      </c>
      <c r="C10" s="743"/>
      <c r="D10" s="421"/>
      <c r="E10" s="89"/>
    </row>
    <row r="11" spans="1:6" ht="15">
      <c r="A11" s="364">
        <v>2.1</v>
      </c>
      <c r="B11" s="368" t="s">
        <v>531</v>
      </c>
      <c r="C11" s="744"/>
      <c r="D11" s="422"/>
      <c r="E11" s="91"/>
    </row>
    <row r="12" spans="1:6" ht="15">
      <c r="A12" s="364">
        <v>3</v>
      </c>
      <c r="B12" s="369" t="s">
        <v>532</v>
      </c>
      <c r="C12" s="744"/>
      <c r="D12" s="422"/>
      <c r="E12" s="91"/>
    </row>
    <row r="13" spans="1:6" ht="15">
      <c r="A13" s="364">
        <v>4</v>
      </c>
      <c r="B13" s="370" t="s">
        <v>533</v>
      </c>
      <c r="C13" s="744"/>
      <c r="D13" s="422"/>
      <c r="E13" s="91"/>
    </row>
    <row r="14" spans="1:6" ht="15">
      <c r="A14" s="364">
        <v>5</v>
      </c>
      <c r="B14" s="371" t="s">
        <v>534</v>
      </c>
      <c r="C14" s="744">
        <f>SUM(C15:C17)</f>
        <v>0</v>
      </c>
      <c r="D14" s="422"/>
      <c r="E14" s="91"/>
    </row>
    <row r="15" spans="1:6" ht="15">
      <c r="A15" s="364">
        <v>5.0999999999999996</v>
      </c>
      <c r="B15" s="372" t="s">
        <v>535</v>
      </c>
      <c r="C15" s="743"/>
      <c r="D15" s="422"/>
      <c r="E15" s="89"/>
    </row>
    <row r="16" spans="1:6" ht="15">
      <c r="A16" s="364">
        <v>5.2</v>
      </c>
      <c r="B16" s="372" t="s">
        <v>536</v>
      </c>
      <c r="C16" s="743"/>
      <c r="D16" s="421"/>
      <c r="E16" s="89"/>
    </row>
    <row r="17" spans="1:5" ht="15">
      <c r="A17" s="364">
        <v>5.3</v>
      </c>
      <c r="B17" s="373" t="s">
        <v>537</v>
      </c>
      <c r="C17" s="743"/>
      <c r="D17" s="421"/>
      <c r="E17" s="89"/>
    </row>
    <row r="18" spans="1:5" ht="15">
      <c r="A18" s="364">
        <v>6</v>
      </c>
      <c r="B18" s="369" t="s">
        <v>538</v>
      </c>
      <c r="C18" s="743">
        <f>SUM(C19:C20)</f>
        <v>10503011</v>
      </c>
      <c r="D18" s="421"/>
      <c r="E18" s="89"/>
    </row>
    <row r="19" spans="1:5" ht="15">
      <c r="A19" s="364">
        <v>6.1</v>
      </c>
      <c r="B19" s="372" t="s">
        <v>536</v>
      </c>
      <c r="C19" s="744">
        <v>10503011</v>
      </c>
      <c r="D19" s="421"/>
      <c r="E19" s="89"/>
    </row>
    <row r="20" spans="1:5" ht="15">
      <c r="A20" s="364">
        <v>6.2</v>
      </c>
      <c r="B20" s="373" t="s">
        <v>537</v>
      </c>
      <c r="C20" s="744"/>
      <c r="D20" s="421"/>
      <c r="E20" s="89"/>
    </row>
    <row r="21" spans="1:5" ht="15">
      <c r="A21" s="364">
        <v>7</v>
      </c>
      <c r="B21" s="367" t="s">
        <v>539</v>
      </c>
      <c r="C21" s="744"/>
      <c r="D21" s="421"/>
      <c r="E21" s="89"/>
    </row>
    <row r="22" spans="1:5" ht="15">
      <c r="A22" s="364">
        <v>8</v>
      </c>
      <c r="B22" s="374" t="s">
        <v>540</v>
      </c>
      <c r="C22" s="743"/>
      <c r="D22" s="421"/>
      <c r="E22" s="89"/>
    </row>
    <row r="23" spans="1:5" ht="15">
      <c r="A23" s="364">
        <v>9</v>
      </c>
      <c r="B23" s="370" t="s">
        <v>541</v>
      </c>
      <c r="C23" s="743">
        <f>SUM(C24:C25)</f>
        <v>1166823</v>
      </c>
      <c r="D23" s="423"/>
      <c r="E23" s="89"/>
    </row>
    <row r="24" spans="1:5" ht="15">
      <c r="A24" s="364">
        <v>9.1</v>
      </c>
      <c r="B24" s="372" t="s">
        <v>542</v>
      </c>
      <c r="C24" s="745">
        <v>1166823</v>
      </c>
      <c r="D24" s="424"/>
      <c r="E24" s="89"/>
    </row>
    <row r="25" spans="1:5" ht="15">
      <c r="A25" s="364">
        <v>9.1999999999999993</v>
      </c>
      <c r="B25" s="372" t="s">
        <v>543</v>
      </c>
      <c r="C25" s="746"/>
      <c r="D25" s="420"/>
      <c r="E25" s="93"/>
    </row>
    <row r="26" spans="1:5" ht="15.75">
      <c r="A26" s="364">
        <v>10</v>
      </c>
      <c r="B26" s="370" t="s">
        <v>544</v>
      </c>
      <c r="C26" s="747">
        <f>SUM(C27:C28)</f>
        <v>4522718</v>
      </c>
      <c r="D26" s="550" t="s">
        <v>666</v>
      </c>
      <c r="E26" s="89"/>
    </row>
    <row r="27" spans="1:5" ht="15">
      <c r="A27" s="364">
        <v>10.1</v>
      </c>
      <c r="B27" s="372" t="s">
        <v>545</v>
      </c>
      <c r="C27" s="742"/>
      <c r="D27" s="90"/>
      <c r="E27" s="89"/>
    </row>
    <row r="28" spans="1:5" ht="15">
      <c r="A28" s="364">
        <v>10.199999999999999</v>
      </c>
      <c r="B28" s="372" t="s">
        <v>546</v>
      </c>
      <c r="C28" s="742">
        <v>4522718</v>
      </c>
      <c r="D28" s="90"/>
      <c r="E28" s="89"/>
    </row>
    <row r="29" spans="1:5" ht="15">
      <c r="A29" s="364">
        <v>11</v>
      </c>
      <c r="B29" s="370" t="s">
        <v>547</v>
      </c>
      <c r="C29" s="742">
        <f>SUM(C30:C31)</f>
        <v>983953</v>
      </c>
      <c r="D29" s="90"/>
      <c r="E29" s="89"/>
    </row>
    <row r="30" spans="1:5" ht="15">
      <c r="A30" s="364">
        <v>11.1</v>
      </c>
      <c r="B30" s="372" t="s">
        <v>548</v>
      </c>
      <c r="C30" s="742">
        <v>12765</v>
      </c>
      <c r="D30" s="90"/>
      <c r="E30" s="89"/>
    </row>
    <row r="31" spans="1:5" ht="15">
      <c r="A31" s="364">
        <v>11.2</v>
      </c>
      <c r="B31" s="372" t="s">
        <v>549</v>
      </c>
      <c r="C31" s="742">
        <v>971188</v>
      </c>
      <c r="D31" s="90"/>
      <c r="E31" s="89"/>
    </row>
    <row r="32" spans="1:5" ht="15">
      <c r="A32" s="364">
        <v>13</v>
      </c>
      <c r="B32" s="370" t="s">
        <v>550</v>
      </c>
      <c r="C32" s="742">
        <v>993242</v>
      </c>
      <c r="D32" s="90"/>
      <c r="E32" s="89"/>
    </row>
    <row r="33" spans="1:5" ht="15">
      <c r="A33" s="364">
        <v>13.1</v>
      </c>
      <c r="B33" s="375" t="s">
        <v>551</v>
      </c>
      <c r="C33" s="742"/>
      <c r="D33" s="90"/>
      <c r="E33" s="89"/>
    </row>
    <row r="34" spans="1:5" ht="15">
      <c r="A34" s="364">
        <v>13.2</v>
      </c>
      <c r="B34" s="375" t="s">
        <v>552</v>
      </c>
      <c r="C34" s="748"/>
      <c r="D34" s="92"/>
      <c r="E34" s="89"/>
    </row>
    <row r="35" spans="1:5" ht="15">
      <c r="A35" s="364">
        <v>14</v>
      </c>
      <c r="B35" s="376" t="s">
        <v>553</v>
      </c>
      <c r="C35" s="748">
        <f>SUM(C6,C10,C12,C13,C14,C18,C21,C22,C23,C26,C29,C32)</f>
        <v>32475562</v>
      </c>
      <c r="D35" s="92"/>
      <c r="E35" s="89"/>
    </row>
    <row r="36" spans="1:5" ht="15">
      <c r="A36" s="364"/>
      <c r="B36" s="377" t="s">
        <v>554</v>
      </c>
      <c r="C36" s="749"/>
      <c r="D36" s="94"/>
      <c r="E36" s="89"/>
    </row>
    <row r="37" spans="1:5" ht="15">
      <c r="A37" s="364">
        <v>15</v>
      </c>
      <c r="B37" s="378" t="s">
        <v>555</v>
      </c>
      <c r="C37" s="746"/>
      <c r="D37" s="420"/>
      <c r="E37" s="93"/>
    </row>
    <row r="38" spans="1:5" ht="15">
      <c r="A38" s="379">
        <v>15.1</v>
      </c>
      <c r="B38" s="380" t="s">
        <v>531</v>
      </c>
      <c r="C38" s="742"/>
      <c r="D38" s="90"/>
      <c r="E38" s="89"/>
    </row>
    <row r="39" spans="1:5" ht="15">
      <c r="A39" s="379">
        <v>16</v>
      </c>
      <c r="B39" s="367" t="s">
        <v>556</v>
      </c>
      <c r="C39" s="742"/>
      <c r="D39" s="90"/>
      <c r="E39" s="89"/>
    </row>
    <row r="40" spans="1:5" ht="15">
      <c r="A40" s="379">
        <v>17</v>
      </c>
      <c r="B40" s="367" t="s">
        <v>557</v>
      </c>
      <c r="C40" s="742">
        <f>SUM(C41:C44)</f>
        <v>241743</v>
      </c>
      <c r="D40" s="90"/>
      <c r="E40" s="89"/>
    </row>
    <row r="41" spans="1:5" ht="15">
      <c r="A41" s="379">
        <v>17.100000000000001</v>
      </c>
      <c r="B41" s="381" t="s">
        <v>558</v>
      </c>
      <c r="C41" s="742">
        <v>241743</v>
      </c>
      <c r="D41" s="90"/>
      <c r="E41" s="89"/>
    </row>
    <row r="42" spans="1:5" ht="15">
      <c r="A42" s="379">
        <v>17.2</v>
      </c>
      <c r="B42" s="382" t="s">
        <v>559</v>
      </c>
      <c r="C42" s="742"/>
      <c r="D42" s="90"/>
      <c r="E42" s="89"/>
    </row>
    <row r="43" spans="1:5" ht="15">
      <c r="A43" s="379">
        <v>17.3</v>
      </c>
      <c r="B43" s="410" t="s">
        <v>560</v>
      </c>
      <c r="C43" s="748"/>
      <c r="D43" s="92"/>
      <c r="E43" s="89"/>
    </row>
    <row r="44" spans="1:5" ht="15">
      <c r="A44" s="379">
        <v>17.399999999999999</v>
      </c>
      <c r="B44" s="411" t="s">
        <v>561</v>
      </c>
      <c r="C44" s="750"/>
      <c r="D44" s="412"/>
      <c r="E44" s="89"/>
    </row>
    <row r="45" spans="1:5" ht="15">
      <c r="A45" s="379">
        <v>18</v>
      </c>
      <c r="B45" s="413" t="s">
        <v>562</v>
      </c>
      <c r="C45" s="751"/>
      <c r="D45" s="419"/>
      <c r="E45" s="93"/>
    </row>
    <row r="46" spans="1:5" ht="15">
      <c r="A46" s="379">
        <v>19</v>
      </c>
      <c r="B46" s="413" t="s">
        <v>563</v>
      </c>
      <c r="C46" s="752">
        <f>SUM(C47:C48)</f>
        <v>8026</v>
      </c>
      <c r="D46" s="414"/>
    </row>
    <row r="47" spans="1:5" ht="15">
      <c r="A47" s="379">
        <v>19.100000000000001</v>
      </c>
      <c r="B47" s="415" t="s">
        <v>564</v>
      </c>
      <c r="C47" s="752">
        <v>8026</v>
      </c>
      <c r="D47" s="414"/>
    </row>
    <row r="48" spans="1:5" ht="15">
      <c r="A48" s="379">
        <v>19.2</v>
      </c>
      <c r="B48" s="415" t="s">
        <v>565</v>
      </c>
      <c r="C48" s="752"/>
      <c r="D48" s="414"/>
    </row>
    <row r="49" spans="1:4" ht="15">
      <c r="A49" s="379">
        <v>20</v>
      </c>
      <c r="B49" s="383" t="s">
        <v>566</v>
      </c>
      <c r="C49" s="752"/>
      <c r="D49" s="414"/>
    </row>
    <row r="50" spans="1:4" ht="15">
      <c r="A50" s="379">
        <v>21</v>
      </c>
      <c r="B50" s="416" t="s">
        <v>567</v>
      </c>
      <c r="C50" s="752">
        <v>561319</v>
      </c>
      <c r="D50" s="414"/>
    </row>
    <row r="51" spans="1:4" ht="15">
      <c r="A51" s="379">
        <v>21.1</v>
      </c>
      <c r="B51" s="382" t="s">
        <v>568</v>
      </c>
      <c r="C51" s="752"/>
      <c r="D51" s="414"/>
    </row>
    <row r="52" spans="1:4" ht="15">
      <c r="A52" s="379">
        <v>22</v>
      </c>
      <c r="B52" s="384" t="s">
        <v>569</v>
      </c>
      <c r="C52" s="752">
        <f>SUM(C37,C39,C40,C45,C46,C49,C50)</f>
        <v>811088</v>
      </c>
      <c r="D52" s="414"/>
    </row>
    <row r="53" spans="1:4" ht="15">
      <c r="A53" s="379"/>
      <c r="B53" s="385" t="s">
        <v>570</v>
      </c>
      <c r="C53" s="753"/>
      <c r="D53" s="414"/>
    </row>
    <row r="54" spans="1:4" ht="15">
      <c r="A54" s="379">
        <v>23</v>
      </c>
      <c r="B54" s="383" t="s">
        <v>571</v>
      </c>
      <c r="C54" s="752">
        <v>41223750</v>
      </c>
      <c r="D54" s="414"/>
    </row>
    <row r="55" spans="1:4" ht="15">
      <c r="A55" s="379">
        <v>24</v>
      </c>
      <c r="B55" s="383" t="s">
        <v>572</v>
      </c>
      <c r="C55" s="752">
        <v>2100</v>
      </c>
      <c r="D55" s="414"/>
    </row>
    <row r="56" spans="1:4" ht="15">
      <c r="A56" s="379">
        <v>25</v>
      </c>
      <c r="B56" s="413" t="s">
        <v>573</v>
      </c>
      <c r="C56" s="752"/>
      <c r="D56" s="414"/>
    </row>
    <row r="57" spans="1:4" ht="15">
      <c r="A57" s="379">
        <v>26</v>
      </c>
      <c r="B57" s="413" t="s">
        <v>574</v>
      </c>
      <c r="C57" s="752"/>
      <c r="D57" s="414"/>
    </row>
    <row r="58" spans="1:4" ht="15">
      <c r="A58" s="379">
        <v>27</v>
      </c>
      <c r="B58" s="413" t="s">
        <v>575</v>
      </c>
      <c r="C58" s="752">
        <f>SUM(C59:C60)</f>
        <v>0</v>
      </c>
      <c r="D58" s="414"/>
    </row>
    <row r="59" spans="1:4" ht="15">
      <c r="A59" s="379">
        <v>27.1</v>
      </c>
      <c r="B59" s="411" t="s">
        <v>576</v>
      </c>
      <c r="C59" s="752"/>
      <c r="D59" s="414"/>
    </row>
    <row r="60" spans="1:4" ht="15">
      <c r="A60" s="379">
        <v>27.2</v>
      </c>
      <c r="B60" s="411" t="s">
        <v>577</v>
      </c>
      <c r="C60" s="752"/>
      <c r="D60" s="414"/>
    </row>
    <row r="61" spans="1:4" ht="15">
      <c r="A61" s="379">
        <v>28</v>
      </c>
      <c r="B61" s="386" t="s">
        <v>578</v>
      </c>
      <c r="C61" s="752"/>
      <c r="D61" s="414"/>
    </row>
    <row r="62" spans="1:4" ht="15">
      <c r="A62" s="379">
        <v>29</v>
      </c>
      <c r="B62" s="413" t="s">
        <v>579</v>
      </c>
      <c r="C62" s="752">
        <f>SUM(C63:C65)</f>
        <v>0</v>
      </c>
      <c r="D62" s="414"/>
    </row>
    <row r="63" spans="1:4" ht="15">
      <c r="A63" s="379">
        <v>29.1</v>
      </c>
      <c r="B63" s="417" t="s">
        <v>580</v>
      </c>
      <c r="C63" s="752"/>
      <c r="D63" s="414"/>
    </row>
    <row r="64" spans="1:4" ht="15">
      <c r="A64" s="379">
        <v>29.2</v>
      </c>
      <c r="B64" s="426" t="s">
        <v>581</v>
      </c>
      <c r="C64" s="752"/>
      <c r="D64" s="414"/>
    </row>
    <row r="65" spans="1:4" ht="15">
      <c r="A65" s="379">
        <v>29.3</v>
      </c>
      <c r="B65" s="426" t="s">
        <v>582</v>
      </c>
      <c r="C65" s="752"/>
      <c r="D65" s="414"/>
    </row>
    <row r="66" spans="1:4" ht="15">
      <c r="A66" s="379">
        <v>30</v>
      </c>
      <c r="B66" s="387" t="s">
        <v>583</v>
      </c>
      <c r="C66" s="752">
        <v>-9561376</v>
      </c>
      <c r="D66" s="414"/>
    </row>
    <row r="67" spans="1:4" ht="15">
      <c r="A67" s="379">
        <v>31</v>
      </c>
      <c r="B67" s="418" t="s">
        <v>584</v>
      </c>
      <c r="C67" s="752">
        <f>SUM(C54,C55,C56,C57,C58,C61,C62,C66)</f>
        <v>31664474</v>
      </c>
      <c r="D67" s="414"/>
    </row>
    <row r="68" spans="1:4" ht="15">
      <c r="A68" s="379">
        <v>32</v>
      </c>
      <c r="B68" s="387" t="s">
        <v>585</v>
      </c>
      <c r="C68" s="752">
        <f>SUM(C52,C67)</f>
        <v>32475562</v>
      </c>
      <c r="D68" s="414"/>
    </row>
    <row r="69" spans="1:4">
      <c r="C69" s="755">
        <f>C68-C35</f>
        <v>0</v>
      </c>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3"/>
  <sheetViews>
    <sheetView zoomScale="80" zoomScaleNormal="80" workbookViewId="0">
      <pane xSplit="1" ySplit="4" topLeftCell="C5" activePane="bottomRight" state="frozen"/>
      <selection activeCell="B2" sqref="B2"/>
      <selection pane="topRight" activeCell="B2" sqref="B2"/>
      <selection pane="bottomLeft" activeCell="B2" sqref="B2"/>
      <selection pane="bottomRight" activeCell="S32" sqref="S32"/>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21" bestFit="1" customWidth="1"/>
    <col min="17" max="17" width="14.85546875" style="21" customWidth="1"/>
    <col min="18" max="18" width="13" style="21" bestFit="1" customWidth="1"/>
    <col min="19" max="19" width="34.85546875" style="21" customWidth="1"/>
    <col min="20" max="16384" width="9.140625" style="21"/>
  </cols>
  <sheetData>
    <row r="1" spans="1:19">
      <c r="A1" s="2" t="s">
        <v>31</v>
      </c>
      <c r="B1" s="3" t="str">
        <f>'Info '!C2</f>
        <v>JSC Hash Bank</v>
      </c>
    </row>
    <row r="2" spans="1:19">
      <c r="A2" s="2" t="s">
        <v>32</v>
      </c>
      <c r="B2" s="692">
        <f>'1. key ratios '!B2</f>
        <v>45747</v>
      </c>
    </row>
    <row r="4" spans="1:19" ht="26.25" thickBot="1">
      <c r="A4" s="4" t="s">
        <v>147</v>
      </c>
      <c r="B4" s="188" t="s">
        <v>239</v>
      </c>
    </row>
    <row r="5" spans="1:19" s="174" customFormat="1">
      <c r="A5" s="169"/>
      <c r="B5" s="170"/>
      <c r="C5" s="171" t="s">
        <v>0</v>
      </c>
      <c r="D5" s="171" t="s">
        <v>1</v>
      </c>
      <c r="E5" s="171" t="s">
        <v>2</v>
      </c>
      <c r="F5" s="171" t="s">
        <v>3</v>
      </c>
      <c r="G5" s="171" t="s">
        <v>4</v>
      </c>
      <c r="H5" s="171" t="s">
        <v>6</v>
      </c>
      <c r="I5" s="171" t="s">
        <v>9</v>
      </c>
      <c r="J5" s="171" t="s">
        <v>10</v>
      </c>
      <c r="K5" s="171" t="s">
        <v>11</v>
      </c>
      <c r="L5" s="171" t="s">
        <v>12</v>
      </c>
      <c r="M5" s="171" t="s">
        <v>13</v>
      </c>
      <c r="N5" s="171" t="s">
        <v>14</v>
      </c>
      <c r="O5" s="171" t="s">
        <v>223</v>
      </c>
      <c r="P5" s="171" t="s">
        <v>224</v>
      </c>
      <c r="Q5" s="171" t="s">
        <v>225</v>
      </c>
      <c r="R5" s="172" t="s">
        <v>226</v>
      </c>
      <c r="S5" s="173" t="s">
        <v>227</v>
      </c>
    </row>
    <row r="6" spans="1:19" s="174" customFormat="1" ht="99" customHeight="1">
      <c r="A6" s="175"/>
      <c r="B6" s="801" t="s">
        <v>228</v>
      </c>
      <c r="C6" s="797">
        <v>0</v>
      </c>
      <c r="D6" s="798"/>
      <c r="E6" s="797">
        <v>0.2</v>
      </c>
      <c r="F6" s="798"/>
      <c r="G6" s="797">
        <v>0.35</v>
      </c>
      <c r="H6" s="798"/>
      <c r="I6" s="797">
        <v>0.5</v>
      </c>
      <c r="J6" s="798"/>
      <c r="K6" s="797">
        <v>0.75</v>
      </c>
      <c r="L6" s="798"/>
      <c r="M6" s="797">
        <v>1</v>
      </c>
      <c r="N6" s="798"/>
      <c r="O6" s="797">
        <v>1.5</v>
      </c>
      <c r="P6" s="798"/>
      <c r="Q6" s="797">
        <v>2.5</v>
      </c>
      <c r="R6" s="798"/>
      <c r="S6" s="799" t="s">
        <v>146</v>
      </c>
    </row>
    <row r="7" spans="1:19" s="174" customFormat="1" ht="30.75" customHeight="1">
      <c r="A7" s="175"/>
      <c r="B7" s="802"/>
      <c r="C7" s="166" t="s">
        <v>149</v>
      </c>
      <c r="D7" s="166" t="s">
        <v>148</v>
      </c>
      <c r="E7" s="166" t="s">
        <v>149</v>
      </c>
      <c r="F7" s="166" t="s">
        <v>148</v>
      </c>
      <c r="G7" s="166" t="s">
        <v>149</v>
      </c>
      <c r="H7" s="166" t="s">
        <v>148</v>
      </c>
      <c r="I7" s="166" t="s">
        <v>149</v>
      </c>
      <c r="J7" s="166" t="s">
        <v>148</v>
      </c>
      <c r="K7" s="166" t="s">
        <v>149</v>
      </c>
      <c r="L7" s="166" t="s">
        <v>148</v>
      </c>
      <c r="M7" s="166" t="s">
        <v>149</v>
      </c>
      <c r="N7" s="166" t="s">
        <v>148</v>
      </c>
      <c r="O7" s="166" t="s">
        <v>149</v>
      </c>
      <c r="P7" s="166" t="s">
        <v>148</v>
      </c>
      <c r="Q7" s="166" t="s">
        <v>149</v>
      </c>
      <c r="R7" s="166" t="s">
        <v>148</v>
      </c>
      <c r="S7" s="800"/>
    </row>
    <row r="8" spans="1:19" s="97" customFormat="1">
      <c r="A8" s="95">
        <v>1</v>
      </c>
      <c r="B8" s="1" t="s">
        <v>52</v>
      </c>
      <c r="C8" s="96">
        <v>53687</v>
      </c>
      <c r="D8" s="96"/>
      <c r="E8" s="96">
        <v>0</v>
      </c>
      <c r="F8" s="96"/>
      <c r="G8" s="96">
        <v>0</v>
      </c>
      <c r="H8" s="96"/>
      <c r="I8" s="96">
        <v>0</v>
      </c>
      <c r="J8" s="96"/>
      <c r="K8" s="96">
        <v>0</v>
      </c>
      <c r="L8" s="96"/>
      <c r="M8" s="96">
        <v>227</v>
      </c>
      <c r="N8" s="96"/>
      <c r="O8" s="96">
        <v>0</v>
      </c>
      <c r="P8" s="96"/>
      <c r="Q8" s="96">
        <v>0</v>
      </c>
      <c r="R8" s="96"/>
      <c r="S8" s="189">
        <f>$C$6*SUM(C8:D8)+$E$6*SUM(E8:F8)+$G$6*SUM(G8:H8)+$I$6*SUM(I8:J8)+$K$6*SUM(K8:L8)+$M$6*SUM(M8:N8)+$O$6*SUM(O8:P8)+$Q$6*SUM(Q8:R8)</f>
        <v>227</v>
      </c>
    </row>
    <row r="9" spans="1:19" s="97" customFormat="1">
      <c r="A9" s="95">
        <v>2</v>
      </c>
      <c r="B9" s="1" t="s">
        <v>53</v>
      </c>
      <c r="C9" s="96">
        <v>0</v>
      </c>
      <c r="D9" s="96"/>
      <c r="E9" s="96">
        <v>0</v>
      </c>
      <c r="F9" s="96"/>
      <c r="G9" s="96">
        <v>0</v>
      </c>
      <c r="H9" s="96"/>
      <c r="I9" s="96">
        <v>0</v>
      </c>
      <c r="J9" s="96"/>
      <c r="K9" s="96">
        <v>0</v>
      </c>
      <c r="L9" s="96"/>
      <c r="M9" s="96">
        <v>0</v>
      </c>
      <c r="N9" s="96"/>
      <c r="O9" s="96">
        <v>0</v>
      </c>
      <c r="P9" s="96"/>
      <c r="Q9" s="96">
        <v>0</v>
      </c>
      <c r="R9" s="96"/>
      <c r="S9" s="189">
        <f t="shared" ref="S9:S21" si="0">$C$6*SUM(C9:D9)+$E$6*SUM(E9:F9)+$G$6*SUM(G9:H9)+$I$6*SUM(I9:J9)+$K$6*SUM(K9:L9)+$M$6*SUM(M9:N9)+$O$6*SUM(O9:P9)+$Q$6*SUM(Q9:R9)</f>
        <v>0</v>
      </c>
    </row>
    <row r="10" spans="1:19" s="97" customFormat="1">
      <c r="A10" s="95">
        <v>3</v>
      </c>
      <c r="B10" s="1" t="s">
        <v>153</v>
      </c>
      <c r="C10" s="96">
        <v>0</v>
      </c>
      <c r="D10" s="96"/>
      <c r="E10" s="96">
        <v>0</v>
      </c>
      <c r="F10" s="96"/>
      <c r="G10" s="96">
        <v>0</v>
      </c>
      <c r="H10" s="96"/>
      <c r="I10" s="96">
        <v>0</v>
      </c>
      <c r="J10" s="96"/>
      <c r="K10" s="96">
        <v>0</v>
      </c>
      <c r="L10" s="96"/>
      <c r="M10" s="96">
        <v>0</v>
      </c>
      <c r="N10" s="96"/>
      <c r="O10" s="96">
        <v>0</v>
      </c>
      <c r="P10" s="96"/>
      <c r="Q10" s="96">
        <v>0</v>
      </c>
      <c r="R10" s="96"/>
      <c r="S10" s="189">
        <f t="shared" si="0"/>
        <v>0</v>
      </c>
    </row>
    <row r="11" spans="1:19" s="97" customFormat="1">
      <c r="A11" s="95">
        <v>4</v>
      </c>
      <c r="B11" s="1" t="s">
        <v>54</v>
      </c>
      <c r="C11" s="96">
        <v>0</v>
      </c>
      <c r="D11" s="96"/>
      <c r="E11" s="96">
        <v>0</v>
      </c>
      <c r="F11" s="96"/>
      <c r="G11" s="96">
        <v>0</v>
      </c>
      <c r="H11" s="96"/>
      <c r="I11" s="96">
        <v>0</v>
      </c>
      <c r="J11" s="96"/>
      <c r="K11" s="96">
        <v>0</v>
      </c>
      <c r="L11" s="96"/>
      <c r="M11" s="96">
        <v>0</v>
      </c>
      <c r="N11" s="96"/>
      <c r="O11" s="96">
        <v>0</v>
      </c>
      <c r="P11" s="96"/>
      <c r="Q11" s="96">
        <v>0</v>
      </c>
      <c r="R11" s="96"/>
      <c r="S11" s="189">
        <f t="shared" si="0"/>
        <v>0</v>
      </c>
    </row>
    <row r="12" spans="1:19" s="97" customFormat="1">
      <c r="A12" s="95">
        <v>5</v>
      </c>
      <c r="B12" s="1" t="s">
        <v>55</v>
      </c>
      <c r="C12" s="96">
        <v>0</v>
      </c>
      <c r="D12" s="96"/>
      <c r="E12" s="96">
        <v>0</v>
      </c>
      <c r="F12" s="96"/>
      <c r="G12" s="96">
        <v>0</v>
      </c>
      <c r="H12" s="96"/>
      <c r="I12" s="96">
        <v>0</v>
      </c>
      <c r="J12" s="96"/>
      <c r="K12" s="96">
        <v>0</v>
      </c>
      <c r="L12" s="96"/>
      <c r="M12" s="96">
        <v>0</v>
      </c>
      <c r="N12" s="96"/>
      <c r="O12" s="96">
        <v>0</v>
      </c>
      <c r="P12" s="96"/>
      <c r="Q12" s="96">
        <v>0</v>
      </c>
      <c r="R12" s="96"/>
      <c r="S12" s="189">
        <f t="shared" si="0"/>
        <v>0</v>
      </c>
    </row>
    <row r="13" spans="1:19" s="97" customFormat="1">
      <c r="A13" s="95">
        <v>6</v>
      </c>
      <c r="B13" s="1" t="s">
        <v>56</v>
      </c>
      <c r="C13" s="96">
        <v>0</v>
      </c>
      <c r="D13" s="96"/>
      <c r="E13" s="96">
        <v>24272247.170000002</v>
      </c>
      <c r="F13" s="96"/>
      <c r="G13" s="96">
        <v>0</v>
      </c>
      <c r="H13" s="96"/>
      <c r="I13" s="96">
        <v>152478.35999999999</v>
      </c>
      <c r="J13" s="96"/>
      <c r="K13" s="96">
        <v>0</v>
      </c>
      <c r="L13" s="96"/>
      <c r="M13" s="96">
        <v>330186.46999999997</v>
      </c>
      <c r="N13" s="96">
        <v>0</v>
      </c>
      <c r="O13" s="96">
        <v>0</v>
      </c>
      <c r="P13" s="96"/>
      <c r="Q13" s="96">
        <v>0</v>
      </c>
      <c r="R13" s="96"/>
      <c r="S13" s="189">
        <f t="shared" si="0"/>
        <v>5260875.0839999998</v>
      </c>
    </row>
    <row r="14" spans="1:19" s="97" customFormat="1">
      <c r="A14" s="95">
        <v>7</v>
      </c>
      <c r="B14" s="1" t="s">
        <v>57</v>
      </c>
      <c r="C14" s="96"/>
      <c r="D14" s="96"/>
      <c r="E14" s="96"/>
      <c r="F14" s="96"/>
      <c r="G14" s="96"/>
      <c r="H14" s="96"/>
      <c r="I14" s="96"/>
      <c r="J14" s="96"/>
      <c r="K14" s="96"/>
      <c r="L14" s="96"/>
      <c r="M14" s="96"/>
      <c r="N14" s="96"/>
      <c r="O14" s="96"/>
      <c r="P14" s="96"/>
      <c r="Q14" s="96"/>
      <c r="R14" s="96"/>
      <c r="S14" s="189">
        <f t="shared" si="0"/>
        <v>0</v>
      </c>
    </row>
    <row r="15" spans="1:19" s="97" customFormat="1">
      <c r="A15" s="95">
        <v>8</v>
      </c>
      <c r="B15" s="1" t="s">
        <v>58</v>
      </c>
      <c r="C15" s="96"/>
      <c r="D15" s="96"/>
      <c r="E15" s="96"/>
      <c r="F15" s="96" t="s">
        <v>5</v>
      </c>
      <c r="G15" s="96"/>
      <c r="H15" s="96"/>
      <c r="I15" s="96"/>
      <c r="J15" s="96"/>
      <c r="K15" s="96"/>
      <c r="L15" s="96"/>
      <c r="M15" s="96"/>
      <c r="N15" s="96"/>
      <c r="O15" s="96"/>
      <c r="P15" s="96"/>
      <c r="Q15" s="96"/>
      <c r="R15" s="96"/>
      <c r="S15" s="189">
        <f t="shared" si="0"/>
        <v>0</v>
      </c>
    </row>
    <row r="16" spans="1:19" s="97" customFormat="1">
      <c r="A16" s="95">
        <v>9</v>
      </c>
      <c r="B16" s="1" t="s">
        <v>59</v>
      </c>
      <c r="C16" s="96"/>
      <c r="D16" s="96"/>
      <c r="E16" s="96"/>
      <c r="F16" s="96"/>
      <c r="G16" s="96"/>
      <c r="H16" s="96"/>
      <c r="I16" s="96"/>
      <c r="J16" s="96"/>
      <c r="K16" s="96"/>
      <c r="L16" s="96"/>
      <c r="M16" s="96"/>
      <c r="N16" s="96"/>
      <c r="O16" s="96"/>
      <c r="P16" s="96"/>
      <c r="Q16" s="96"/>
      <c r="R16" s="96"/>
      <c r="S16" s="189">
        <f t="shared" si="0"/>
        <v>0</v>
      </c>
    </row>
    <row r="17" spans="1:19" s="97" customFormat="1">
      <c r="A17" s="95">
        <v>10</v>
      </c>
      <c r="B17" s="1" t="s">
        <v>60</v>
      </c>
      <c r="C17" s="96"/>
      <c r="D17" s="96"/>
      <c r="E17" s="96"/>
      <c r="F17" s="96"/>
      <c r="G17" s="96"/>
      <c r="H17" s="96"/>
      <c r="I17" s="96"/>
      <c r="J17" s="96"/>
      <c r="K17" s="96"/>
      <c r="L17" s="96"/>
      <c r="M17" s="96"/>
      <c r="N17" s="96"/>
      <c r="O17" s="96"/>
      <c r="P17" s="96"/>
      <c r="Q17" s="96"/>
      <c r="R17" s="96"/>
      <c r="S17" s="189">
        <f t="shared" si="0"/>
        <v>0</v>
      </c>
    </row>
    <row r="18" spans="1:19" s="97" customFormat="1">
      <c r="A18" s="95">
        <v>11</v>
      </c>
      <c r="B18" s="1" t="s">
        <v>61</v>
      </c>
      <c r="C18" s="96"/>
      <c r="D18" s="96"/>
      <c r="E18" s="96"/>
      <c r="F18" s="96"/>
      <c r="G18" s="96"/>
      <c r="H18" s="96"/>
      <c r="I18" s="96"/>
      <c r="J18" s="96"/>
      <c r="K18" s="96"/>
      <c r="L18" s="96"/>
      <c r="M18" s="96"/>
      <c r="N18" s="96"/>
      <c r="O18" s="96"/>
      <c r="P18" s="96"/>
      <c r="Q18" s="96"/>
      <c r="R18" s="96"/>
      <c r="S18" s="189">
        <f t="shared" si="0"/>
        <v>0</v>
      </c>
    </row>
    <row r="19" spans="1:19" s="97" customFormat="1">
      <c r="A19" s="95">
        <v>12</v>
      </c>
      <c r="B19" s="1" t="s">
        <v>62</v>
      </c>
      <c r="C19" s="96"/>
      <c r="D19" s="96"/>
      <c r="E19" s="96"/>
      <c r="F19" s="96"/>
      <c r="G19" s="96"/>
      <c r="H19" s="96"/>
      <c r="I19" s="96"/>
      <c r="J19" s="96"/>
      <c r="K19" s="96"/>
      <c r="L19" s="96"/>
      <c r="M19" s="96"/>
      <c r="N19" s="96"/>
      <c r="O19" s="96"/>
      <c r="P19" s="96"/>
      <c r="Q19" s="96"/>
      <c r="R19" s="96"/>
      <c r="S19" s="189">
        <f t="shared" si="0"/>
        <v>0</v>
      </c>
    </row>
    <row r="20" spans="1:19" s="97" customFormat="1">
      <c r="A20" s="95">
        <v>13</v>
      </c>
      <c r="B20" s="1" t="s">
        <v>145</v>
      </c>
      <c r="C20" s="96"/>
      <c r="D20" s="96"/>
      <c r="E20" s="96"/>
      <c r="F20" s="96"/>
      <c r="G20" s="96"/>
      <c r="H20" s="96"/>
      <c r="I20" s="96"/>
      <c r="J20" s="96"/>
      <c r="K20" s="96"/>
      <c r="L20" s="96"/>
      <c r="M20" s="96"/>
      <c r="N20" s="96"/>
      <c r="O20" s="96"/>
      <c r="P20" s="96"/>
      <c r="Q20" s="96"/>
      <c r="R20" s="96"/>
      <c r="S20" s="189">
        <f t="shared" si="0"/>
        <v>0</v>
      </c>
    </row>
    <row r="21" spans="1:19" s="97" customFormat="1">
      <c r="A21" s="95">
        <v>14</v>
      </c>
      <c r="B21" s="1" t="s">
        <v>64</v>
      </c>
      <c r="C21" s="96">
        <v>0</v>
      </c>
      <c r="D21" s="96"/>
      <c r="E21" s="96">
        <v>0</v>
      </c>
      <c r="F21" s="96"/>
      <c r="G21" s="96">
        <v>0</v>
      </c>
      <c r="H21" s="96"/>
      <c r="I21" s="96">
        <v>0</v>
      </c>
      <c r="J21" s="96"/>
      <c r="K21" s="96">
        <v>0</v>
      </c>
      <c r="L21" s="96"/>
      <c r="M21" s="96">
        <v>2172830</v>
      </c>
      <c r="N21" s="96"/>
      <c r="O21" s="96">
        <v>0</v>
      </c>
      <c r="P21" s="96"/>
      <c r="Q21" s="96">
        <v>0</v>
      </c>
      <c r="R21" s="96"/>
      <c r="S21" s="189">
        <f t="shared" si="0"/>
        <v>2172830</v>
      </c>
    </row>
    <row r="22" spans="1:19" ht="13.5" thickBot="1">
      <c r="A22" s="98"/>
      <c r="B22" s="99" t="s">
        <v>65</v>
      </c>
      <c r="C22" s="100">
        <f>SUM(C8:C21)</f>
        <v>53687</v>
      </c>
      <c r="D22" s="100">
        <f t="shared" ref="D22:J22" si="1">SUM(D8:D21)</f>
        <v>0</v>
      </c>
      <c r="E22" s="100">
        <f t="shared" si="1"/>
        <v>24272247.170000002</v>
      </c>
      <c r="F22" s="100">
        <f t="shared" si="1"/>
        <v>0</v>
      </c>
      <c r="G22" s="100">
        <f t="shared" si="1"/>
        <v>0</v>
      </c>
      <c r="H22" s="100">
        <f t="shared" si="1"/>
        <v>0</v>
      </c>
      <c r="I22" s="100">
        <f t="shared" si="1"/>
        <v>152478.35999999999</v>
      </c>
      <c r="J22" s="100">
        <f t="shared" si="1"/>
        <v>0</v>
      </c>
      <c r="K22" s="100">
        <f t="shared" ref="K22:S22" si="2">SUM(K8:K21)</f>
        <v>0</v>
      </c>
      <c r="L22" s="100">
        <f t="shared" si="2"/>
        <v>0</v>
      </c>
      <c r="M22" s="100">
        <f t="shared" si="2"/>
        <v>2503243.4699999997</v>
      </c>
      <c r="N22" s="100">
        <f t="shared" si="2"/>
        <v>0</v>
      </c>
      <c r="O22" s="100">
        <f t="shared" si="2"/>
        <v>0</v>
      </c>
      <c r="P22" s="100">
        <f t="shared" si="2"/>
        <v>0</v>
      </c>
      <c r="Q22" s="100">
        <f t="shared" si="2"/>
        <v>0</v>
      </c>
      <c r="R22" s="100">
        <f t="shared" si="2"/>
        <v>0</v>
      </c>
      <c r="S22" s="190">
        <f t="shared" si="2"/>
        <v>7433932.0839999998</v>
      </c>
    </row>
    <row r="23" spans="1:19">
      <c r="S23" s="731">
        <f>S22-'5. RWA '!C7</f>
        <v>0.23000000044703484</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L7" activePane="bottomRight" state="frozen"/>
      <selection activeCell="B2" sqref="B2"/>
      <selection pane="topRight" activeCell="B2" sqref="B2"/>
      <selection pane="bottomLeft" activeCell="B2" sqref="B2"/>
      <selection pane="bottomRight" activeCell="K34" sqref="K25:V3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21"/>
  </cols>
  <sheetData>
    <row r="1" spans="1:22">
      <c r="A1" s="2" t="s">
        <v>31</v>
      </c>
      <c r="B1" s="3" t="str">
        <f>'Info '!C2</f>
        <v>JSC Hash Bank</v>
      </c>
    </row>
    <row r="2" spans="1:22">
      <c r="A2" s="2" t="s">
        <v>32</v>
      </c>
      <c r="B2" s="692">
        <f>'1. key ratios '!B2</f>
        <v>45747</v>
      </c>
    </row>
    <row r="4" spans="1:22" ht="13.5" thickBot="1">
      <c r="A4" s="4" t="s">
        <v>231</v>
      </c>
      <c r="B4" s="101" t="s">
        <v>51</v>
      </c>
      <c r="V4" s="22" t="s">
        <v>36</v>
      </c>
    </row>
    <row r="5" spans="1:22" ht="12.75" customHeight="1">
      <c r="A5" s="102"/>
      <c r="B5" s="103"/>
      <c r="C5" s="803" t="s">
        <v>157</v>
      </c>
      <c r="D5" s="804"/>
      <c r="E5" s="804"/>
      <c r="F5" s="804"/>
      <c r="G5" s="804"/>
      <c r="H5" s="804"/>
      <c r="I5" s="804"/>
      <c r="J5" s="804"/>
      <c r="K5" s="804"/>
      <c r="L5" s="805"/>
      <c r="M5" s="806" t="s">
        <v>158</v>
      </c>
      <c r="N5" s="807"/>
      <c r="O5" s="807"/>
      <c r="P5" s="807"/>
      <c r="Q5" s="807"/>
      <c r="R5" s="807"/>
      <c r="S5" s="808"/>
      <c r="T5" s="811" t="s">
        <v>229</v>
      </c>
      <c r="U5" s="811" t="s">
        <v>230</v>
      </c>
      <c r="V5" s="809" t="s">
        <v>77</v>
      </c>
    </row>
    <row r="6" spans="1:22" s="57" customFormat="1" ht="102">
      <c r="A6" s="54"/>
      <c r="B6" s="104"/>
      <c r="C6" s="105" t="s">
        <v>66</v>
      </c>
      <c r="D6" s="148" t="s">
        <v>67</v>
      </c>
      <c r="E6" s="124" t="s">
        <v>160</v>
      </c>
      <c r="F6" s="124" t="s">
        <v>161</v>
      </c>
      <c r="G6" s="148" t="s">
        <v>164</v>
      </c>
      <c r="H6" s="148" t="s">
        <v>159</v>
      </c>
      <c r="I6" s="148" t="s">
        <v>68</v>
      </c>
      <c r="J6" s="148" t="s">
        <v>69</v>
      </c>
      <c r="K6" s="106" t="s">
        <v>70</v>
      </c>
      <c r="L6" s="107" t="s">
        <v>71</v>
      </c>
      <c r="M6" s="105" t="s">
        <v>162</v>
      </c>
      <c r="N6" s="106" t="s">
        <v>72</v>
      </c>
      <c r="O6" s="106" t="s">
        <v>73</v>
      </c>
      <c r="P6" s="106" t="s">
        <v>74</v>
      </c>
      <c r="Q6" s="106" t="s">
        <v>75</v>
      </c>
      <c r="R6" s="106" t="s">
        <v>76</v>
      </c>
      <c r="S6" s="168" t="s">
        <v>163</v>
      </c>
      <c r="T6" s="812"/>
      <c r="U6" s="812"/>
      <c r="V6" s="810"/>
    </row>
    <row r="7" spans="1:22" s="97" customFormat="1">
      <c r="A7" s="108">
        <v>1</v>
      </c>
      <c r="B7" s="1" t="s">
        <v>52</v>
      </c>
      <c r="C7" s="109"/>
      <c r="D7" s="96"/>
      <c r="E7" s="96"/>
      <c r="F7" s="96"/>
      <c r="G7" s="96"/>
      <c r="H7" s="96"/>
      <c r="I7" s="96"/>
      <c r="J7" s="96"/>
      <c r="K7" s="96"/>
      <c r="L7" s="110"/>
      <c r="M7" s="109"/>
      <c r="N7" s="96"/>
      <c r="O7" s="96"/>
      <c r="P7" s="96"/>
      <c r="Q7" s="96"/>
      <c r="R7" s="96"/>
      <c r="S7" s="110"/>
      <c r="T7" s="176"/>
      <c r="U7" s="176"/>
      <c r="V7" s="111">
        <f>SUM(C7:S7)</f>
        <v>0</v>
      </c>
    </row>
    <row r="8" spans="1:22" s="97" customFormat="1">
      <c r="A8" s="108">
        <v>2</v>
      </c>
      <c r="B8" s="1" t="s">
        <v>53</v>
      </c>
      <c r="C8" s="109"/>
      <c r="D8" s="96"/>
      <c r="E8" s="96"/>
      <c r="F8" s="96"/>
      <c r="G8" s="96"/>
      <c r="H8" s="96"/>
      <c r="I8" s="96"/>
      <c r="J8" s="96"/>
      <c r="K8" s="96"/>
      <c r="L8" s="110"/>
      <c r="M8" s="109"/>
      <c r="N8" s="96"/>
      <c r="O8" s="96"/>
      <c r="P8" s="96"/>
      <c r="Q8" s="96"/>
      <c r="R8" s="96"/>
      <c r="S8" s="110"/>
      <c r="T8" s="176"/>
      <c r="U8" s="176"/>
      <c r="V8" s="111">
        <f t="shared" ref="V8:V20" si="0">SUM(C8:S8)</f>
        <v>0</v>
      </c>
    </row>
    <row r="9" spans="1:22" s="97" customFormat="1">
      <c r="A9" s="108">
        <v>3</v>
      </c>
      <c r="B9" s="1" t="s">
        <v>154</v>
      </c>
      <c r="C9" s="109"/>
      <c r="D9" s="96"/>
      <c r="E9" s="96"/>
      <c r="F9" s="96"/>
      <c r="G9" s="96"/>
      <c r="H9" s="96"/>
      <c r="I9" s="96"/>
      <c r="J9" s="96"/>
      <c r="K9" s="96"/>
      <c r="L9" s="110"/>
      <c r="M9" s="109"/>
      <c r="N9" s="96"/>
      <c r="O9" s="96"/>
      <c r="P9" s="96"/>
      <c r="Q9" s="96"/>
      <c r="R9" s="96"/>
      <c r="S9" s="110"/>
      <c r="T9" s="176"/>
      <c r="U9" s="176"/>
      <c r="V9" s="111">
        <f t="shared" si="0"/>
        <v>0</v>
      </c>
    </row>
    <row r="10" spans="1:22" s="97" customFormat="1">
      <c r="A10" s="108">
        <v>4</v>
      </c>
      <c r="B10" s="1" t="s">
        <v>54</v>
      </c>
      <c r="C10" s="109"/>
      <c r="D10" s="96"/>
      <c r="E10" s="96"/>
      <c r="F10" s="96"/>
      <c r="G10" s="96"/>
      <c r="H10" s="96"/>
      <c r="I10" s="96"/>
      <c r="J10" s="96"/>
      <c r="K10" s="96"/>
      <c r="L10" s="110"/>
      <c r="M10" s="109"/>
      <c r="N10" s="96"/>
      <c r="O10" s="96"/>
      <c r="P10" s="96"/>
      <c r="Q10" s="96"/>
      <c r="R10" s="96"/>
      <c r="S10" s="110"/>
      <c r="T10" s="176"/>
      <c r="U10" s="176"/>
      <c r="V10" s="111">
        <f t="shared" si="0"/>
        <v>0</v>
      </c>
    </row>
    <row r="11" spans="1:22" s="97" customFormat="1">
      <c r="A11" s="108">
        <v>5</v>
      </c>
      <c r="B11" s="1" t="s">
        <v>55</v>
      </c>
      <c r="C11" s="109"/>
      <c r="D11" s="96"/>
      <c r="E11" s="96"/>
      <c r="F11" s="96"/>
      <c r="G11" s="96"/>
      <c r="H11" s="96"/>
      <c r="I11" s="96"/>
      <c r="J11" s="96"/>
      <c r="K11" s="96"/>
      <c r="L11" s="110"/>
      <c r="M11" s="109"/>
      <c r="N11" s="96"/>
      <c r="O11" s="96"/>
      <c r="P11" s="96"/>
      <c r="Q11" s="96"/>
      <c r="R11" s="96"/>
      <c r="S11" s="110"/>
      <c r="T11" s="176"/>
      <c r="U11" s="176"/>
      <c r="V11" s="111">
        <f t="shared" si="0"/>
        <v>0</v>
      </c>
    </row>
    <row r="12" spans="1:22" s="97" customFormat="1">
      <c r="A12" s="108">
        <v>6</v>
      </c>
      <c r="B12" s="1" t="s">
        <v>56</v>
      </c>
      <c r="C12" s="109"/>
      <c r="D12" s="96"/>
      <c r="E12" s="96"/>
      <c r="F12" s="96"/>
      <c r="G12" s="96"/>
      <c r="H12" s="96"/>
      <c r="I12" s="96"/>
      <c r="J12" s="96"/>
      <c r="K12" s="96"/>
      <c r="L12" s="110"/>
      <c r="M12" s="109"/>
      <c r="N12" s="96"/>
      <c r="O12" s="96"/>
      <c r="P12" s="96"/>
      <c r="Q12" s="96"/>
      <c r="R12" s="96"/>
      <c r="S12" s="110"/>
      <c r="T12" s="176"/>
      <c r="U12" s="176"/>
      <c r="V12" s="111">
        <f t="shared" si="0"/>
        <v>0</v>
      </c>
    </row>
    <row r="13" spans="1:22" s="97" customFormat="1">
      <c r="A13" s="108">
        <v>7</v>
      </c>
      <c r="B13" s="1" t="s">
        <v>57</v>
      </c>
      <c r="C13" s="109"/>
      <c r="D13" s="96"/>
      <c r="E13" s="96"/>
      <c r="F13" s="96"/>
      <c r="G13" s="96"/>
      <c r="H13" s="96"/>
      <c r="I13" s="96"/>
      <c r="J13" s="96"/>
      <c r="K13" s="96"/>
      <c r="L13" s="110"/>
      <c r="M13" s="109"/>
      <c r="N13" s="96"/>
      <c r="O13" s="96"/>
      <c r="P13" s="96"/>
      <c r="Q13" s="96"/>
      <c r="R13" s="96"/>
      <c r="S13" s="110"/>
      <c r="T13" s="176"/>
      <c r="U13" s="176"/>
      <c r="V13" s="111">
        <f t="shared" si="0"/>
        <v>0</v>
      </c>
    </row>
    <row r="14" spans="1:22" s="97" customFormat="1">
      <c r="A14" s="108">
        <v>8</v>
      </c>
      <c r="B14" s="1" t="s">
        <v>58</v>
      </c>
      <c r="C14" s="109"/>
      <c r="D14" s="96"/>
      <c r="E14" s="96"/>
      <c r="F14" s="96"/>
      <c r="G14" s="96"/>
      <c r="H14" s="96"/>
      <c r="I14" s="96"/>
      <c r="J14" s="96"/>
      <c r="K14" s="96"/>
      <c r="L14" s="110"/>
      <c r="M14" s="109"/>
      <c r="N14" s="96"/>
      <c r="O14" s="96"/>
      <c r="P14" s="96"/>
      <c r="Q14" s="96"/>
      <c r="R14" s="96"/>
      <c r="S14" s="110"/>
      <c r="T14" s="176"/>
      <c r="U14" s="176"/>
      <c r="V14" s="111">
        <f t="shared" si="0"/>
        <v>0</v>
      </c>
    </row>
    <row r="15" spans="1:22" s="97" customFormat="1" ht="25.5">
      <c r="A15" s="108">
        <v>9</v>
      </c>
      <c r="B15" s="1" t="s">
        <v>59</v>
      </c>
      <c r="C15" s="109"/>
      <c r="D15" s="96"/>
      <c r="E15" s="96"/>
      <c r="F15" s="96"/>
      <c r="G15" s="96"/>
      <c r="H15" s="96"/>
      <c r="I15" s="96"/>
      <c r="J15" s="96"/>
      <c r="K15" s="96"/>
      <c r="L15" s="110"/>
      <c r="M15" s="109"/>
      <c r="N15" s="96"/>
      <c r="O15" s="96"/>
      <c r="P15" s="96"/>
      <c r="Q15" s="96"/>
      <c r="R15" s="96"/>
      <c r="S15" s="110"/>
      <c r="T15" s="176"/>
      <c r="U15" s="176"/>
      <c r="V15" s="111">
        <f t="shared" si="0"/>
        <v>0</v>
      </c>
    </row>
    <row r="16" spans="1:22" s="97" customFormat="1">
      <c r="A16" s="108">
        <v>10</v>
      </c>
      <c r="B16" s="1" t="s">
        <v>60</v>
      </c>
      <c r="C16" s="109"/>
      <c r="D16" s="96"/>
      <c r="E16" s="96"/>
      <c r="F16" s="96"/>
      <c r="G16" s="96"/>
      <c r="H16" s="96"/>
      <c r="I16" s="96"/>
      <c r="J16" s="96"/>
      <c r="K16" s="96"/>
      <c r="L16" s="110"/>
      <c r="M16" s="109"/>
      <c r="N16" s="96"/>
      <c r="O16" s="96"/>
      <c r="P16" s="96"/>
      <c r="Q16" s="96"/>
      <c r="R16" s="96"/>
      <c r="S16" s="110"/>
      <c r="T16" s="176"/>
      <c r="U16" s="176"/>
      <c r="V16" s="111">
        <f t="shared" si="0"/>
        <v>0</v>
      </c>
    </row>
    <row r="17" spans="1:22" s="97" customFormat="1">
      <c r="A17" s="108">
        <v>11</v>
      </c>
      <c r="B17" s="1" t="s">
        <v>61</v>
      </c>
      <c r="C17" s="109"/>
      <c r="D17" s="96"/>
      <c r="E17" s="96"/>
      <c r="F17" s="96"/>
      <c r="G17" s="96"/>
      <c r="H17" s="96"/>
      <c r="I17" s="96"/>
      <c r="J17" s="96"/>
      <c r="K17" s="96"/>
      <c r="L17" s="110"/>
      <c r="M17" s="109"/>
      <c r="N17" s="96"/>
      <c r="O17" s="96"/>
      <c r="P17" s="96"/>
      <c r="Q17" s="96"/>
      <c r="R17" s="96"/>
      <c r="S17" s="110"/>
      <c r="T17" s="176"/>
      <c r="U17" s="176"/>
      <c r="V17" s="111">
        <f t="shared" si="0"/>
        <v>0</v>
      </c>
    </row>
    <row r="18" spans="1:22" s="97" customFormat="1">
      <c r="A18" s="108">
        <v>12</v>
      </c>
      <c r="B18" s="1" t="s">
        <v>62</v>
      </c>
      <c r="C18" s="109"/>
      <c r="D18" s="96"/>
      <c r="E18" s="96"/>
      <c r="F18" s="96"/>
      <c r="G18" s="96"/>
      <c r="H18" s="96"/>
      <c r="I18" s="96"/>
      <c r="J18" s="96"/>
      <c r="K18" s="96"/>
      <c r="L18" s="110"/>
      <c r="M18" s="109"/>
      <c r="N18" s="96"/>
      <c r="O18" s="96"/>
      <c r="P18" s="96"/>
      <c r="Q18" s="96"/>
      <c r="R18" s="96"/>
      <c r="S18" s="110"/>
      <c r="T18" s="176"/>
      <c r="U18" s="176"/>
      <c r="V18" s="111">
        <f t="shared" si="0"/>
        <v>0</v>
      </c>
    </row>
    <row r="19" spans="1:22" s="97" customFormat="1">
      <c r="A19" s="108">
        <v>13</v>
      </c>
      <c r="B19" s="1" t="s">
        <v>63</v>
      </c>
      <c r="C19" s="109"/>
      <c r="D19" s="96"/>
      <c r="E19" s="96"/>
      <c r="F19" s="96"/>
      <c r="G19" s="96"/>
      <c r="H19" s="96"/>
      <c r="I19" s="96"/>
      <c r="J19" s="96"/>
      <c r="K19" s="96"/>
      <c r="L19" s="110"/>
      <c r="M19" s="109"/>
      <c r="N19" s="96"/>
      <c r="O19" s="96"/>
      <c r="P19" s="96"/>
      <c r="Q19" s="96"/>
      <c r="R19" s="96"/>
      <c r="S19" s="110"/>
      <c r="T19" s="176"/>
      <c r="U19" s="176"/>
      <c r="V19" s="111">
        <f t="shared" si="0"/>
        <v>0</v>
      </c>
    </row>
    <row r="20" spans="1:22" s="97" customFormat="1">
      <c r="A20" s="108">
        <v>14</v>
      </c>
      <c r="B20" s="1" t="s">
        <v>64</v>
      </c>
      <c r="C20" s="109"/>
      <c r="D20" s="96"/>
      <c r="E20" s="96"/>
      <c r="F20" s="96"/>
      <c r="G20" s="96"/>
      <c r="H20" s="96"/>
      <c r="I20" s="96"/>
      <c r="J20" s="96"/>
      <c r="K20" s="96"/>
      <c r="L20" s="110"/>
      <c r="M20" s="109"/>
      <c r="N20" s="96"/>
      <c r="O20" s="96"/>
      <c r="P20" s="96"/>
      <c r="Q20" s="96"/>
      <c r="R20" s="96"/>
      <c r="S20" s="110"/>
      <c r="T20" s="176"/>
      <c r="U20" s="176"/>
      <c r="V20" s="111">
        <f t="shared" si="0"/>
        <v>0</v>
      </c>
    </row>
    <row r="21" spans="1:22" ht="13.5" thickBot="1">
      <c r="A21" s="98"/>
      <c r="B21" s="112" t="s">
        <v>65</v>
      </c>
      <c r="C21" s="113">
        <f>SUM(C7:C20)</f>
        <v>0</v>
      </c>
      <c r="D21" s="100">
        <f t="shared" ref="D21:V21" si="1">SUM(D7:D20)</f>
        <v>0</v>
      </c>
      <c r="E21" s="100">
        <f t="shared" si="1"/>
        <v>0</v>
      </c>
      <c r="F21" s="100">
        <f t="shared" si="1"/>
        <v>0</v>
      </c>
      <c r="G21" s="100">
        <f t="shared" si="1"/>
        <v>0</v>
      </c>
      <c r="H21" s="100">
        <f t="shared" si="1"/>
        <v>0</v>
      </c>
      <c r="I21" s="100">
        <f t="shared" si="1"/>
        <v>0</v>
      </c>
      <c r="J21" s="100">
        <f t="shared" si="1"/>
        <v>0</v>
      </c>
      <c r="K21" s="100">
        <f t="shared" si="1"/>
        <v>0</v>
      </c>
      <c r="L21" s="114">
        <f t="shared" si="1"/>
        <v>0</v>
      </c>
      <c r="M21" s="113">
        <f t="shared" si="1"/>
        <v>0</v>
      </c>
      <c r="N21" s="100">
        <f t="shared" si="1"/>
        <v>0</v>
      </c>
      <c r="O21" s="100">
        <f t="shared" si="1"/>
        <v>0</v>
      </c>
      <c r="P21" s="100">
        <f t="shared" si="1"/>
        <v>0</v>
      </c>
      <c r="Q21" s="100">
        <f t="shared" si="1"/>
        <v>0</v>
      </c>
      <c r="R21" s="100">
        <f t="shared" si="1"/>
        <v>0</v>
      </c>
      <c r="S21" s="114">
        <f>SUM(S7:S20)</f>
        <v>0</v>
      </c>
      <c r="T21" s="114">
        <f>SUM(T7:T20)</f>
        <v>0</v>
      </c>
      <c r="U21" s="114">
        <f t="shared" ref="U21" si="2">SUM(U7:U20)</f>
        <v>0</v>
      </c>
      <c r="V21" s="115">
        <f t="shared" si="1"/>
        <v>0</v>
      </c>
    </row>
    <row r="24" spans="1:22">
      <c r="A24" s="7"/>
      <c r="B24" s="7"/>
      <c r="C24" s="30"/>
      <c r="D24" s="30"/>
      <c r="E24" s="30"/>
    </row>
    <row r="25" spans="1:22">
      <c r="A25" s="116"/>
      <c r="B25" s="116"/>
      <c r="C25" s="7"/>
      <c r="D25" s="30"/>
      <c r="E25" s="30"/>
    </row>
    <row r="26" spans="1:22">
      <c r="A26" s="116"/>
      <c r="B26" s="31"/>
      <c r="C26" s="7"/>
      <c r="D26" s="30"/>
      <c r="E26" s="30"/>
    </row>
    <row r="27" spans="1:22">
      <c r="A27" s="116"/>
      <c r="B27" s="116"/>
      <c r="C27" s="7"/>
      <c r="D27" s="30"/>
      <c r="E27" s="30"/>
    </row>
    <row r="28" spans="1:22">
      <c r="A28" s="116"/>
      <c r="B28" s="31"/>
      <c r="C28" s="7"/>
      <c r="D28" s="30"/>
      <c r="E28" s="30"/>
    </row>
  </sheetData>
  <mergeCells count="5">
    <mergeCell ref="C5:L5"/>
    <mergeCell ref="M5:S5"/>
    <mergeCell ref="V5:V6"/>
    <mergeCell ref="T5:T6"/>
    <mergeCell ref="U5:U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3"/>
  <sheetViews>
    <sheetView zoomScale="80" zoomScaleNormal="80" workbookViewId="0">
      <pane xSplit="1" ySplit="7" topLeftCell="B8" activePane="bottomRight" state="frozen"/>
      <selection activeCell="B2" sqref="B2"/>
      <selection pane="topRight" activeCell="B2" sqref="B2"/>
      <selection pane="bottomLeft" activeCell="B2" sqref="B2"/>
      <selection pane="bottomRight" activeCell="G23" sqref="G23"/>
    </sheetView>
  </sheetViews>
  <sheetFormatPr defaultColWidth="9.140625" defaultRowHeight="12.75"/>
  <cols>
    <col min="1" max="1" width="10.5703125" style="4" bestFit="1" customWidth="1"/>
    <col min="2" max="2" width="101.85546875" style="4" customWidth="1"/>
    <col min="3" max="3" width="13.85546875" style="177" customWidth="1"/>
    <col min="4" max="4" width="14.85546875" style="177" bestFit="1" customWidth="1"/>
    <col min="5" max="5" width="17.85546875" style="177" customWidth="1"/>
    <col min="6" max="6" width="15.85546875" style="177" customWidth="1"/>
    <col min="7" max="7" width="17.42578125" style="177" customWidth="1"/>
    <col min="8" max="8" width="15.140625" style="177" customWidth="1"/>
    <col min="9" max="16384" width="9.140625" style="21"/>
  </cols>
  <sheetData>
    <row r="1" spans="1:9">
      <c r="A1" s="2" t="s">
        <v>31</v>
      </c>
      <c r="B1" s="4" t="str">
        <f>'Info '!C2</f>
        <v>JSC Hash Bank</v>
      </c>
      <c r="C1" s="3"/>
    </row>
    <row r="2" spans="1:9">
      <c r="A2" s="2" t="s">
        <v>32</v>
      </c>
      <c r="B2" s="692">
        <f>'1. key ratios '!B2</f>
        <v>45747</v>
      </c>
      <c r="C2" s="308"/>
    </row>
    <row r="4" spans="1:9" ht="13.5" thickBot="1">
      <c r="A4" s="2" t="s">
        <v>151</v>
      </c>
      <c r="B4" s="101" t="s">
        <v>240</v>
      </c>
    </row>
    <row r="5" spans="1:9">
      <c r="A5" s="102"/>
      <c r="B5" s="117"/>
      <c r="C5" s="178" t="s">
        <v>0</v>
      </c>
      <c r="D5" s="178" t="s">
        <v>1</v>
      </c>
      <c r="E5" s="178" t="s">
        <v>2</v>
      </c>
      <c r="F5" s="178" t="s">
        <v>3</v>
      </c>
      <c r="G5" s="179" t="s">
        <v>4</v>
      </c>
      <c r="H5" s="180" t="s">
        <v>6</v>
      </c>
      <c r="I5" s="118"/>
    </row>
    <row r="6" spans="1:9" s="118" customFormat="1" ht="12.75" customHeight="1">
      <c r="A6" s="119"/>
      <c r="B6" s="815" t="s">
        <v>150</v>
      </c>
      <c r="C6" s="817" t="s">
        <v>233</v>
      </c>
      <c r="D6" s="819" t="s">
        <v>232</v>
      </c>
      <c r="E6" s="820"/>
      <c r="F6" s="817" t="s">
        <v>237</v>
      </c>
      <c r="G6" s="817" t="s">
        <v>238</v>
      </c>
      <c r="H6" s="813" t="s">
        <v>236</v>
      </c>
    </row>
    <row r="7" spans="1:9" ht="38.25">
      <c r="A7" s="121"/>
      <c r="B7" s="816"/>
      <c r="C7" s="818"/>
      <c r="D7" s="181" t="s">
        <v>235</v>
      </c>
      <c r="E7" s="181" t="s">
        <v>234</v>
      </c>
      <c r="F7" s="818"/>
      <c r="G7" s="818"/>
      <c r="H7" s="814"/>
      <c r="I7" s="118"/>
    </row>
    <row r="8" spans="1:9">
      <c r="A8" s="119">
        <v>1</v>
      </c>
      <c r="B8" s="1" t="s">
        <v>52</v>
      </c>
      <c r="C8" s="182">
        <v>53914</v>
      </c>
      <c r="D8" s="183">
        <v>0</v>
      </c>
      <c r="E8" s="182">
        <v>0</v>
      </c>
      <c r="F8" s="182">
        <v>227</v>
      </c>
      <c r="G8" s="184">
        <f>F8</f>
        <v>227</v>
      </c>
      <c r="H8" s="186">
        <f>G8/(C8+E8)</f>
        <v>4.2104091701598845E-3</v>
      </c>
    </row>
    <row r="9" spans="1:9" ht="15" customHeight="1">
      <c r="A9" s="119">
        <v>2</v>
      </c>
      <c r="B9" s="1" t="s">
        <v>53</v>
      </c>
      <c r="C9" s="182">
        <v>0</v>
      </c>
      <c r="D9" s="183">
        <v>0</v>
      </c>
      <c r="E9" s="182">
        <v>0</v>
      </c>
      <c r="F9" s="182">
        <v>0</v>
      </c>
      <c r="G9" s="184">
        <v>0</v>
      </c>
      <c r="H9" s="186">
        <f>IFERROR(G9/(C9+E9),)</f>
        <v>0</v>
      </c>
    </row>
    <row r="10" spans="1:9">
      <c r="A10" s="119">
        <v>3</v>
      </c>
      <c r="B10" s="1" t="s">
        <v>154</v>
      </c>
      <c r="C10" s="182">
        <v>0</v>
      </c>
      <c r="D10" s="183">
        <v>0</v>
      </c>
      <c r="E10" s="182">
        <v>0</v>
      </c>
      <c r="F10" s="182">
        <v>0</v>
      </c>
      <c r="G10" s="184">
        <v>0</v>
      </c>
      <c r="H10" s="186">
        <f t="shared" ref="H10:H22" si="0">IFERROR(G10/(C10+E10),)</f>
        <v>0</v>
      </c>
    </row>
    <row r="11" spans="1:9">
      <c r="A11" s="119">
        <v>4</v>
      </c>
      <c r="B11" s="1" t="s">
        <v>54</v>
      </c>
      <c r="C11" s="182">
        <v>0</v>
      </c>
      <c r="D11" s="183">
        <v>0</v>
      </c>
      <c r="E11" s="182">
        <v>0</v>
      </c>
      <c r="F11" s="182">
        <v>0</v>
      </c>
      <c r="G11" s="184">
        <v>0</v>
      </c>
      <c r="H11" s="186">
        <f t="shared" si="0"/>
        <v>0</v>
      </c>
    </row>
    <row r="12" spans="1:9">
      <c r="A12" s="119">
        <v>5</v>
      </c>
      <c r="B12" s="1" t="s">
        <v>55</v>
      </c>
      <c r="C12" s="182">
        <v>0</v>
      </c>
      <c r="D12" s="183">
        <v>0</v>
      </c>
      <c r="E12" s="182">
        <v>0</v>
      </c>
      <c r="F12" s="182">
        <v>0</v>
      </c>
      <c r="G12" s="184">
        <v>0</v>
      </c>
      <c r="H12" s="186">
        <f t="shared" si="0"/>
        <v>0</v>
      </c>
    </row>
    <row r="13" spans="1:9">
      <c r="A13" s="119">
        <v>6</v>
      </c>
      <c r="B13" s="1" t="s">
        <v>56</v>
      </c>
      <c r="C13" s="182">
        <v>24754912</v>
      </c>
      <c r="D13" s="183">
        <v>0</v>
      </c>
      <c r="E13" s="182">
        <v>0</v>
      </c>
      <c r="F13" s="182">
        <v>5260875.0839999998</v>
      </c>
      <c r="G13" s="184">
        <f>F13</f>
        <v>5260875.0839999998</v>
      </c>
      <c r="H13" s="186">
        <f t="shared" si="0"/>
        <v>0.21251843205905963</v>
      </c>
    </row>
    <row r="14" spans="1:9">
      <c r="A14" s="119">
        <v>7</v>
      </c>
      <c r="B14" s="1" t="s">
        <v>57</v>
      </c>
      <c r="C14" s="182">
        <v>0</v>
      </c>
      <c r="D14" s="183">
        <v>0</v>
      </c>
      <c r="E14" s="182">
        <v>0</v>
      </c>
      <c r="F14" s="182">
        <v>0</v>
      </c>
      <c r="G14" s="184">
        <v>0</v>
      </c>
      <c r="H14" s="186">
        <f t="shared" si="0"/>
        <v>0</v>
      </c>
    </row>
    <row r="15" spans="1:9">
      <c r="A15" s="119">
        <v>8</v>
      </c>
      <c r="B15" s="1" t="s">
        <v>58</v>
      </c>
      <c r="C15" s="182">
        <v>0</v>
      </c>
      <c r="D15" s="183">
        <v>0</v>
      </c>
      <c r="E15" s="182">
        <v>0</v>
      </c>
      <c r="F15" s="182">
        <v>0</v>
      </c>
      <c r="G15" s="184">
        <v>0</v>
      </c>
      <c r="H15" s="186">
        <f t="shared" si="0"/>
        <v>0</v>
      </c>
    </row>
    <row r="16" spans="1:9">
      <c r="A16" s="119">
        <v>9</v>
      </c>
      <c r="B16" s="1" t="s">
        <v>59</v>
      </c>
      <c r="C16" s="182">
        <v>0</v>
      </c>
      <c r="D16" s="183">
        <v>0</v>
      </c>
      <c r="E16" s="182">
        <v>0</v>
      </c>
      <c r="F16" s="182">
        <v>0</v>
      </c>
      <c r="G16" s="184">
        <v>0</v>
      </c>
      <c r="H16" s="186">
        <f t="shared" si="0"/>
        <v>0</v>
      </c>
    </row>
    <row r="17" spans="1:8">
      <c r="A17" s="119">
        <v>10</v>
      </c>
      <c r="B17" s="1" t="s">
        <v>60</v>
      </c>
      <c r="C17" s="182">
        <v>0</v>
      </c>
      <c r="D17" s="183">
        <v>0</v>
      </c>
      <c r="E17" s="182">
        <v>0</v>
      </c>
      <c r="F17" s="182">
        <v>0</v>
      </c>
      <c r="G17" s="184">
        <v>0</v>
      </c>
      <c r="H17" s="186">
        <f t="shared" si="0"/>
        <v>0</v>
      </c>
    </row>
    <row r="18" spans="1:8">
      <c r="A18" s="119">
        <v>11</v>
      </c>
      <c r="B18" s="1" t="s">
        <v>61</v>
      </c>
      <c r="C18" s="182">
        <v>0</v>
      </c>
      <c r="D18" s="183">
        <v>0</v>
      </c>
      <c r="E18" s="182">
        <v>0</v>
      </c>
      <c r="F18" s="182">
        <v>0</v>
      </c>
      <c r="G18" s="184">
        <v>0</v>
      </c>
      <c r="H18" s="186">
        <f t="shared" si="0"/>
        <v>0</v>
      </c>
    </row>
    <row r="19" spans="1:8">
      <c r="A19" s="119">
        <v>12</v>
      </c>
      <c r="B19" s="1" t="s">
        <v>62</v>
      </c>
      <c r="C19" s="182">
        <v>0</v>
      </c>
      <c r="D19" s="183">
        <v>0</v>
      </c>
      <c r="E19" s="182">
        <v>0</v>
      </c>
      <c r="F19" s="182">
        <v>0</v>
      </c>
      <c r="G19" s="184">
        <v>0</v>
      </c>
      <c r="H19" s="186">
        <f t="shared" si="0"/>
        <v>0</v>
      </c>
    </row>
    <row r="20" spans="1:8">
      <c r="A20" s="119">
        <v>13</v>
      </c>
      <c r="B20" s="1" t="s">
        <v>145</v>
      </c>
      <c r="C20" s="182">
        <v>0</v>
      </c>
      <c r="D20" s="183">
        <v>0</v>
      </c>
      <c r="E20" s="182">
        <v>0</v>
      </c>
      <c r="F20" s="182">
        <v>0</v>
      </c>
      <c r="G20" s="184">
        <v>0</v>
      </c>
      <c r="H20" s="186">
        <f t="shared" si="0"/>
        <v>0</v>
      </c>
    </row>
    <row r="21" spans="1:8">
      <c r="A21" s="119">
        <v>14</v>
      </c>
      <c r="B21" s="1" t="s">
        <v>64</v>
      </c>
      <c r="C21" s="182">
        <v>2172830</v>
      </c>
      <c r="D21" s="183">
        <v>0</v>
      </c>
      <c r="E21" s="182">
        <v>0</v>
      </c>
      <c r="F21" s="182">
        <v>2172830</v>
      </c>
      <c r="G21" s="184">
        <f>F21</f>
        <v>2172830</v>
      </c>
      <c r="H21" s="186">
        <f t="shared" si="0"/>
        <v>1</v>
      </c>
    </row>
    <row r="22" spans="1:8" ht="13.5" thickBot="1">
      <c r="A22" s="122"/>
      <c r="B22" s="123" t="s">
        <v>65</v>
      </c>
      <c r="C22" s="185">
        <f>SUM(C8:C21)</f>
        <v>26981656</v>
      </c>
      <c r="D22" s="185">
        <f>SUM(D8:D21)</f>
        <v>0</v>
      </c>
      <c r="E22" s="185">
        <f>SUM(E8:E21)</f>
        <v>0</v>
      </c>
      <c r="F22" s="185">
        <f>SUM(F8:F21)</f>
        <v>7433932.0839999998</v>
      </c>
      <c r="G22" s="185">
        <f>SUM(G8:G21)</f>
        <v>7433932.0839999998</v>
      </c>
      <c r="H22" s="187">
        <f t="shared" si="0"/>
        <v>0.27551800690068839</v>
      </c>
    </row>
    <row r="23" spans="1:8">
      <c r="C23" s="754">
        <f>C22-SUM('11. CRWA '!C22:R22)</f>
        <v>0</v>
      </c>
      <c r="G23" s="754">
        <f>G22-'5. RWA '!C7</f>
        <v>0.23000000044703484</v>
      </c>
    </row>
  </sheetData>
  <mergeCells count="6">
    <mergeCell ref="H6:H7"/>
    <mergeCell ref="B6:B7"/>
    <mergeCell ref="C6:C7"/>
    <mergeCell ref="D6:E6"/>
    <mergeCell ref="F6:F7"/>
    <mergeCell ref="G6:G7"/>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activeCell="B2" sqref="B2"/>
    </sheetView>
  </sheetViews>
  <sheetFormatPr defaultColWidth="9.140625" defaultRowHeight="12.75"/>
  <cols>
    <col min="1" max="1" width="10.5703125" style="177" bestFit="1" customWidth="1"/>
    <col min="2" max="2" width="104.140625" style="177" customWidth="1"/>
    <col min="3" max="11" width="12.85546875" style="177" customWidth="1"/>
    <col min="12" max="16384" width="9.140625" style="177"/>
  </cols>
  <sheetData>
    <row r="1" spans="1:11">
      <c r="A1" s="177" t="s">
        <v>31</v>
      </c>
      <c r="B1" s="3" t="str">
        <f>'Info '!C2</f>
        <v>JSC Hash Bank</v>
      </c>
    </row>
    <row r="2" spans="1:11">
      <c r="A2" s="177" t="s">
        <v>32</v>
      </c>
      <c r="B2" s="692">
        <f>'1. key ratios '!B2</f>
        <v>45747</v>
      </c>
      <c r="C2" s="201"/>
      <c r="D2" s="201"/>
    </row>
    <row r="3" spans="1:11">
      <c r="B3" s="201"/>
      <c r="C3" s="201"/>
      <c r="D3" s="201"/>
    </row>
    <row r="4" spans="1:11" ht="13.5" thickBot="1">
      <c r="A4" s="177" t="s">
        <v>147</v>
      </c>
      <c r="B4" s="241" t="s">
        <v>241</v>
      </c>
      <c r="C4" s="201"/>
      <c r="D4" s="201"/>
    </row>
    <row r="5" spans="1:11" ht="30" customHeight="1">
      <c r="A5" s="821"/>
      <c r="B5" s="822"/>
      <c r="C5" s="823" t="s">
        <v>293</v>
      </c>
      <c r="D5" s="823"/>
      <c r="E5" s="823"/>
      <c r="F5" s="823" t="s">
        <v>294</v>
      </c>
      <c r="G5" s="823"/>
      <c r="H5" s="823"/>
      <c r="I5" s="823" t="s">
        <v>295</v>
      </c>
      <c r="J5" s="823"/>
      <c r="K5" s="824"/>
    </row>
    <row r="6" spans="1:11">
      <c r="A6" s="202"/>
      <c r="B6" s="203"/>
      <c r="C6" s="23" t="s">
        <v>33</v>
      </c>
      <c r="D6" s="23" t="s">
        <v>34</v>
      </c>
      <c r="E6" s="23" t="s">
        <v>35</v>
      </c>
      <c r="F6" s="23" t="s">
        <v>33</v>
      </c>
      <c r="G6" s="23" t="s">
        <v>34</v>
      </c>
      <c r="H6" s="23" t="s">
        <v>35</v>
      </c>
      <c r="I6" s="23" t="s">
        <v>33</v>
      </c>
      <c r="J6" s="23" t="s">
        <v>34</v>
      </c>
      <c r="K6" s="23" t="s">
        <v>35</v>
      </c>
    </row>
    <row r="7" spans="1:11">
      <c r="A7" s="204" t="s">
        <v>244</v>
      </c>
      <c r="B7" s="205"/>
      <c r="C7" s="205"/>
      <c r="D7" s="205"/>
      <c r="E7" s="205"/>
      <c r="F7" s="205"/>
      <c r="G7" s="205"/>
      <c r="H7" s="205"/>
      <c r="I7" s="205"/>
      <c r="J7" s="205"/>
      <c r="K7" s="206"/>
    </row>
    <row r="8" spans="1:11">
      <c r="A8" s="207">
        <v>1</v>
      </c>
      <c r="B8" s="208" t="s">
        <v>242</v>
      </c>
      <c r="C8" s="209"/>
      <c r="D8" s="209"/>
      <c r="E8" s="209"/>
      <c r="F8" s="210"/>
      <c r="G8" s="210"/>
      <c r="H8" s="210"/>
      <c r="I8" s="210"/>
      <c r="J8" s="210"/>
      <c r="K8" s="211"/>
    </row>
    <row r="9" spans="1:11">
      <c r="A9" s="204" t="s">
        <v>245</v>
      </c>
      <c r="B9" s="205"/>
      <c r="C9" s="205"/>
      <c r="D9" s="205"/>
      <c r="E9" s="205"/>
      <c r="F9" s="205"/>
      <c r="G9" s="205"/>
      <c r="H9" s="205"/>
      <c r="I9" s="205"/>
      <c r="J9" s="205"/>
      <c r="K9" s="206"/>
    </row>
    <row r="10" spans="1:11">
      <c r="A10" s="212">
        <v>2</v>
      </c>
      <c r="B10" s="213" t="s">
        <v>253</v>
      </c>
      <c r="C10" s="213"/>
      <c r="D10" s="214"/>
      <c r="E10" s="214"/>
      <c r="F10" s="214"/>
      <c r="G10" s="214"/>
      <c r="H10" s="214"/>
      <c r="I10" s="214"/>
      <c r="J10" s="214"/>
      <c r="K10" s="215"/>
    </row>
    <row r="11" spans="1:11">
      <c r="A11" s="212">
        <v>3</v>
      </c>
      <c r="B11" s="213" t="s">
        <v>247</v>
      </c>
      <c r="C11" s="213"/>
      <c r="D11" s="214"/>
      <c r="E11" s="214"/>
      <c r="F11" s="214"/>
      <c r="G11" s="214"/>
      <c r="H11" s="214"/>
      <c r="I11" s="214"/>
      <c r="J11" s="214"/>
      <c r="K11" s="215"/>
    </row>
    <row r="12" spans="1:11">
      <c r="A12" s="212">
        <v>4</v>
      </c>
      <c r="B12" s="213" t="s">
        <v>248</v>
      </c>
      <c r="C12" s="213"/>
      <c r="D12" s="214"/>
      <c r="E12" s="214"/>
      <c r="F12" s="214"/>
      <c r="G12" s="214"/>
      <c r="H12" s="214"/>
      <c r="I12" s="214"/>
      <c r="J12" s="214"/>
      <c r="K12" s="215"/>
    </row>
    <row r="13" spans="1:11">
      <c r="A13" s="212">
        <v>5</v>
      </c>
      <c r="B13" s="213" t="s">
        <v>256</v>
      </c>
      <c r="C13" s="213"/>
      <c r="D13" s="214"/>
      <c r="E13" s="214"/>
      <c r="F13" s="214"/>
      <c r="G13" s="214"/>
      <c r="H13" s="214"/>
      <c r="I13" s="214"/>
      <c r="J13" s="214"/>
      <c r="K13" s="215"/>
    </row>
    <row r="14" spans="1:11">
      <c r="A14" s="212">
        <v>6</v>
      </c>
      <c r="B14" s="213" t="s">
        <v>288</v>
      </c>
      <c r="C14" s="213"/>
      <c r="D14" s="214"/>
      <c r="E14" s="214"/>
      <c r="F14" s="214"/>
      <c r="G14" s="214"/>
      <c r="H14" s="214"/>
      <c r="I14" s="214"/>
      <c r="J14" s="214"/>
      <c r="K14" s="215"/>
    </row>
    <row r="15" spans="1:11">
      <c r="A15" s="212">
        <v>7</v>
      </c>
      <c r="B15" s="213" t="s">
        <v>289</v>
      </c>
      <c r="C15" s="213"/>
      <c r="D15" s="214"/>
      <c r="E15" s="214"/>
      <c r="F15" s="214"/>
      <c r="G15" s="214"/>
      <c r="H15" s="214"/>
      <c r="I15" s="214"/>
      <c r="J15" s="214"/>
      <c r="K15" s="215"/>
    </row>
    <row r="16" spans="1:11">
      <c r="A16" s="212">
        <v>8</v>
      </c>
      <c r="B16" s="216" t="s">
        <v>249</v>
      </c>
      <c r="C16" s="213"/>
      <c r="D16" s="214"/>
      <c r="E16" s="214"/>
      <c r="F16" s="214"/>
      <c r="G16" s="214"/>
      <c r="H16" s="214"/>
      <c r="I16" s="214"/>
      <c r="J16" s="214"/>
      <c r="K16" s="215"/>
    </row>
    <row r="17" spans="1:11">
      <c r="A17" s="204" t="s">
        <v>246</v>
      </c>
      <c r="B17" s="205"/>
      <c r="C17" s="205"/>
      <c r="D17" s="205"/>
      <c r="E17" s="205"/>
      <c r="F17" s="205"/>
      <c r="G17" s="205"/>
      <c r="H17" s="205"/>
      <c r="I17" s="205"/>
      <c r="J17" s="205"/>
      <c r="K17" s="206"/>
    </row>
    <row r="18" spans="1:11">
      <c r="A18" s="212">
        <v>9</v>
      </c>
      <c r="B18" s="213" t="s">
        <v>252</v>
      </c>
      <c r="C18" s="213"/>
      <c r="D18" s="214"/>
      <c r="E18" s="214"/>
      <c r="F18" s="214"/>
      <c r="G18" s="214"/>
      <c r="H18" s="214"/>
      <c r="I18" s="214"/>
      <c r="J18" s="214"/>
      <c r="K18" s="215"/>
    </row>
    <row r="19" spans="1:11">
      <c r="A19" s="212">
        <v>10</v>
      </c>
      <c r="B19" s="213" t="s">
        <v>290</v>
      </c>
      <c r="C19" s="213"/>
      <c r="D19" s="214"/>
      <c r="E19" s="214"/>
      <c r="F19" s="214"/>
      <c r="G19" s="214"/>
      <c r="H19" s="214"/>
      <c r="I19" s="214"/>
      <c r="J19" s="214"/>
      <c r="K19" s="215"/>
    </row>
    <row r="20" spans="1:11">
      <c r="A20" s="212">
        <v>11</v>
      </c>
      <c r="B20" s="213" t="s">
        <v>251</v>
      </c>
      <c r="C20" s="213"/>
      <c r="D20" s="214"/>
      <c r="E20" s="214"/>
      <c r="F20" s="214"/>
      <c r="G20" s="214"/>
      <c r="H20" s="214"/>
      <c r="I20" s="214"/>
      <c r="J20" s="214"/>
      <c r="K20" s="215"/>
    </row>
    <row r="21" spans="1:11" ht="13.5" thickBot="1">
      <c r="A21" s="217">
        <v>12</v>
      </c>
      <c r="B21" s="218" t="s">
        <v>250</v>
      </c>
      <c r="C21" s="219"/>
      <c r="D21" s="220"/>
      <c r="E21" s="219"/>
      <c r="F21" s="220"/>
      <c r="G21" s="220"/>
      <c r="H21" s="220"/>
      <c r="I21" s="220"/>
      <c r="J21" s="220"/>
      <c r="K21" s="221"/>
    </row>
    <row r="22" spans="1:11" ht="38.25" customHeight="1" thickBot="1">
      <c r="A22" s="222"/>
      <c r="B22" s="223"/>
      <c r="C22" s="223"/>
      <c r="D22" s="223"/>
      <c r="E22" s="223"/>
      <c r="F22" s="825" t="s">
        <v>292</v>
      </c>
      <c r="G22" s="823"/>
      <c r="H22" s="823"/>
      <c r="I22" s="825" t="s">
        <v>257</v>
      </c>
      <c r="J22" s="823"/>
      <c r="K22" s="824"/>
    </row>
    <row r="23" spans="1:11">
      <c r="A23" s="224">
        <v>13</v>
      </c>
      <c r="B23" s="225" t="s">
        <v>242</v>
      </c>
      <c r="C23" s="226"/>
      <c r="D23" s="226"/>
      <c r="E23" s="226"/>
      <c r="F23" s="227"/>
      <c r="G23" s="227"/>
      <c r="H23" s="227"/>
      <c r="I23" s="227"/>
      <c r="J23" s="227"/>
      <c r="K23" s="228"/>
    </row>
    <row r="24" spans="1:11" ht="13.5" thickBot="1">
      <c r="A24" s="229">
        <v>14</v>
      </c>
      <c r="B24" s="230" t="s">
        <v>254</v>
      </c>
      <c r="C24" s="231"/>
      <c r="D24" s="232"/>
      <c r="E24" s="233"/>
      <c r="F24" s="234"/>
      <c r="G24" s="234"/>
      <c r="H24" s="234"/>
      <c r="I24" s="234"/>
      <c r="J24" s="234"/>
      <c r="K24" s="235"/>
    </row>
    <row r="25" spans="1:11" ht="13.5" thickBot="1">
      <c r="A25" s="236">
        <v>15</v>
      </c>
      <c r="B25" s="237" t="s">
        <v>255</v>
      </c>
      <c r="C25" s="238"/>
      <c r="D25" s="238"/>
      <c r="E25" s="238"/>
      <c r="F25" s="239"/>
      <c r="G25" s="239"/>
      <c r="H25" s="239"/>
      <c r="I25" s="239"/>
      <c r="J25" s="239"/>
      <c r="K25" s="240"/>
    </row>
    <row r="27" spans="1:11" ht="25.5">
      <c r="B27" s="200" t="s">
        <v>291</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2" sqref="B2"/>
      <selection pane="topRight" activeCell="B2" sqref="B2"/>
      <selection pane="bottomLeft" activeCell="B2" sqref="B2"/>
      <selection pane="bottomRight" activeCell="D7" sqref="D7"/>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21"/>
    <col min="17" max="17" width="44.140625" style="21" customWidth="1"/>
    <col min="18" max="16384" width="9.140625" style="21"/>
  </cols>
  <sheetData>
    <row r="1" spans="1:17" ht="15">
      <c r="A1" s="638" t="s">
        <v>718</v>
      </c>
      <c r="B1" s="589" t="str">
        <f>'Info '!C2</f>
        <v>JSC Hash Bank</v>
      </c>
      <c r="C1" s="589"/>
      <c r="D1" s="589"/>
      <c r="E1" s="589"/>
      <c r="F1" s="589"/>
      <c r="G1" s="589"/>
      <c r="H1" s="589"/>
      <c r="I1" s="589"/>
      <c r="J1" s="589"/>
      <c r="K1" s="589"/>
      <c r="L1" s="589"/>
      <c r="M1" s="589"/>
      <c r="N1" s="589"/>
      <c r="O1" s="174"/>
      <c r="P1" s="174"/>
      <c r="Q1" s="174"/>
    </row>
    <row r="2" spans="1:17" ht="14.25" customHeight="1">
      <c r="A2" s="589" t="s">
        <v>719</v>
      </c>
      <c r="B2" s="695">
        <f>'1. key ratios '!B2</f>
        <v>45747</v>
      </c>
      <c r="C2" s="589"/>
      <c r="D2" s="589"/>
      <c r="E2" s="589"/>
      <c r="F2" s="589"/>
      <c r="G2" s="589"/>
      <c r="H2" s="589"/>
      <c r="I2" s="589"/>
      <c r="J2" s="589"/>
      <c r="K2" s="589"/>
      <c r="L2" s="589"/>
      <c r="M2" s="589"/>
      <c r="N2" s="589"/>
      <c r="O2" s="174"/>
      <c r="P2" s="174"/>
      <c r="Q2" s="174"/>
    </row>
    <row r="3" spans="1:17" ht="14.25" customHeight="1">
      <c r="A3" s="589"/>
      <c r="B3" s="174"/>
      <c r="C3" s="174"/>
      <c r="D3" s="174"/>
      <c r="E3" s="174"/>
      <c r="F3" s="174"/>
      <c r="G3" s="174"/>
      <c r="H3" s="174"/>
      <c r="I3" s="174"/>
      <c r="J3" s="174"/>
      <c r="K3" s="174"/>
      <c r="L3" s="174"/>
      <c r="M3" s="174"/>
      <c r="N3" s="174"/>
      <c r="O3" s="174"/>
      <c r="P3" s="174"/>
      <c r="Q3" s="174"/>
    </row>
    <row r="4" spans="1:17" ht="15">
      <c r="A4" s="589"/>
      <c r="B4" s="639" t="s">
        <v>720</v>
      </c>
      <c r="C4" s="174"/>
      <c r="D4" s="174"/>
      <c r="E4" s="174"/>
      <c r="F4" s="174"/>
      <c r="G4" s="174"/>
      <c r="H4" s="174"/>
      <c r="I4" s="174"/>
      <c r="J4" s="174"/>
      <c r="K4" s="174"/>
      <c r="L4" s="174"/>
      <c r="M4" s="174"/>
      <c r="N4" s="174"/>
      <c r="O4" s="174"/>
      <c r="P4" s="174"/>
      <c r="Q4" s="174"/>
    </row>
    <row r="5" spans="1:17" ht="60">
      <c r="A5" s="589"/>
      <c r="B5" s="640" t="s">
        <v>721</v>
      </c>
      <c r="C5" s="641" t="s">
        <v>722</v>
      </c>
      <c r="D5" s="641" t="s">
        <v>723</v>
      </c>
      <c r="E5" s="641" t="s">
        <v>724</v>
      </c>
      <c r="F5" s="641" t="s">
        <v>725</v>
      </c>
      <c r="G5" s="641" t="s">
        <v>726</v>
      </c>
      <c r="H5" s="641" t="s">
        <v>727</v>
      </c>
      <c r="I5" s="642" t="s">
        <v>728</v>
      </c>
      <c r="J5" s="643">
        <v>0.02</v>
      </c>
      <c r="K5" s="643">
        <v>0.2</v>
      </c>
      <c r="L5" s="643">
        <v>0.35</v>
      </c>
      <c r="M5" s="643">
        <v>0.5</v>
      </c>
      <c r="N5" s="643">
        <v>0.75</v>
      </c>
      <c r="O5" s="643">
        <v>1</v>
      </c>
      <c r="P5" s="643">
        <v>1.5</v>
      </c>
      <c r="Q5" s="644" t="s">
        <v>729</v>
      </c>
    </row>
    <row r="6" spans="1:17" ht="15.75">
      <c r="A6" s="589"/>
      <c r="B6" s="645"/>
      <c r="C6" s="646" t="b">
        <f>IF(C7&gt;0,C7,IF(C8&gt;0,C8,IF(C9&gt;0,C9)))</f>
        <v>0</v>
      </c>
      <c r="D6" s="646" t="b">
        <f t="shared" ref="D6:Q6" si="0">IF(D7&gt;0,D7,IF(D8&gt;0,D8,IF(D9&gt;0,D9)))</f>
        <v>0</v>
      </c>
      <c r="E6" s="646" t="b">
        <f t="shared" si="0"/>
        <v>0</v>
      </c>
      <c r="F6" s="646" t="b">
        <f t="shared" si="0"/>
        <v>0</v>
      </c>
      <c r="G6" s="646" t="b">
        <f t="shared" si="0"/>
        <v>0</v>
      </c>
      <c r="H6" s="646"/>
      <c r="I6" s="646" t="b">
        <f t="shared" si="0"/>
        <v>0</v>
      </c>
      <c r="J6" s="646" t="b">
        <f t="shared" si="0"/>
        <v>0</v>
      </c>
      <c r="K6" s="646" t="b">
        <f t="shared" si="0"/>
        <v>0</v>
      </c>
      <c r="L6" s="646" t="b">
        <f t="shared" si="0"/>
        <v>0</v>
      </c>
      <c r="M6" s="646" t="b">
        <f t="shared" si="0"/>
        <v>0</v>
      </c>
      <c r="N6" s="646" t="b">
        <f t="shared" si="0"/>
        <v>0</v>
      </c>
      <c r="O6" s="646" t="b">
        <f t="shared" si="0"/>
        <v>0</v>
      </c>
      <c r="P6" s="646" t="b">
        <f t="shared" si="0"/>
        <v>0</v>
      </c>
      <c r="Q6" s="646" t="b">
        <f t="shared" si="0"/>
        <v>0</v>
      </c>
    </row>
    <row r="7" spans="1:17" ht="15.75">
      <c r="A7" s="589"/>
      <c r="B7" s="647" t="s">
        <v>730</v>
      </c>
      <c r="C7" s="646">
        <f>C11+C15+C19+C23+C27+C31</f>
        <v>0</v>
      </c>
      <c r="D7" s="646"/>
      <c r="E7" s="646"/>
      <c r="F7" s="646">
        <f t="shared" ref="F7:G9" si="1">F11+F15+F19+F23+F27+F31</f>
        <v>0</v>
      </c>
      <c r="G7" s="646">
        <f t="shared" si="1"/>
        <v>0</v>
      </c>
      <c r="H7" s="648">
        <v>1.4</v>
      </c>
      <c r="I7" s="649">
        <f t="shared" ref="I7:I33" si="2">(F7+G7)*H7</f>
        <v>0</v>
      </c>
      <c r="J7" s="646">
        <f>J11+J15+J19+J23+J27+J31</f>
        <v>0</v>
      </c>
      <c r="K7" s="646">
        <f t="shared" ref="J7:Q9" si="3">K11+K15+K19+K23+K27+K31</f>
        <v>0</v>
      </c>
      <c r="L7" s="646">
        <f t="shared" si="3"/>
        <v>0</v>
      </c>
      <c r="M7" s="646">
        <f t="shared" si="3"/>
        <v>0</v>
      </c>
      <c r="N7" s="646">
        <f t="shared" si="3"/>
        <v>0</v>
      </c>
      <c r="O7" s="646">
        <f t="shared" si="3"/>
        <v>0</v>
      </c>
      <c r="P7" s="646">
        <f t="shared" si="3"/>
        <v>0</v>
      </c>
      <c r="Q7" s="646">
        <f>Q11+Q15+Q19+Q23+Q27+Q31</f>
        <v>0</v>
      </c>
    </row>
    <row r="8" spans="1:17" ht="15.75">
      <c r="A8" s="589"/>
      <c r="B8" s="647" t="s">
        <v>731</v>
      </c>
      <c r="C8" s="646">
        <f>C12+C16+C20+C24+C28+C32</f>
        <v>0</v>
      </c>
      <c r="D8" s="646"/>
      <c r="E8" s="646"/>
      <c r="F8" s="646">
        <f t="shared" si="1"/>
        <v>0</v>
      </c>
      <c r="G8" s="646">
        <f t="shared" si="1"/>
        <v>0</v>
      </c>
      <c r="H8" s="648">
        <v>1.4</v>
      </c>
      <c r="I8" s="649">
        <f t="shared" si="2"/>
        <v>0</v>
      </c>
      <c r="J8" s="646">
        <f t="shared" si="3"/>
        <v>0</v>
      </c>
      <c r="K8" s="646">
        <f t="shared" si="3"/>
        <v>0</v>
      </c>
      <c r="L8" s="646">
        <f t="shared" si="3"/>
        <v>0</v>
      </c>
      <c r="M8" s="646">
        <f t="shared" si="3"/>
        <v>0</v>
      </c>
      <c r="N8" s="646">
        <f t="shared" si="3"/>
        <v>0</v>
      </c>
      <c r="O8" s="646">
        <f t="shared" si="3"/>
        <v>0</v>
      </c>
      <c r="P8" s="646">
        <f t="shared" si="3"/>
        <v>0</v>
      </c>
      <c r="Q8" s="646">
        <f>Q12+Q16+Q20+Q24+Q28+Q32</f>
        <v>0</v>
      </c>
    </row>
    <row r="9" spans="1:17" ht="15.75">
      <c r="A9" s="589"/>
      <c r="B9" s="647" t="s">
        <v>738</v>
      </c>
      <c r="C9" s="646">
        <f>C13+C17+C21+C25+C29+C33</f>
        <v>0</v>
      </c>
      <c r="D9" s="646"/>
      <c r="E9" s="646"/>
      <c r="F9" s="646">
        <f t="shared" si="1"/>
        <v>0</v>
      </c>
      <c r="G9" s="646">
        <f t="shared" si="1"/>
        <v>0</v>
      </c>
      <c r="H9" s="648">
        <v>1.4</v>
      </c>
      <c r="I9" s="649">
        <f t="shared" si="2"/>
        <v>0</v>
      </c>
      <c r="J9" s="646">
        <f t="shared" si="3"/>
        <v>0</v>
      </c>
      <c r="K9" s="646">
        <f t="shared" si="3"/>
        <v>0</v>
      </c>
      <c r="L9" s="646">
        <f t="shared" si="3"/>
        <v>0</v>
      </c>
      <c r="M9" s="646">
        <f t="shared" si="3"/>
        <v>0</v>
      </c>
      <c r="N9" s="646">
        <f t="shared" si="3"/>
        <v>0</v>
      </c>
      <c r="O9" s="646">
        <f t="shared" si="3"/>
        <v>0</v>
      </c>
      <c r="P9" s="646">
        <f t="shared" si="3"/>
        <v>0</v>
      </c>
      <c r="Q9" s="646">
        <f t="shared" si="3"/>
        <v>0</v>
      </c>
    </row>
    <row r="10" spans="1:17" ht="15.75">
      <c r="A10" s="589"/>
      <c r="B10" s="650" t="s">
        <v>732</v>
      </c>
      <c r="C10" s="651"/>
      <c r="D10" s="651"/>
      <c r="E10" s="651"/>
      <c r="F10" s="651"/>
      <c r="G10" s="651"/>
      <c r="H10" s="648">
        <v>1.4</v>
      </c>
      <c r="I10" s="649">
        <f t="shared" si="2"/>
        <v>0</v>
      </c>
      <c r="J10" s="652"/>
      <c r="K10" s="652"/>
      <c r="L10" s="652"/>
      <c r="M10" s="652"/>
      <c r="N10" s="652"/>
      <c r="O10" s="652"/>
      <c r="P10" s="652"/>
      <c r="Q10" s="646">
        <f>SUM(Q11:Q13)</f>
        <v>0</v>
      </c>
    </row>
    <row r="11" spans="1:17" ht="15.75">
      <c r="A11" s="589"/>
      <c r="B11" s="653" t="s">
        <v>730</v>
      </c>
      <c r="C11" s="651"/>
      <c r="D11" s="651"/>
      <c r="E11" s="651"/>
      <c r="F11" s="651"/>
      <c r="G11" s="651"/>
      <c r="H11" s="648">
        <v>1.4</v>
      </c>
      <c r="I11" s="649">
        <f t="shared" si="2"/>
        <v>0</v>
      </c>
      <c r="J11" s="652"/>
      <c r="K11" s="652"/>
      <c r="L11" s="652"/>
      <c r="M11" s="652"/>
      <c r="N11" s="652"/>
      <c r="O11" s="652"/>
      <c r="P11" s="652"/>
      <c r="Q11" s="646">
        <f>SUMPRODUCT($J$5:$P$5,J11:P11)</f>
        <v>0</v>
      </c>
    </row>
    <row r="12" spans="1:17" ht="15.75">
      <c r="A12" s="589"/>
      <c r="B12" s="653" t="s">
        <v>731</v>
      </c>
      <c r="C12" s="651"/>
      <c r="D12" s="651"/>
      <c r="E12" s="651"/>
      <c r="F12" s="651"/>
      <c r="G12" s="651"/>
      <c r="H12" s="648">
        <v>1.4</v>
      </c>
      <c r="I12" s="649">
        <f t="shared" si="2"/>
        <v>0</v>
      </c>
      <c r="J12" s="652"/>
      <c r="K12" s="652"/>
      <c r="L12" s="652"/>
      <c r="M12" s="652"/>
      <c r="N12" s="652"/>
      <c r="O12" s="652"/>
      <c r="P12" s="652"/>
      <c r="Q12" s="646">
        <f t="shared" ref="Q12:Q13" si="4">SUMPRODUCT($J$5:$P$5,J12:P12)</f>
        <v>0</v>
      </c>
    </row>
    <row r="13" spans="1:17" ht="15.75">
      <c r="A13" s="589"/>
      <c r="B13" s="653" t="s">
        <v>738</v>
      </c>
      <c r="C13" s="651"/>
      <c r="D13" s="651"/>
      <c r="E13" s="651"/>
      <c r="F13" s="651"/>
      <c r="G13" s="651"/>
      <c r="H13" s="648">
        <v>1.4</v>
      </c>
      <c r="I13" s="649">
        <f t="shared" si="2"/>
        <v>0</v>
      </c>
      <c r="J13" s="652"/>
      <c r="K13" s="652"/>
      <c r="L13" s="652"/>
      <c r="M13" s="652"/>
      <c r="N13" s="652"/>
      <c r="O13" s="652"/>
      <c r="P13" s="652"/>
      <c r="Q13" s="646">
        <f t="shared" si="4"/>
        <v>0</v>
      </c>
    </row>
    <row r="14" spans="1:17" ht="15.75">
      <c r="A14" s="589"/>
      <c r="B14" s="650" t="s">
        <v>733</v>
      </c>
      <c r="C14" s="651"/>
      <c r="D14" s="651"/>
      <c r="E14" s="651"/>
      <c r="F14" s="651"/>
      <c r="G14" s="651"/>
      <c r="H14" s="648">
        <v>1.4</v>
      </c>
      <c r="I14" s="649">
        <f t="shared" si="2"/>
        <v>0</v>
      </c>
      <c r="J14" s="652"/>
      <c r="K14" s="652"/>
      <c r="L14" s="652"/>
      <c r="M14" s="652"/>
      <c r="N14" s="652"/>
      <c r="O14" s="652"/>
      <c r="P14" s="652"/>
      <c r="Q14" s="646">
        <f>SUM(Q15:Q17)</f>
        <v>0</v>
      </c>
    </row>
    <row r="15" spans="1:17" ht="15.75">
      <c r="A15" s="589"/>
      <c r="B15" s="653" t="s">
        <v>730</v>
      </c>
      <c r="C15" s="651"/>
      <c r="D15" s="651"/>
      <c r="E15" s="651"/>
      <c r="F15" s="651"/>
      <c r="G15" s="651"/>
      <c r="H15" s="648">
        <v>1.4</v>
      </c>
      <c r="I15" s="649">
        <f t="shared" si="2"/>
        <v>0</v>
      </c>
      <c r="J15" s="652"/>
      <c r="K15" s="652"/>
      <c r="L15" s="652"/>
      <c r="M15" s="652"/>
      <c r="N15" s="652"/>
      <c r="O15" s="652"/>
      <c r="P15" s="652"/>
      <c r="Q15" s="646">
        <f>SUMPRODUCT($J$5:$P$5,J15:P15)</f>
        <v>0</v>
      </c>
    </row>
    <row r="16" spans="1:17" ht="15.75">
      <c r="A16" s="589"/>
      <c r="B16" s="653" t="s">
        <v>731</v>
      </c>
      <c r="C16" s="651"/>
      <c r="D16" s="651"/>
      <c r="E16" s="651"/>
      <c r="F16" s="651"/>
      <c r="G16" s="651"/>
      <c r="H16" s="648">
        <v>1.4</v>
      </c>
      <c r="I16" s="649">
        <f t="shared" si="2"/>
        <v>0</v>
      </c>
      <c r="J16" s="652"/>
      <c r="K16" s="652"/>
      <c r="L16" s="652"/>
      <c r="M16" s="652"/>
      <c r="N16" s="652"/>
      <c r="O16" s="652"/>
      <c r="P16" s="652"/>
      <c r="Q16" s="646">
        <f t="shared" ref="Q16:Q17" si="5">SUMPRODUCT($J$5:$P$5,J16:P16)</f>
        <v>0</v>
      </c>
    </row>
    <row r="17" spans="1:17" ht="15.75">
      <c r="A17" s="589"/>
      <c r="B17" s="653" t="s">
        <v>738</v>
      </c>
      <c r="C17" s="651"/>
      <c r="D17" s="651"/>
      <c r="E17" s="651"/>
      <c r="F17" s="651"/>
      <c r="G17" s="651"/>
      <c r="H17" s="648">
        <v>1.4</v>
      </c>
      <c r="I17" s="649">
        <f t="shared" si="2"/>
        <v>0</v>
      </c>
      <c r="J17" s="652"/>
      <c r="K17" s="652"/>
      <c r="L17" s="652"/>
      <c r="M17" s="652"/>
      <c r="N17" s="652"/>
      <c r="O17" s="652"/>
      <c r="P17" s="652"/>
      <c r="Q17" s="646">
        <f t="shared" si="5"/>
        <v>0</v>
      </c>
    </row>
    <row r="18" spans="1:17" ht="15.75">
      <c r="A18" s="589"/>
      <c r="B18" s="650" t="s">
        <v>734</v>
      </c>
      <c r="C18" s="651"/>
      <c r="D18" s="651"/>
      <c r="E18" s="651"/>
      <c r="F18" s="651"/>
      <c r="G18" s="651"/>
      <c r="H18" s="648">
        <v>1.4</v>
      </c>
      <c r="I18" s="649">
        <f t="shared" si="2"/>
        <v>0</v>
      </c>
      <c r="J18" s="652"/>
      <c r="K18" s="652"/>
      <c r="L18" s="652"/>
      <c r="M18" s="652"/>
      <c r="N18" s="652"/>
      <c r="O18" s="652"/>
      <c r="P18" s="652"/>
      <c r="Q18" s="646">
        <f>SUM(Q19:Q21)</f>
        <v>0</v>
      </c>
    </row>
    <row r="19" spans="1:17" ht="15.75">
      <c r="A19" s="589"/>
      <c r="B19" s="653" t="s">
        <v>730</v>
      </c>
      <c r="C19" s="651"/>
      <c r="D19" s="651"/>
      <c r="E19" s="651"/>
      <c r="F19" s="651"/>
      <c r="G19" s="651"/>
      <c r="H19" s="648">
        <v>1.4</v>
      </c>
      <c r="I19" s="649">
        <f t="shared" si="2"/>
        <v>0</v>
      </c>
      <c r="J19" s="652"/>
      <c r="K19" s="652"/>
      <c r="L19" s="652"/>
      <c r="M19" s="652"/>
      <c r="N19" s="652"/>
      <c r="O19" s="652"/>
      <c r="P19" s="652"/>
      <c r="Q19" s="646">
        <f>SUMPRODUCT($J$5:$P$5,J19:P19)</f>
        <v>0</v>
      </c>
    </row>
    <row r="20" spans="1:17" ht="15.75">
      <c r="A20" s="589"/>
      <c r="B20" s="653" t="s">
        <v>731</v>
      </c>
      <c r="C20" s="651"/>
      <c r="D20" s="651"/>
      <c r="E20" s="651"/>
      <c r="F20" s="651"/>
      <c r="G20" s="651"/>
      <c r="H20" s="648">
        <v>1.4</v>
      </c>
      <c r="I20" s="649">
        <f t="shared" si="2"/>
        <v>0</v>
      </c>
      <c r="J20" s="652"/>
      <c r="K20" s="652"/>
      <c r="L20" s="652"/>
      <c r="M20" s="652"/>
      <c r="N20" s="652"/>
      <c r="O20" s="652"/>
      <c r="P20" s="652"/>
      <c r="Q20" s="646">
        <f t="shared" ref="Q20:Q21" si="6">SUMPRODUCT($J$5:$P$5,J20:P20)</f>
        <v>0</v>
      </c>
    </row>
    <row r="21" spans="1:17" ht="15.75">
      <c r="A21" s="589"/>
      <c r="B21" s="653" t="s">
        <v>738</v>
      </c>
      <c r="C21" s="651"/>
      <c r="D21" s="651"/>
      <c r="E21" s="651"/>
      <c r="F21" s="651"/>
      <c r="G21" s="651"/>
      <c r="H21" s="648">
        <v>1.4</v>
      </c>
      <c r="I21" s="649">
        <f t="shared" si="2"/>
        <v>0</v>
      </c>
      <c r="J21" s="652"/>
      <c r="K21" s="652"/>
      <c r="L21" s="652"/>
      <c r="M21" s="652"/>
      <c r="N21" s="652"/>
      <c r="O21" s="652"/>
      <c r="P21" s="652"/>
      <c r="Q21" s="646">
        <f t="shared" si="6"/>
        <v>0</v>
      </c>
    </row>
    <row r="22" spans="1:17" ht="15.75">
      <c r="A22" s="589"/>
      <c r="B22" s="650" t="s">
        <v>735</v>
      </c>
      <c r="C22" s="651"/>
      <c r="D22" s="651"/>
      <c r="E22" s="651"/>
      <c r="F22" s="651"/>
      <c r="G22" s="651"/>
      <c r="H22" s="648">
        <v>1.4</v>
      </c>
      <c r="I22" s="649">
        <f t="shared" si="2"/>
        <v>0</v>
      </c>
      <c r="J22" s="652"/>
      <c r="K22" s="652"/>
      <c r="L22" s="652"/>
      <c r="M22" s="652"/>
      <c r="N22" s="652"/>
      <c r="O22" s="652"/>
      <c r="P22" s="652"/>
      <c r="Q22" s="646">
        <f>SUM(Q23:Q25)</f>
        <v>0</v>
      </c>
    </row>
    <row r="23" spans="1:17" ht="15.75">
      <c r="A23" s="589"/>
      <c r="B23" s="653" t="s">
        <v>730</v>
      </c>
      <c r="C23" s="651"/>
      <c r="D23" s="651"/>
      <c r="E23" s="651"/>
      <c r="F23" s="651"/>
      <c r="G23" s="651"/>
      <c r="H23" s="648">
        <v>1.4</v>
      </c>
      <c r="I23" s="649">
        <f t="shared" si="2"/>
        <v>0</v>
      </c>
      <c r="J23" s="652"/>
      <c r="K23" s="652"/>
      <c r="L23" s="652"/>
      <c r="M23" s="652"/>
      <c r="N23" s="652"/>
      <c r="O23" s="652"/>
      <c r="P23" s="652"/>
      <c r="Q23" s="646">
        <f>SUMPRODUCT($J$5:$P$5,J23:P23)</f>
        <v>0</v>
      </c>
    </row>
    <row r="24" spans="1:17" ht="15.75">
      <c r="A24" s="589"/>
      <c r="B24" s="653" t="s">
        <v>731</v>
      </c>
      <c r="C24" s="651"/>
      <c r="D24" s="651"/>
      <c r="E24" s="651"/>
      <c r="F24" s="651"/>
      <c r="G24" s="651"/>
      <c r="H24" s="648">
        <v>1.4</v>
      </c>
      <c r="I24" s="649">
        <f t="shared" si="2"/>
        <v>0</v>
      </c>
      <c r="J24" s="652"/>
      <c r="K24" s="652"/>
      <c r="L24" s="652"/>
      <c r="M24" s="652"/>
      <c r="N24" s="652"/>
      <c r="O24" s="652"/>
      <c r="P24" s="652"/>
      <c r="Q24" s="646">
        <f t="shared" ref="Q24:Q25" si="7">SUMPRODUCT($J$5:$P$5,J24:P24)</f>
        <v>0</v>
      </c>
    </row>
    <row r="25" spans="1:17" ht="15.75">
      <c r="A25" s="589"/>
      <c r="B25" s="653" t="s">
        <v>738</v>
      </c>
      <c r="C25" s="651"/>
      <c r="D25" s="651"/>
      <c r="E25" s="651"/>
      <c r="F25" s="651"/>
      <c r="G25" s="651"/>
      <c r="H25" s="648">
        <v>1.4</v>
      </c>
      <c r="I25" s="649">
        <f t="shared" si="2"/>
        <v>0</v>
      </c>
      <c r="J25" s="652"/>
      <c r="K25" s="652"/>
      <c r="L25" s="652"/>
      <c r="M25" s="652"/>
      <c r="N25" s="652"/>
      <c r="O25" s="652"/>
      <c r="P25" s="652"/>
      <c r="Q25" s="646">
        <f t="shared" si="7"/>
        <v>0</v>
      </c>
    </row>
    <row r="26" spans="1:17" ht="15.75">
      <c r="A26" s="589"/>
      <c r="B26" s="650" t="s">
        <v>736</v>
      </c>
      <c r="C26" s="651"/>
      <c r="D26" s="651"/>
      <c r="E26" s="651"/>
      <c r="F26" s="651"/>
      <c r="G26" s="651"/>
      <c r="H26" s="648">
        <v>1.4</v>
      </c>
      <c r="I26" s="649">
        <f t="shared" si="2"/>
        <v>0</v>
      </c>
      <c r="J26" s="652"/>
      <c r="K26" s="652"/>
      <c r="L26" s="652"/>
      <c r="M26" s="652"/>
      <c r="N26" s="652"/>
      <c r="O26" s="652"/>
      <c r="P26" s="652"/>
      <c r="Q26" s="646">
        <f>SUM(Q27:Q29)</f>
        <v>0</v>
      </c>
    </row>
    <row r="27" spans="1:17" ht="15.75">
      <c r="A27" s="589"/>
      <c r="B27" s="653" t="s">
        <v>730</v>
      </c>
      <c r="C27" s="651"/>
      <c r="D27" s="651"/>
      <c r="E27" s="651"/>
      <c r="F27" s="651"/>
      <c r="G27" s="651"/>
      <c r="H27" s="648">
        <v>1.4</v>
      </c>
      <c r="I27" s="649">
        <f t="shared" si="2"/>
        <v>0</v>
      </c>
      <c r="J27" s="652"/>
      <c r="K27" s="652"/>
      <c r="L27" s="652"/>
      <c r="M27" s="652"/>
      <c r="N27" s="652"/>
      <c r="O27" s="652"/>
      <c r="P27" s="652"/>
      <c r="Q27" s="646">
        <f>SUMPRODUCT($J$5:$P$5,J27:P27)</f>
        <v>0</v>
      </c>
    </row>
    <row r="28" spans="1:17" ht="15.75">
      <c r="A28" s="589"/>
      <c r="B28" s="653" t="s">
        <v>731</v>
      </c>
      <c r="C28" s="651"/>
      <c r="D28" s="651"/>
      <c r="E28" s="651"/>
      <c r="F28" s="651"/>
      <c r="G28" s="651"/>
      <c r="H28" s="648">
        <v>1.4</v>
      </c>
      <c r="I28" s="649">
        <f t="shared" si="2"/>
        <v>0</v>
      </c>
      <c r="J28" s="652"/>
      <c r="K28" s="652"/>
      <c r="L28" s="652"/>
      <c r="M28" s="652"/>
      <c r="N28" s="652"/>
      <c r="O28" s="652"/>
      <c r="P28" s="652"/>
      <c r="Q28" s="646">
        <f t="shared" ref="Q28:Q29" si="8">SUMPRODUCT($J$5:$P$5,J28:P28)</f>
        <v>0</v>
      </c>
    </row>
    <row r="29" spans="1:17" ht="15.75">
      <c r="A29" s="589"/>
      <c r="B29" s="653" t="s">
        <v>738</v>
      </c>
      <c r="C29" s="651"/>
      <c r="D29" s="651"/>
      <c r="E29" s="651"/>
      <c r="F29" s="651"/>
      <c r="G29" s="651"/>
      <c r="H29" s="648">
        <v>1.4</v>
      </c>
      <c r="I29" s="649">
        <f t="shared" si="2"/>
        <v>0</v>
      </c>
      <c r="J29" s="652"/>
      <c r="K29" s="652"/>
      <c r="L29" s="652"/>
      <c r="M29" s="652"/>
      <c r="N29" s="652"/>
      <c r="O29" s="652"/>
      <c r="P29" s="652"/>
      <c r="Q29" s="646">
        <f t="shared" si="8"/>
        <v>0</v>
      </c>
    </row>
    <row r="30" spans="1:17" ht="15.75">
      <c r="A30" s="589"/>
      <c r="B30" s="654" t="s">
        <v>737</v>
      </c>
      <c r="C30" s="651"/>
      <c r="D30" s="651"/>
      <c r="E30" s="651"/>
      <c r="F30" s="651"/>
      <c r="G30" s="651"/>
      <c r="H30" s="648">
        <v>1.4</v>
      </c>
      <c r="I30" s="649">
        <f t="shared" si="2"/>
        <v>0</v>
      </c>
      <c r="J30" s="652"/>
      <c r="K30" s="652"/>
      <c r="L30" s="652"/>
      <c r="M30" s="652"/>
      <c r="N30" s="652"/>
      <c r="O30" s="652"/>
      <c r="P30" s="652"/>
      <c r="Q30" s="646">
        <f>SUM(Q31:Q33)</f>
        <v>0</v>
      </c>
    </row>
    <row r="31" spans="1:17" ht="15.75">
      <c r="A31" s="589"/>
      <c r="B31" s="653" t="s">
        <v>730</v>
      </c>
      <c r="C31" s="651"/>
      <c r="D31" s="651"/>
      <c r="E31" s="651"/>
      <c r="F31" s="651"/>
      <c r="G31" s="651"/>
      <c r="H31" s="648">
        <v>1.4</v>
      </c>
      <c r="I31" s="649">
        <f t="shared" si="2"/>
        <v>0</v>
      </c>
      <c r="J31" s="652"/>
      <c r="K31" s="652"/>
      <c r="L31" s="652"/>
      <c r="M31" s="652"/>
      <c r="N31" s="652"/>
      <c r="O31" s="652"/>
      <c r="P31" s="652"/>
      <c r="Q31" s="646">
        <f>SUMPRODUCT($J$5:$P$5,J31:P31)</f>
        <v>0</v>
      </c>
    </row>
    <row r="32" spans="1:17" ht="15.75">
      <c r="A32" s="589"/>
      <c r="B32" s="653" t="s">
        <v>731</v>
      </c>
      <c r="C32" s="651"/>
      <c r="D32" s="651"/>
      <c r="E32" s="651"/>
      <c r="F32" s="651"/>
      <c r="G32" s="651"/>
      <c r="H32" s="648">
        <v>1.4</v>
      </c>
      <c r="I32" s="649">
        <f t="shared" si="2"/>
        <v>0</v>
      </c>
      <c r="J32" s="652"/>
      <c r="K32" s="652"/>
      <c r="L32" s="652"/>
      <c r="M32" s="652"/>
      <c r="N32" s="652"/>
      <c r="O32" s="652"/>
      <c r="P32" s="652"/>
      <c r="Q32" s="646">
        <f t="shared" ref="Q32:Q33" si="9">SUMPRODUCT($J$5:$P$5,J32:P32)</f>
        <v>0</v>
      </c>
    </row>
    <row r="33" spans="1:17" ht="15.75">
      <c r="A33" s="589"/>
      <c r="B33" s="653" t="s">
        <v>738</v>
      </c>
      <c r="C33" s="651"/>
      <c r="D33" s="651"/>
      <c r="E33" s="651"/>
      <c r="F33" s="651"/>
      <c r="G33" s="651"/>
      <c r="H33" s="648">
        <v>1.4</v>
      </c>
      <c r="I33" s="649">
        <f t="shared" si="2"/>
        <v>0</v>
      </c>
      <c r="J33" s="652"/>
      <c r="K33" s="652"/>
      <c r="L33" s="652"/>
      <c r="M33" s="652"/>
      <c r="N33" s="652"/>
      <c r="O33" s="652"/>
      <c r="P33" s="652"/>
      <c r="Q33" s="646">
        <f t="shared" si="9"/>
        <v>0</v>
      </c>
    </row>
    <row r="34" spans="1:17" ht="15.75">
      <c r="A34" s="589"/>
      <c r="B34" s="655" t="s">
        <v>65</v>
      </c>
      <c r="C34" s="656" t="b">
        <f>C6</f>
        <v>0</v>
      </c>
      <c r="D34" s="656" t="b">
        <f t="shared" ref="D34:G34" si="10">D6</f>
        <v>0</v>
      </c>
      <c r="E34" s="656" t="b">
        <f t="shared" si="10"/>
        <v>0</v>
      </c>
      <c r="F34" s="656" t="b">
        <f t="shared" si="10"/>
        <v>0</v>
      </c>
      <c r="G34" s="656" t="b">
        <f t="shared" si="10"/>
        <v>0</v>
      </c>
      <c r="H34" s="648">
        <v>1.4</v>
      </c>
      <c r="I34" s="649">
        <f>(F34+G34)*H34</f>
        <v>0</v>
      </c>
      <c r="J34" s="656" t="b">
        <f t="shared" ref="J34:Q34" si="11">J6</f>
        <v>0</v>
      </c>
      <c r="K34" s="656" t="b">
        <f t="shared" si="11"/>
        <v>0</v>
      </c>
      <c r="L34" s="656" t="b">
        <f t="shared" si="11"/>
        <v>0</v>
      </c>
      <c r="M34" s="656" t="b">
        <f t="shared" si="11"/>
        <v>0</v>
      </c>
      <c r="N34" s="656" t="b">
        <f t="shared" si="11"/>
        <v>0</v>
      </c>
      <c r="O34" s="656" t="b">
        <f t="shared" si="11"/>
        <v>0</v>
      </c>
      <c r="P34" s="656" t="b">
        <f t="shared" si="11"/>
        <v>0</v>
      </c>
      <c r="Q34" s="656"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F42" sqref="F42"/>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31</v>
      </c>
      <c r="B1" s="3" t="str">
        <f>'Info '!C2</f>
        <v>JSC Hash Bank</v>
      </c>
    </row>
    <row r="2" spans="1:8">
      <c r="A2" s="2" t="s">
        <v>32</v>
      </c>
      <c r="B2" s="692">
        <v>45747</v>
      </c>
      <c r="C2" s="6"/>
      <c r="D2" s="7"/>
      <c r="E2" s="7"/>
      <c r="F2" s="7"/>
      <c r="G2" s="7"/>
      <c r="H2" s="8"/>
    </row>
    <row r="3" spans="1:8" ht="15" thickBot="1">
      <c r="A3" s="2"/>
      <c r="B3" s="6"/>
      <c r="C3" s="6"/>
      <c r="D3" s="7"/>
      <c r="E3" s="7"/>
      <c r="F3" s="7"/>
      <c r="G3" s="7"/>
      <c r="H3" s="8"/>
    </row>
    <row r="4" spans="1:8" ht="15" customHeight="1" thickBot="1">
      <c r="A4" s="9" t="s">
        <v>94</v>
      </c>
      <c r="B4" s="10" t="s">
        <v>93</v>
      </c>
      <c r="C4" s="10"/>
      <c r="D4" s="759" t="s">
        <v>665</v>
      </c>
      <c r="E4" s="760"/>
      <c r="F4" s="760"/>
      <c r="G4" s="761"/>
      <c r="H4" s="8"/>
    </row>
    <row r="5" spans="1:8">
      <c r="A5" s="11" t="s">
        <v>7</v>
      </c>
      <c r="B5" s="12"/>
      <c r="C5" s="306" t="str">
        <f>INT((MONTH($B$2))/3)&amp;"Q"&amp;"-"&amp;YEAR($B$2)</f>
        <v>1Q-2025</v>
      </c>
      <c r="D5" s="306" t="str">
        <f>IF(INT(MONTH($B$2))=3, "4"&amp;"Q"&amp;"-"&amp;YEAR($B$2)-1, IF(INT(MONTH($B$2))=6, "1"&amp;"Q"&amp;"-"&amp;YEAR($B$2), IF(INT(MONTH($B$2))=9, "2"&amp;"Q"&amp;"-"&amp;YEAR($B$2),IF(INT(MONTH($B$2))=12, "3"&amp;"Q"&amp;"-"&amp;YEAR($B$2), 0))))</f>
        <v>4Q-2024</v>
      </c>
      <c r="E5" s="306" t="str">
        <f>IF(INT(MONTH($B$2))=3, "3"&amp;"Q"&amp;"-"&amp;YEAR($B$2)-1, IF(INT(MONTH($B$2))=6, "4"&amp;"Q"&amp;"-"&amp;YEAR($B$2)-1, IF(INT(MONTH($B$2))=9, "1"&amp;"Q"&amp;"-"&amp;YEAR($B$2),IF(INT(MONTH($B$2))=12, "2"&amp;"Q"&amp;"-"&amp;YEAR($B$2), 0))))</f>
        <v>3Q-2024</v>
      </c>
      <c r="F5" s="306" t="str">
        <f>IF(INT(MONTH($B$2))=3, "2"&amp;"Q"&amp;"-"&amp;YEAR($B$2)-1, IF(INT(MONTH($B$2))=6, "3"&amp;"Q"&amp;"-"&amp;YEAR($B$2)-1, IF(INT(MONTH($B$2))=9, "4"&amp;"Q"&amp;"-"&amp;YEAR($B$2)-1,IF(INT(MONTH($B$2))=12, "1"&amp;"Q"&amp;"-"&amp;YEAR($B$2), 0))))</f>
        <v>2Q-2024</v>
      </c>
      <c r="G5" s="307" t="str">
        <f>IF(INT(MONTH($B$2))=3, "1"&amp;"Q"&amp;"-"&amp;YEAR($B$2)-1, IF(INT(MONTH($B$2))=6, "2"&amp;"Q"&amp;"-"&amp;YEAR($B$2)-1, IF(INT(MONTH($B$2))=9, "3"&amp;"Q"&amp;"-"&amp;YEAR($B$2)-1,IF(INT(MONTH($B$2))=12, "4"&amp;"Q"&amp;"-"&amp;YEAR($B$2)-1, 0))))</f>
        <v>1Q-2024</v>
      </c>
    </row>
    <row r="6" spans="1:8">
      <c r="B6" s="131" t="s">
        <v>92</v>
      </c>
      <c r="C6" s="309"/>
      <c r="D6" s="309"/>
      <c r="E6" s="309"/>
      <c r="F6" s="309"/>
      <c r="G6" s="310"/>
    </row>
    <row r="7" spans="1:8">
      <c r="A7" s="13"/>
      <c r="B7" s="132" t="s">
        <v>90</v>
      </c>
      <c r="C7" s="309"/>
      <c r="D7" s="309"/>
      <c r="E7" s="309"/>
      <c r="F7" s="309"/>
      <c r="G7" s="310"/>
    </row>
    <row r="8" spans="1:8">
      <c r="A8" s="311">
        <v>1</v>
      </c>
      <c r="B8" s="14" t="s">
        <v>328</v>
      </c>
      <c r="C8" s="15">
        <v>26168468</v>
      </c>
      <c r="D8" s="16">
        <v>12685652.870000001</v>
      </c>
      <c r="E8" s="16">
        <v>4543918.8091000002</v>
      </c>
      <c r="F8" s="16">
        <v>5079707.16</v>
      </c>
      <c r="G8" s="17">
        <v>5357339.9700000007</v>
      </c>
    </row>
    <row r="9" spans="1:8">
      <c r="A9" s="311">
        <v>2</v>
      </c>
      <c r="B9" s="14" t="s">
        <v>329</v>
      </c>
      <c r="C9" s="15">
        <v>26170568</v>
      </c>
      <c r="D9" s="16">
        <v>12687752.870000001</v>
      </c>
      <c r="E9" s="16">
        <v>4546018.8091000002</v>
      </c>
      <c r="F9" s="16">
        <v>5081807.16</v>
      </c>
      <c r="G9" s="17">
        <v>5359439.9700000007</v>
      </c>
    </row>
    <row r="10" spans="1:8">
      <c r="A10" s="311">
        <v>3</v>
      </c>
      <c r="B10" s="14" t="s">
        <v>143</v>
      </c>
      <c r="C10" s="15">
        <v>26170568</v>
      </c>
      <c r="D10" s="16">
        <v>12687752.870000001</v>
      </c>
      <c r="E10" s="16">
        <v>4546018.8091000002</v>
      </c>
      <c r="F10" s="16">
        <v>5081807.16</v>
      </c>
      <c r="G10" s="17">
        <v>5359439.9700000007</v>
      </c>
    </row>
    <row r="11" spans="1:8">
      <c r="A11" s="311">
        <v>4</v>
      </c>
      <c r="B11" s="14" t="s">
        <v>331</v>
      </c>
      <c r="C11" s="15">
        <v>657742.04809387506</v>
      </c>
      <c r="D11" s="16">
        <v>1614604.935228162</v>
      </c>
      <c r="E11" s="16">
        <v>2477999.7426323532</v>
      </c>
      <c r="F11" s="16">
        <v>2445618.1267259442</v>
      </c>
      <c r="G11" s="17">
        <v>1831268.9191659526</v>
      </c>
    </row>
    <row r="12" spans="1:8">
      <c r="A12" s="311">
        <v>5</v>
      </c>
      <c r="B12" s="14" t="s">
        <v>332</v>
      </c>
      <c r="C12" s="15">
        <v>789290.45771265007</v>
      </c>
      <c r="D12" s="16">
        <v>1869126.187219437</v>
      </c>
      <c r="E12" s="16">
        <v>2968576.1635388401</v>
      </c>
      <c r="F12" s="16">
        <v>2919663.1757802777</v>
      </c>
      <c r="G12" s="17">
        <v>2195504.571407184</v>
      </c>
    </row>
    <row r="13" spans="1:8">
      <c r="A13" s="311">
        <v>6</v>
      </c>
      <c r="B13" s="14" t="s">
        <v>330</v>
      </c>
      <c r="C13" s="15">
        <v>964688.33720435004</v>
      </c>
      <c r="D13" s="16">
        <v>2208472.8869411373</v>
      </c>
      <c r="E13" s="16">
        <v>3622678.0175474891</v>
      </c>
      <c r="F13" s="16">
        <v>3551723.2411860558</v>
      </c>
      <c r="G13" s="17">
        <v>2681152.1077288263</v>
      </c>
    </row>
    <row r="14" spans="1:8">
      <c r="A14" s="13"/>
      <c r="B14" s="131" t="s">
        <v>334</v>
      </c>
      <c r="C14" s="309"/>
      <c r="D14" s="309"/>
      <c r="E14" s="309"/>
      <c r="F14" s="309"/>
      <c r="G14" s="310"/>
    </row>
    <row r="15" spans="1:8" ht="15" customHeight="1">
      <c r="A15" s="311">
        <v>7</v>
      </c>
      <c r="B15" s="14" t="s">
        <v>333</v>
      </c>
      <c r="C15" s="197">
        <v>8769893.9745850004</v>
      </c>
      <c r="D15" s="16">
        <v>16911198.986084998</v>
      </c>
      <c r="E15" s="16">
        <v>32704940.700432457</v>
      </c>
      <c r="F15" s="16">
        <v>31603003.270288888</v>
      </c>
      <c r="G15" s="17">
        <v>24282376.816082105</v>
      </c>
    </row>
    <row r="16" spans="1:8">
      <c r="A16" s="13"/>
      <c r="B16" s="131" t="s">
        <v>335</v>
      </c>
      <c r="C16" s="309"/>
      <c r="D16" s="309"/>
      <c r="E16" s="309"/>
      <c r="F16" s="309"/>
      <c r="G16" s="310"/>
    </row>
    <row r="17" spans="1:8" s="18" customFormat="1">
      <c r="A17" s="311"/>
      <c r="B17" s="132" t="s">
        <v>716</v>
      </c>
      <c r="C17" s="198"/>
      <c r="D17" s="16"/>
      <c r="E17" s="16"/>
      <c r="F17" s="16"/>
      <c r="G17" s="17"/>
    </row>
    <row r="18" spans="1:8">
      <c r="A18" s="11">
        <v>8</v>
      </c>
      <c r="B18" s="14" t="s">
        <v>328</v>
      </c>
      <c r="C18" s="696">
        <v>2.9838978755998378</v>
      </c>
      <c r="D18" s="697">
        <v>0.75013326260533664</v>
      </c>
      <c r="E18" s="697">
        <v>0.13893676954564593</v>
      </c>
      <c r="F18" s="697">
        <v>0.15531925914584616</v>
      </c>
      <c r="G18" s="698">
        <v>0.22062667137476671</v>
      </c>
    </row>
    <row r="19" spans="1:8" ht="15" customHeight="1">
      <c r="A19" s="11">
        <v>9</v>
      </c>
      <c r="B19" s="14" t="s">
        <v>329</v>
      </c>
      <c r="C19" s="696">
        <v>2.9841373311743391</v>
      </c>
      <c r="D19" s="697">
        <v>0.75025744067229272</v>
      </c>
      <c r="E19" s="697">
        <v>0.1390009800274577</v>
      </c>
      <c r="F19" s="697">
        <v>0.15538346962765792</v>
      </c>
      <c r="G19" s="698">
        <v>0.2207131538478749</v>
      </c>
    </row>
    <row r="20" spans="1:8">
      <c r="A20" s="11">
        <v>10</v>
      </c>
      <c r="B20" s="14" t="s">
        <v>143</v>
      </c>
      <c r="C20" s="696">
        <v>2.9841373311743391</v>
      </c>
      <c r="D20" s="697">
        <v>0.75025744067229272</v>
      </c>
      <c r="E20" s="697">
        <v>0.1390009800274577</v>
      </c>
      <c r="F20" s="697">
        <v>0.15538346962765792</v>
      </c>
      <c r="G20" s="698">
        <v>0.2207131538478749</v>
      </c>
    </row>
    <row r="21" spans="1:8">
      <c r="A21" s="11">
        <v>11</v>
      </c>
      <c r="B21" s="14" t="s">
        <v>331</v>
      </c>
      <c r="C21" s="696">
        <v>7.4999999999999997E-2</v>
      </c>
      <c r="D21" s="697">
        <v>9.5475485597248527E-2</v>
      </c>
      <c r="E21" s="697">
        <v>7.5768360668502496E-2</v>
      </c>
      <c r="F21" s="697">
        <v>7.4778246783171992E-2</v>
      </c>
      <c r="G21" s="698">
        <v>7.5415554788405711E-2</v>
      </c>
    </row>
    <row r="22" spans="1:8">
      <c r="A22" s="11">
        <v>12</v>
      </c>
      <c r="B22" s="14" t="s">
        <v>332</v>
      </c>
      <c r="C22" s="696">
        <v>0.09</v>
      </c>
      <c r="D22" s="697">
        <v>0.1105259413455785</v>
      </c>
      <c r="E22" s="697">
        <v>9.0768431312263059E-2</v>
      </c>
      <c r="F22" s="697">
        <v>8.9272847259486726E-2</v>
      </c>
      <c r="G22" s="698">
        <v>9.0415554788405697E-2</v>
      </c>
    </row>
    <row r="23" spans="1:8">
      <c r="A23" s="11">
        <v>13</v>
      </c>
      <c r="B23" s="14" t="s">
        <v>330</v>
      </c>
      <c r="C23" s="696">
        <v>0.11</v>
      </c>
      <c r="D23" s="697">
        <v>0.13059233048811794</v>
      </c>
      <c r="E23" s="697">
        <v>0.11076852426457959</v>
      </c>
      <c r="F23" s="697">
        <v>0.10859898122790639</v>
      </c>
      <c r="G23" s="698">
        <v>0.11041555478840571</v>
      </c>
    </row>
    <row r="24" spans="1:8" ht="15">
      <c r="A24" s="585"/>
      <c r="B24" s="131" t="s">
        <v>701</v>
      </c>
      <c r="C24" s="699"/>
      <c r="D24" s="699"/>
      <c r="E24" s="699"/>
      <c r="F24" s="699"/>
      <c r="G24" s="700"/>
    </row>
    <row r="25" spans="1:8" ht="25.5">
      <c r="A25" s="11">
        <v>14</v>
      </c>
      <c r="B25" s="14" t="s">
        <v>702</v>
      </c>
      <c r="C25" s="696"/>
      <c r="D25" s="697"/>
      <c r="E25" s="697"/>
      <c r="F25" s="697"/>
      <c r="G25" s="698"/>
      <c r="H25" s="584"/>
    </row>
    <row r="26" spans="1:8">
      <c r="A26" s="13"/>
      <c r="B26" s="131" t="s">
        <v>89</v>
      </c>
      <c r="C26" s="701"/>
      <c r="D26" s="701"/>
      <c r="E26" s="701"/>
      <c r="F26" s="701"/>
      <c r="G26" s="702"/>
    </row>
    <row r="27" spans="1:8" ht="15" customHeight="1">
      <c r="A27" s="312">
        <v>15</v>
      </c>
      <c r="B27" s="14" t="s">
        <v>88</v>
      </c>
      <c r="C27" s="703">
        <v>8.3896635406862985E-2</v>
      </c>
      <c r="D27" s="704">
        <v>6.8064525402161138E-2</v>
      </c>
      <c r="E27" s="704">
        <v>6.4497797087230649E-2</v>
      </c>
      <c r="F27" s="704">
        <v>6.6642183697227159E-2</v>
      </c>
      <c r="G27" s="705">
        <v>6.435220297345963E-2</v>
      </c>
    </row>
    <row r="28" spans="1:8">
      <c r="A28" s="312">
        <v>16</v>
      </c>
      <c r="B28" s="14" t="s">
        <v>87</v>
      </c>
      <c r="C28" s="703">
        <v>0</v>
      </c>
      <c r="D28" s="704">
        <v>-4.5388866591925203E-6</v>
      </c>
      <c r="E28" s="704">
        <v>-8.5050170880504578E-6</v>
      </c>
      <c r="F28" s="704">
        <v>-1.3994476272770434E-5</v>
      </c>
      <c r="G28" s="705">
        <v>0</v>
      </c>
    </row>
    <row r="29" spans="1:8">
      <c r="A29" s="312">
        <v>17</v>
      </c>
      <c r="B29" s="14" t="s">
        <v>86</v>
      </c>
      <c r="C29" s="703">
        <v>5.7608889246389072E-2</v>
      </c>
      <c r="D29" s="704">
        <v>4.9576333390080239E-2</v>
      </c>
      <c r="E29" s="704">
        <v>4.9756282923524284E-2</v>
      </c>
      <c r="F29" s="704">
        <v>6.5903232942521026E-2</v>
      </c>
      <c r="G29" s="705">
        <v>6.3442796273679006E-2</v>
      </c>
    </row>
    <row r="30" spans="1:8">
      <c r="A30" s="312">
        <v>18</v>
      </c>
      <c r="B30" s="14" t="s">
        <v>85</v>
      </c>
      <c r="C30" s="703">
        <v>8.3896635406862985E-2</v>
      </c>
      <c r="D30" s="704">
        <v>6.805998651550195E-2</v>
      </c>
      <c r="E30" s="704">
        <v>6.4489292070142604E-2</v>
      </c>
      <c r="F30" s="704">
        <v>6.6628189220954384E-2</v>
      </c>
      <c r="G30" s="705">
        <v>6.435220297345963E-2</v>
      </c>
    </row>
    <row r="31" spans="1:8">
      <c r="A31" s="312">
        <v>19</v>
      </c>
      <c r="B31" s="14" t="s">
        <v>155</v>
      </c>
      <c r="C31" s="703">
        <v>-0.27934170748511533</v>
      </c>
      <c r="D31" s="704">
        <v>-0.36692201579589362</v>
      </c>
      <c r="E31" s="704">
        <v>-0.37978792987782556</v>
      </c>
      <c r="F31" s="704">
        <v>-0.34474580194271104</v>
      </c>
      <c r="G31" s="705">
        <v>-0.42470506057131485</v>
      </c>
    </row>
    <row r="32" spans="1:8">
      <c r="A32" s="312">
        <v>20</v>
      </c>
      <c r="B32" s="14" t="s">
        <v>156</v>
      </c>
      <c r="C32" s="703">
        <v>-0.28225174407941594</v>
      </c>
      <c r="D32" s="704">
        <v>-0.37399954704356847</v>
      </c>
      <c r="E32" s="704">
        <v>-0.38733587196535141</v>
      </c>
      <c r="F32" s="704">
        <v>-0.34992443139035917</v>
      </c>
      <c r="G32" s="705">
        <v>-0.42858352996371923</v>
      </c>
    </row>
    <row r="33" spans="1:7">
      <c r="A33" s="13"/>
      <c r="B33" s="131" t="s">
        <v>217</v>
      </c>
      <c r="C33" s="701"/>
      <c r="D33" s="701"/>
      <c r="E33" s="701"/>
      <c r="F33" s="701"/>
      <c r="G33" s="702"/>
    </row>
    <row r="34" spans="1:7">
      <c r="A34" s="312">
        <v>21</v>
      </c>
      <c r="B34" s="14" t="s">
        <v>84</v>
      </c>
      <c r="C34" s="703">
        <v>0</v>
      </c>
      <c r="D34" s="704">
        <v>0</v>
      </c>
      <c r="E34" s="704">
        <v>0</v>
      </c>
      <c r="F34" s="704">
        <v>0</v>
      </c>
      <c r="G34" s="705">
        <v>0</v>
      </c>
    </row>
    <row r="35" spans="1:7" ht="15" customHeight="1">
      <c r="A35" s="312">
        <v>22</v>
      </c>
      <c r="B35" s="14" t="s">
        <v>675</v>
      </c>
      <c r="C35" s="703">
        <v>0</v>
      </c>
      <c r="D35" s="704">
        <v>0</v>
      </c>
      <c r="E35" s="704">
        <v>0</v>
      </c>
      <c r="F35" s="704">
        <v>0</v>
      </c>
      <c r="G35" s="705">
        <v>0</v>
      </c>
    </row>
    <row r="36" spans="1:7">
      <c r="A36" s="312">
        <v>23</v>
      </c>
      <c r="B36" s="14" t="s">
        <v>83</v>
      </c>
      <c r="C36" s="703">
        <v>0</v>
      </c>
      <c r="D36" s="704">
        <v>0</v>
      </c>
      <c r="E36" s="704">
        <v>0</v>
      </c>
      <c r="F36" s="704">
        <v>0</v>
      </c>
      <c r="G36" s="705">
        <v>0</v>
      </c>
    </row>
    <row r="37" spans="1:7" ht="15" customHeight="1">
      <c r="A37" s="312">
        <v>24</v>
      </c>
      <c r="B37" s="14" t="s">
        <v>82</v>
      </c>
      <c r="C37" s="703">
        <v>1.4563350743552953E-2</v>
      </c>
      <c r="D37" s="704">
        <v>1.8727704934261236E-2</v>
      </c>
      <c r="E37" s="704">
        <v>2.8260929874202909E-2</v>
      </c>
      <c r="F37" s="704">
        <v>5.0940048602380196E-4</v>
      </c>
      <c r="G37" s="705">
        <v>5.7549808032316968E-5</v>
      </c>
    </row>
    <row r="38" spans="1:7">
      <c r="A38" s="312">
        <v>25</v>
      </c>
      <c r="B38" s="14" t="s">
        <v>81</v>
      </c>
      <c r="C38" s="703">
        <v>0</v>
      </c>
      <c r="D38" s="704">
        <v>0</v>
      </c>
      <c r="E38" s="704">
        <v>0</v>
      </c>
      <c r="F38" s="704">
        <v>0</v>
      </c>
      <c r="G38" s="705">
        <v>0</v>
      </c>
    </row>
    <row r="39" spans="1:7" ht="15" customHeight="1">
      <c r="A39" s="13"/>
      <c r="B39" s="131" t="s">
        <v>218</v>
      </c>
      <c r="C39" s="701"/>
      <c r="D39" s="701"/>
      <c r="E39" s="701"/>
      <c r="F39" s="701"/>
      <c r="G39" s="702"/>
    </row>
    <row r="40" spans="1:7" ht="15" customHeight="1">
      <c r="A40" s="312">
        <v>26</v>
      </c>
      <c r="B40" s="14" t="s">
        <v>80</v>
      </c>
      <c r="C40" s="706">
        <v>0.44051015960863127</v>
      </c>
      <c r="D40" s="706">
        <v>0.5673184726188224</v>
      </c>
      <c r="E40" s="706">
        <v>0.23851385967810368</v>
      </c>
      <c r="F40" s="706">
        <v>0.21896061864705296</v>
      </c>
      <c r="G40" s="707">
        <v>2.0574560110227128E-2</v>
      </c>
    </row>
    <row r="41" spans="1:7" ht="15" customHeight="1">
      <c r="A41" s="312">
        <v>27</v>
      </c>
      <c r="B41" s="14" t="s">
        <v>79</v>
      </c>
      <c r="C41" s="706">
        <v>0.3000056713944726</v>
      </c>
      <c r="D41" s="706">
        <v>0.3754316065332976</v>
      </c>
      <c r="E41" s="706">
        <v>1.2286592183887279E-2</v>
      </c>
      <c r="F41" s="706">
        <v>0.23486876136596832</v>
      </c>
      <c r="G41" s="707">
        <v>0</v>
      </c>
    </row>
    <row r="42" spans="1:7" ht="15" customHeight="1">
      <c r="A42" s="312">
        <v>28</v>
      </c>
      <c r="B42" s="14" t="s">
        <v>78</v>
      </c>
      <c r="C42" s="706">
        <v>7.443843466049949E-3</v>
      </c>
      <c r="D42" s="706">
        <v>2.1301951098553679E-4</v>
      </c>
      <c r="E42" s="706">
        <v>4.9987071298571099E-5</v>
      </c>
      <c r="F42" s="706">
        <v>0</v>
      </c>
      <c r="G42" s="707">
        <v>0</v>
      </c>
    </row>
    <row r="43" spans="1:7" ht="15" customHeight="1">
      <c r="A43" s="313"/>
      <c r="B43" s="131" t="s">
        <v>259</v>
      </c>
      <c r="C43" s="701"/>
      <c r="D43" s="701"/>
      <c r="E43" s="701"/>
      <c r="F43" s="701"/>
      <c r="G43" s="702"/>
    </row>
    <row r="44" spans="1:7">
      <c r="A44" s="312">
        <v>29</v>
      </c>
      <c r="B44" s="14" t="s">
        <v>242</v>
      </c>
      <c r="C44" s="703">
        <v>0</v>
      </c>
      <c r="D44" s="704">
        <v>0</v>
      </c>
      <c r="E44" s="704">
        <v>0</v>
      </c>
      <c r="F44" s="704">
        <v>0</v>
      </c>
      <c r="G44" s="705">
        <v>0</v>
      </c>
    </row>
    <row r="45" spans="1:7" ht="15" customHeight="1">
      <c r="A45" s="312">
        <v>30</v>
      </c>
      <c r="B45" s="14" t="s">
        <v>254</v>
      </c>
      <c r="C45" s="703">
        <v>0</v>
      </c>
      <c r="D45" s="704">
        <v>0</v>
      </c>
      <c r="E45" s="704">
        <v>0</v>
      </c>
      <c r="F45" s="704">
        <v>0</v>
      </c>
      <c r="G45" s="705">
        <v>0</v>
      </c>
    </row>
    <row r="46" spans="1:7" ht="15" customHeight="1">
      <c r="A46" s="351">
        <v>31</v>
      </c>
      <c r="B46" s="352" t="s">
        <v>243</v>
      </c>
      <c r="C46" s="708">
        <v>0</v>
      </c>
      <c r="D46" s="709">
        <v>0</v>
      </c>
      <c r="E46" s="709">
        <v>0</v>
      </c>
      <c r="F46" s="709">
        <v>0</v>
      </c>
      <c r="G46" s="710">
        <v>0</v>
      </c>
    </row>
    <row r="47" spans="1:7" ht="15" customHeight="1">
      <c r="A47" s="351"/>
      <c r="B47" s="131" t="s">
        <v>338</v>
      </c>
      <c r="C47" s="353"/>
      <c r="D47" s="354"/>
      <c r="E47" s="354"/>
      <c r="F47" s="354"/>
      <c r="G47" s="355"/>
    </row>
    <row r="48" spans="1:7" ht="15" customHeight="1">
      <c r="A48" s="351">
        <v>32</v>
      </c>
      <c r="B48" s="352" t="s">
        <v>345</v>
      </c>
      <c r="C48" s="353">
        <v>26399539.762389999</v>
      </c>
      <c r="D48" s="354">
        <v>25008292.989999998</v>
      </c>
      <c r="E48" s="354">
        <v>8009319</v>
      </c>
      <c r="F48" s="354">
        <v>10657680</v>
      </c>
      <c r="G48" s="355">
        <v>0</v>
      </c>
    </row>
    <row r="49" spans="1:7" ht="15" customHeight="1">
      <c r="A49" s="351">
        <v>33</v>
      </c>
      <c r="B49" s="352" t="s">
        <v>360</v>
      </c>
      <c r="C49" s="353">
        <v>11635046.271300003</v>
      </c>
      <c r="D49" s="354">
        <v>10664731.289999999</v>
      </c>
      <c r="E49" s="354">
        <v>3061980</v>
      </c>
      <c r="F49" s="354">
        <v>5300493.59</v>
      </c>
      <c r="G49" s="355">
        <v>0</v>
      </c>
    </row>
    <row r="50" spans="1:7" ht="15" thickBot="1">
      <c r="A50" s="314">
        <v>34</v>
      </c>
      <c r="B50" s="133" t="s">
        <v>378</v>
      </c>
      <c r="C50" s="711">
        <v>2.2689673205262064</v>
      </c>
      <c r="D50" s="712">
        <v>2.3449529397378752</v>
      </c>
      <c r="E50" s="712">
        <v>2.6157319773479903</v>
      </c>
      <c r="F50" s="712">
        <v>2.0106957623921966</v>
      </c>
      <c r="G50" s="19">
        <v>0</v>
      </c>
    </row>
    <row r="51" spans="1:7">
      <c r="A51" s="20"/>
    </row>
    <row r="52" spans="1:7">
      <c r="B52" s="200"/>
    </row>
    <row r="53" spans="1:7" ht="51">
      <c r="B53" s="200" t="s">
        <v>258</v>
      </c>
    </row>
    <row r="55" spans="1:7">
      <c r="B55" s="199"/>
    </row>
  </sheetData>
  <mergeCells count="1">
    <mergeCell ref="D4:G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topLeftCell="A5" zoomScale="110" zoomScaleNormal="110" workbookViewId="0">
      <selection activeCell="C34" sqref="C34"/>
    </sheetView>
  </sheetViews>
  <sheetFormatPr defaultColWidth="8.7109375" defaultRowHeight="15"/>
  <cols>
    <col min="1" max="1" width="11.42578125" style="589" customWidth="1"/>
    <col min="2" max="2" width="76.85546875" style="680" customWidth="1"/>
    <col min="3" max="3" width="22.85546875" style="589" customWidth="1"/>
    <col min="4" max="16384" width="8.7109375" style="589"/>
  </cols>
  <sheetData>
    <row r="1" spans="1:3">
      <c r="A1" s="244" t="s">
        <v>31</v>
      </c>
      <c r="B1" s="588" t="str">
        <f>'Info '!C2</f>
        <v>JSC Hash Bank</v>
      </c>
    </row>
    <row r="2" spans="1:3">
      <c r="A2" s="244" t="s">
        <v>32</v>
      </c>
      <c r="B2" s="694">
        <f>'1. key ratios '!B2</f>
        <v>45747</v>
      </c>
    </row>
    <row r="3" spans="1:3">
      <c r="B3" s="589"/>
    </row>
    <row r="4" spans="1:3">
      <c r="A4" s="589" t="s">
        <v>296</v>
      </c>
      <c r="B4" s="589" t="s">
        <v>297</v>
      </c>
    </row>
    <row r="5" spans="1:3">
      <c r="A5" s="662" t="s">
        <v>298</v>
      </c>
      <c r="B5" s="663"/>
      <c r="C5" s="664"/>
    </row>
    <row r="6" spans="1:3">
      <c r="A6" s="668">
        <v>1</v>
      </c>
      <c r="B6" s="669" t="s">
        <v>752</v>
      </c>
      <c r="C6" s="670">
        <f>'10. CC2'!C35</f>
        <v>32475562</v>
      </c>
    </row>
    <row r="7" spans="1:3">
      <c r="A7" s="668">
        <v>2</v>
      </c>
      <c r="B7" s="669" t="s">
        <v>299</v>
      </c>
      <c r="C7" s="670">
        <v>-5493906</v>
      </c>
    </row>
    <row r="8" spans="1:3" ht="30">
      <c r="A8" s="671">
        <v>3</v>
      </c>
      <c r="B8" s="672" t="s">
        <v>300</v>
      </c>
      <c r="C8" s="670">
        <f>C7+C6</f>
        <v>26981656</v>
      </c>
    </row>
    <row r="9" spans="1:3">
      <c r="A9" s="662" t="s">
        <v>301</v>
      </c>
      <c r="B9" s="663"/>
      <c r="C9" s="665"/>
    </row>
    <row r="10" spans="1:3" ht="25.7" customHeight="1">
      <c r="A10" s="668">
        <v>4</v>
      </c>
      <c r="B10" s="673" t="s">
        <v>750</v>
      </c>
      <c r="C10" s="670">
        <f>'15. CCR '!F34*0</f>
        <v>0</v>
      </c>
    </row>
    <row r="11" spans="1:3" ht="25.7" customHeight="1">
      <c r="A11" s="668">
        <v>5</v>
      </c>
      <c r="B11" s="674" t="s">
        <v>751</v>
      </c>
      <c r="C11" s="670">
        <f>'15. CCR '!G34*0</f>
        <v>0</v>
      </c>
    </row>
    <row r="12" spans="1:3" ht="25.7" customHeight="1">
      <c r="A12" s="668">
        <v>6</v>
      </c>
      <c r="B12" s="674" t="s">
        <v>744</v>
      </c>
      <c r="C12" s="675">
        <f>'15. CCR '!I34</f>
        <v>0</v>
      </c>
    </row>
    <row r="13" spans="1:3" ht="25.7" customHeight="1">
      <c r="A13" s="676">
        <v>7</v>
      </c>
      <c r="B13" s="673" t="s">
        <v>745</v>
      </c>
      <c r="C13" s="670">
        <f>'15. CCR '!E34*0</f>
        <v>0</v>
      </c>
    </row>
    <row r="14" spans="1:3" ht="25.7" customHeight="1">
      <c r="A14" s="671">
        <v>8</v>
      </c>
      <c r="B14" s="666" t="s">
        <v>302</v>
      </c>
      <c r="C14" s="677">
        <f>C12</f>
        <v>0</v>
      </c>
    </row>
    <row r="15" spans="1:3">
      <c r="A15" s="662" t="s">
        <v>303</v>
      </c>
      <c r="B15" s="663"/>
      <c r="C15" s="665"/>
    </row>
    <row r="16" spans="1:3">
      <c r="A16" s="676">
        <v>9</v>
      </c>
      <c r="B16" s="673" t="s">
        <v>304</v>
      </c>
      <c r="C16" s="670"/>
    </row>
    <row r="17" spans="1:3">
      <c r="A17" s="676">
        <v>10</v>
      </c>
      <c r="B17" s="673" t="s">
        <v>305</v>
      </c>
      <c r="C17" s="670"/>
    </row>
    <row r="18" spans="1:3">
      <c r="A18" s="676">
        <v>11</v>
      </c>
      <c r="B18" s="673" t="s">
        <v>306</v>
      </c>
      <c r="C18" s="670"/>
    </row>
    <row r="19" spans="1:3" ht="30">
      <c r="A19" s="676">
        <v>12</v>
      </c>
      <c r="B19" s="673" t="s">
        <v>307</v>
      </c>
      <c r="C19" s="670"/>
    </row>
    <row r="20" spans="1:3">
      <c r="A20" s="676">
        <v>14</v>
      </c>
      <c r="B20" s="673" t="s">
        <v>308</v>
      </c>
      <c r="C20" s="670"/>
    </row>
    <row r="21" spans="1:3">
      <c r="A21" s="676">
        <v>14</v>
      </c>
      <c r="B21" s="673" t="s">
        <v>309</v>
      </c>
      <c r="C21" s="670"/>
    </row>
    <row r="22" spans="1:3">
      <c r="A22" s="671">
        <v>15</v>
      </c>
      <c r="B22" s="666" t="s">
        <v>310</v>
      </c>
      <c r="C22" s="677">
        <f>SUM(C16:C21)</f>
        <v>0</v>
      </c>
    </row>
    <row r="23" spans="1:3">
      <c r="A23" s="662" t="s">
        <v>311</v>
      </c>
      <c r="B23" s="663"/>
      <c r="C23" s="665"/>
    </row>
    <row r="24" spans="1:3">
      <c r="A24" s="681">
        <v>16</v>
      </c>
      <c r="B24" s="674" t="s">
        <v>312</v>
      </c>
      <c r="C24" s="670"/>
    </row>
    <row r="25" spans="1:3">
      <c r="A25" s="681">
        <v>17</v>
      </c>
      <c r="B25" s="674" t="s">
        <v>313</v>
      </c>
      <c r="C25" s="670"/>
    </row>
    <row r="26" spans="1:3">
      <c r="A26" s="682">
        <v>18</v>
      </c>
      <c r="B26" s="666" t="s">
        <v>314</v>
      </c>
      <c r="C26" s="677">
        <f>C24+C25</f>
        <v>0</v>
      </c>
    </row>
    <row r="27" spans="1:3">
      <c r="A27" s="662" t="s">
        <v>315</v>
      </c>
      <c r="B27" s="663"/>
      <c r="C27" s="665"/>
    </row>
    <row r="28" spans="1:3" ht="30">
      <c r="A28" s="681">
        <v>19</v>
      </c>
      <c r="B28" s="673" t="s">
        <v>316</v>
      </c>
      <c r="C28" s="678"/>
    </row>
    <row r="29" spans="1:3">
      <c r="A29" s="681">
        <v>20</v>
      </c>
      <c r="B29" s="674" t="s">
        <v>317</v>
      </c>
      <c r="C29" s="678"/>
    </row>
    <row r="30" spans="1:3">
      <c r="A30" s="662" t="s">
        <v>749</v>
      </c>
      <c r="B30" s="663"/>
      <c r="C30" s="665"/>
    </row>
    <row r="31" spans="1:3">
      <c r="A31" s="682">
        <v>21</v>
      </c>
      <c r="B31" s="667" t="s">
        <v>318</v>
      </c>
      <c r="C31" s="677">
        <f>'1. key ratios '!C9</f>
        <v>26170568</v>
      </c>
    </row>
    <row r="32" spans="1:3">
      <c r="A32" s="682">
        <v>22</v>
      </c>
      <c r="B32" s="666" t="s">
        <v>319</v>
      </c>
      <c r="C32" s="677">
        <f>C8+C14+C22+C26</f>
        <v>26981656</v>
      </c>
    </row>
    <row r="33" spans="1:3">
      <c r="A33" s="662" t="s">
        <v>320</v>
      </c>
      <c r="B33" s="663"/>
      <c r="C33" s="665"/>
    </row>
    <row r="34" spans="1:3">
      <c r="A34" s="671">
        <v>23</v>
      </c>
      <c r="B34" s="666" t="s">
        <v>320</v>
      </c>
      <c r="C34" s="725">
        <f>C31/C32</f>
        <v>0.96993928022801867</v>
      </c>
    </row>
    <row r="35" spans="1:3">
      <c r="A35" s="662" t="s">
        <v>321</v>
      </c>
      <c r="B35" s="663"/>
      <c r="C35" s="665"/>
    </row>
    <row r="36" spans="1:3">
      <c r="A36" s="679" t="s">
        <v>322</v>
      </c>
      <c r="B36" s="673" t="s">
        <v>323</v>
      </c>
      <c r="C36" s="678"/>
    </row>
    <row r="37" spans="1:3" ht="30">
      <c r="A37" s="679" t="s">
        <v>324</v>
      </c>
      <c r="B37" s="669" t="s">
        <v>325</v>
      </c>
      <c r="C37" s="678"/>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B2" sqref="B2"/>
    </sheetView>
  </sheetViews>
  <sheetFormatPr defaultColWidth="8.85546875" defaultRowHeight="15"/>
  <cols>
    <col min="1" max="1" width="11.42578125" style="587" customWidth="1"/>
    <col min="2" max="2" width="76.85546875" style="269" customWidth="1"/>
    <col min="3" max="6" width="25.42578125" style="587" customWidth="1"/>
    <col min="7" max="16384" width="8.85546875" style="587"/>
  </cols>
  <sheetData>
    <row r="1" spans="1:6">
      <c r="A1" s="2" t="s">
        <v>31</v>
      </c>
      <c r="B1" s="3" t="str">
        <f>'Info '!C2</f>
        <v>JSC Hash Bank</v>
      </c>
    </row>
    <row r="2" spans="1:6">
      <c r="A2" s="2" t="s">
        <v>32</v>
      </c>
      <c r="B2" s="692">
        <f>'1. key ratios '!B2</f>
        <v>45747</v>
      </c>
    </row>
    <row r="3" spans="1:6">
      <c r="A3" s="4"/>
      <c r="B3" s="587"/>
    </row>
    <row r="4" spans="1:6">
      <c r="A4" s="657" t="s">
        <v>739</v>
      </c>
    </row>
    <row r="5" spans="1:6" ht="60">
      <c r="B5" s="658"/>
      <c r="C5" s="659" t="s">
        <v>740</v>
      </c>
      <c r="D5" s="659" t="s">
        <v>742</v>
      </c>
      <c r="E5" s="659" t="s">
        <v>741</v>
      </c>
      <c r="F5" s="659" t="s">
        <v>743</v>
      </c>
    </row>
    <row r="6" spans="1:6">
      <c r="B6" s="660" t="s">
        <v>717</v>
      </c>
      <c r="C6" s="646" t="b">
        <f>IF(C7&gt;0,C7,IF(C8&gt;0,C8,IF(C9&gt;0,C9)))</f>
        <v>0</v>
      </c>
      <c r="D6" s="646" t="b">
        <f>IF(D7&gt;0,D7,IF(D8&gt;0,D8,IF(D9&gt;0,D9)))</f>
        <v>0</v>
      </c>
      <c r="E6" s="646" t="b">
        <f>IF(E7&gt;0,E7,IF(E8&gt;0,E8,IF(E9&gt;0,E9)))</f>
        <v>0</v>
      </c>
      <c r="F6" s="646" t="b">
        <f>IF(F7&gt;0,F7,IF(F8&gt;0,F8,IF(F9&gt;0,F9)))</f>
        <v>0</v>
      </c>
    </row>
    <row r="7" spans="1:6">
      <c r="B7" s="647" t="s">
        <v>730</v>
      </c>
      <c r="C7" s="661"/>
      <c r="D7" s="661"/>
      <c r="E7" s="661"/>
      <c r="F7" s="661"/>
    </row>
    <row r="8" spans="1:6">
      <c r="B8" s="647" t="s">
        <v>731</v>
      </c>
      <c r="C8" s="661"/>
      <c r="D8" s="661"/>
      <c r="E8" s="661"/>
      <c r="F8" s="661"/>
    </row>
    <row r="9" spans="1:6">
      <c r="B9" s="647" t="s">
        <v>738</v>
      </c>
      <c r="C9" s="661"/>
      <c r="D9" s="661"/>
      <c r="E9" s="661"/>
      <c r="F9" s="661"/>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activeCell="C35" sqref="C35:G35"/>
    </sheetView>
  </sheetViews>
  <sheetFormatPr defaultRowHeight="15"/>
  <cols>
    <col min="1" max="1" width="8.85546875" style="177"/>
    <col min="2" max="2" width="82.5703125" style="315" customWidth="1"/>
    <col min="3" max="7" width="17.5703125" style="177" customWidth="1"/>
  </cols>
  <sheetData>
    <row r="1" spans="1:7">
      <c r="A1" s="177" t="s">
        <v>31</v>
      </c>
      <c r="B1" s="3" t="str">
        <f>'Info '!C2</f>
        <v>JSC Hash Bank</v>
      </c>
    </row>
    <row r="2" spans="1:7">
      <c r="A2" s="177" t="s">
        <v>32</v>
      </c>
      <c r="B2" s="692">
        <f>'1. key ratios '!B2</f>
        <v>45747</v>
      </c>
    </row>
    <row r="4" spans="1:7" ht="15.75" thickBot="1">
      <c r="A4" s="177" t="s">
        <v>377</v>
      </c>
      <c r="B4" s="316" t="s">
        <v>338</v>
      </c>
    </row>
    <row r="5" spans="1:7">
      <c r="A5" s="317"/>
      <c r="B5" s="318"/>
      <c r="C5" s="826" t="s">
        <v>339</v>
      </c>
      <c r="D5" s="826"/>
      <c r="E5" s="826"/>
      <c r="F5" s="826"/>
      <c r="G5" s="827" t="s">
        <v>340</v>
      </c>
    </row>
    <row r="6" spans="1:7">
      <c r="A6" s="319"/>
      <c r="B6" s="320"/>
      <c r="C6" s="321" t="s">
        <v>341</v>
      </c>
      <c r="D6" s="322" t="s">
        <v>342</v>
      </c>
      <c r="E6" s="322" t="s">
        <v>343</v>
      </c>
      <c r="F6" s="322" t="s">
        <v>344</v>
      </c>
      <c r="G6" s="828"/>
    </row>
    <row r="7" spans="1:7">
      <c r="A7" s="323"/>
      <c r="B7" s="324" t="s">
        <v>345</v>
      </c>
      <c r="C7" s="325"/>
      <c r="D7" s="325"/>
      <c r="E7" s="325"/>
      <c r="F7" s="325"/>
      <c r="G7" s="326"/>
    </row>
    <row r="8" spans="1:7">
      <c r="A8" s="327">
        <v>1</v>
      </c>
      <c r="B8" s="328" t="s">
        <v>346</v>
      </c>
      <c r="C8" s="329">
        <f>SUM(C9:C10)</f>
        <v>26170568</v>
      </c>
      <c r="D8" s="329">
        <f>SUM(D9:D10)</f>
        <v>0</v>
      </c>
      <c r="E8" s="329">
        <f>SUM(E9:E10)</f>
        <v>0</v>
      </c>
      <c r="F8" s="329">
        <f>SUM(F9:F10)</f>
        <v>0</v>
      </c>
      <c r="G8" s="330">
        <f>SUM(G9:G10)</f>
        <v>26170568</v>
      </c>
    </row>
    <row r="9" spans="1:7">
      <c r="A9" s="327">
        <v>2</v>
      </c>
      <c r="B9" s="331" t="s">
        <v>347</v>
      </c>
      <c r="C9" s="329">
        <v>26170568</v>
      </c>
      <c r="D9" s="329"/>
      <c r="E9" s="329"/>
      <c r="F9" s="329"/>
      <c r="G9" s="330">
        <v>26170568</v>
      </c>
    </row>
    <row r="10" spans="1:7">
      <c r="A10" s="327">
        <v>3</v>
      </c>
      <c r="B10" s="331" t="s">
        <v>348</v>
      </c>
      <c r="C10" s="332"/>
      <c r="D10" s="332"/>
      <c r="E10" s="332"/>
      <c r="F10" s="329"/>
      <c r="G10" s="330"/>
    </row>
    <row r="11" spans="1:7" ht="14.45" customHeight="1">
      <c r="A11" s="327">
        <v>4</v>
      </c>
      <c r="B11" s="328" t="s">
        <v>349</v>
      </c>
      <c r="C11" s="329">
        <f t="shared" ref="C11:F11" si="0">SUM(C12:C13)</f>
        <v>241742.38449999996</v>
      </c>
      <c r="D11" s="329">
        <f t="shared" si="0"/>
        <v>0</v>
      </c>
      <c r="E11" s="329">
        <f t="shared" si="0"/>
        <v>0</v>
      </c>
      <c r="F11" s="329">
        <f t="shared" si="0"/>
        <v>0</v>
      </c>
      <c r="G11" s="330">
        <f>SUM(G12:G13)</f>
        <v>228971.76238999993</v>
      </c>
    </row>
    <row r="12" spans="1:7">
      <c r="A12" s="327">
        <v>5</v>
      </c>
      <c r="B12" s="331" t="s">
        <v>350</v>
      </c>
      <c r="C12" s="329">
        <v>240223.48919999995</v>
      </c>
      <c r="D12" s="333"/>
      <c r="E12" s="329"/>
      <c r="F12" s="329"/>
      <c r="G12" s="330">
        <v>228212.31473999994</v>
      </c>
    </row>
    <row r="13" spans="1:7">
      <c r="A13" s="327">
        <v>6</v>
      </c>
      <c r="B13" s="331" t="s">
        <v>351</v>
      </c>
      <c r="C13" s="329">
        <v>1518.8952999999999</v>
      </c>
      <c r="D13" s="333"/>
      <c r="E13" s="329"/>
      <c r="F13" s="329"/>
      <c r="G13" s="330">
        <v>759.44764999999995</v>
      </c>
    </row>
    <row r="14" spans="1:7">
      <c r="A14" s="327">
        <v>7</v>
      </c>
      <c r="B14" s="328" t="s">
        <v>352</v>
      </c>
      <c r="C14" s="329">
        <f t="shared" ref="C14:F14" si="1">SUM(C15:C16)</f>
        <v>0</v>
      </c>
      <c r="D14" s="329">
        <f t="shared" si="1"/>
        <v>0</v>
      </c>
      <c r="E14" s="329">
        <f t="shared" si="1"/>
        <v>0</v>
      </c>
      <c r="F14" s="329">
        <f t="shared" si="1"/>
        <v>0</v>
      </c>
      <c r="G14" s="330">
        <f>SUM(G15:G16)</f>
        <v>0</v>
      </c>
    </row>
    <row r="15" spans="1:7" ht="39">
      <c r="A15" s="327">
        <v>8</v>
      </c>
      <c r="B15" s="331" t="s">
        <v>353</v>
      </c>
      <c r="C15" s="329"/>
      <c r="D15" s="333"/>
      <c r="E15" s="329"/>
      <c r="F15" s="329"/>
      <c r="G15" s="330"/>
    </row>
    <row r="16" spans="1:7" ht="26.25">
      <c r="A16" s="327">
        <v>9</v>
      </c>
      <c r="B16" s="331" t="s">
        <v>354</v>
      </c>
      <c r="C16" s="329"/>
      <c r="D16" s="333"/>
      <c r="E16" s="329"/>
      <c r="F16" s="329"/>
      <c r="G16" s="330"/>
    </row>
    <row r="17" spans="1:7">
      <c r="A17" s="327">
        <v>10</v>
      </c>
      <c r="B17" s="328" t="s">
        <v>355</v>
      </c>
      <c r="C17" s="329"/>
      <c r="D17" s="333"/>
      <c r="E17" s="329"/>
      <c r="F17" s="329"/>
      <c r="G17" s="330"/>
    </row>
    <row r="18" spans="1:7">
      <c r="A18" s="327">
        <v>11</v>
      </c>
      <c r="B18" s="328" t="s">
        <v>356</v>
      </c>
      <c r="C18" s="329">
        <f>SUM(C19:C20)</f>
        <v>569345.8378000001</v>
      </c>
      <c r="D18" s="333">
        <f t="shared" ref="D18:G18" si="2">SUM(D19:D20)</f>
        <v>0</v>
      </c>
      <c r="E18" s="329">
        <f t="shared" si="2"/>
        <v>0</v>
      </c>
      <c r="F18" s="329">
        <f t="shared" si="2"/>
        <v>0</v>
      </c>
      <c r="G18" s="330">
        <f t="shared" si="2"/>
        <v>0</v>
      </c>
    </row>
    <row r="19" spans="1:7">
      <c r="A19" s="327">
        <v>12</v>
      </c>
      <c r="B19" s="331" t="s">
        <v>357</v>
      </c>
      <c r="C19" s="332"/>
      <c r="D19" s="333"/>
      <c r="E19" s="329"/>
      <c r="F19" s="329"/>
      <c r="G19" s="330"/>
    </row>
    <row r="20" spans="1:7">
      <c r="A20" s="327">
        <v>13</v>
      </c>
      <c r="B20" s="331" t="s">
        <v>358</v>
      </c>
      <c r="C20" s="329">
        <v>569345.8378000001</v>
      </c>
      <c r="D20" s="329"/>
      <c r="E20" s="329"/>
      <c r="F20" s="329"/>
      <c r="G20" s="330"/>
    </row>
    <row r="21" spans="1:7">
      <c r="A21" s="334">
        <v>14</v>
      </c>
      <c r="B21" s="335" t="s">
        <v>359</v>
      </c>
      <c r="C21" s="332"/>
      <c r="D21" s="332"/>
      <c r="E21" s="332"/>
      <c r="F21" s="332"/>
      <c r="G21" s="336">
        <f>SUM(G8,G11,G14,G17,G18)</f>
        <v>26399539.762389999</v>
      </c>
    </row>
    <row r="22" spans="1:7">
      <c r="A22" s="337"/>
      <c r="B22" s="338" t="s">
        <v>360</v>
      </c>
      <c r="C22" s="339"/>
      <c r="D22" s="340"/>
      <c r="E22" s="339"/>
      <c r="F22" s="339"/>
      <c r="G22" s="341"/>
    </row>
    <row r="23" spans="1:7">
      <c r="A23" s="327">
        <v>15</v>
      </c>
      <c r="B23" s="328" t="s">
        <v>361</v>
      </c>
      <c r="C23" s="342">
        <v>309794.25</v>
      </c>
      <c r="D23" s="343"/>
      <c r="E23" s="342"/>
      <c r="F23" s="342"/>
      <c r="G23" s="330">
        <v>12794.006500000001</v>
      </c>
    </row>
    <row r="24" spans="1:7">
      <c r="A24" s="327">
        <v>16</v>
      </c>
      <c r="B24" s="328" t="s">
        <v>362</v>
      </c>
      <c r="C24" s="329">
        <f>SUM(C25:C27,C29,C31)</f>
        <v>0</v>
      </c>
      <c r="D24" s="333">
        <f t="shared" ref="D24:G24" si="3">SUM(D25:D27,D29,D31)</f>
        <v>24499028.219999999</v>
      </c>
      <c r="E24" s="329">
        <f t="shared" si="3"/>
        <v>0</v>
      </c>
      <c r="F24" s="329">
        <f t="shared" si="3"/>
        <v>0</v>
      </c>
      <c r="G24" s="330">
        <f t="shared" si="3"/>
        <v>3955512.7324999999</v>
      </c>
    </row>
    <row r="25" spans="1:7">
      <c r="A25" s="327">
        <v>17</v>
      </c>
      <c r="B25" s="331" t="s">
        <v>363</v>
      </c>
      <c r="C25" s="329"/>
      <c r="D25" s="333"/>
      <c r="E25" s="329"/>
      <c r="F25" s="329"/>
      <c r="G25" s="330"/>
    </row>
    <row r="26" spans="1:7" ht="26.25">
      <c r="A26" s="327">
        <v>18</v>
      </c>
      <c r="B26" s="331" t="s">
        <v>364</v>
      </c>
      <c r="C26" s="329"/>
      <c r="D26" s="333">
        <v>13996017.020000001</v>
      </c>
      <c r="E26" s="329"/>
      <c r="F26" s="329"/>
      <c r="G26" s="330">
        <v>2380061.0525000002</v>
      </c>
    </row>
    <row r="27" spans="1:7">
      <c r="A27" s="327">
        <v>19</v>
      </c>
      <c r="B27" s="331" t="s">
        <v>365</v>
      </c>
      <c r="C27" s="329"/>
      <c r="D27" s="333"/>
      <c r="E27" s="329"/>
      <c r="F27" s="329"/>
      <c r="G27" s="330"/>
    </row>
    <row r="28" spans="1:7">
      <c r="A28" s="327">
        <v>20</v>
      </c>
      <c r="B28" s="344" t="s">
        <v>366</v>
      </c>
      <c r="C28" s="329"/>
      <c r="D28" s="333"/>
      <c r="E28" s="329"/>
      <c r="F28" s="329"/>
      <c r="G28" s="330"/>
    </row>
    <row r="29" spans="1:7">
      <c r="A29" s="327">
        <v>21</v>
      </c>
      <c r="B29" s="331" t="s">
        <v>367</v>
      </c>
      <c r="C29" s="329"/>
      <c r="D29" s="333"/>
      <c r="E29" s="329"/>
      <c r="F29" s="329"/>
      <c r="G29" s="330"/>
    </row>
    <row r="30" spans="1:7">
      <c r="A30" s="327">
        <v>22</v>
      </c>
      <c r="B30" s="344" t="s">
        <v>366</v>
      </c>
      <c r="C30" s="329"/>
      <c r="D30" s="333"/>
      <c r="E30" s="329"/>
      <c r="F30" s="329"/>
      <c r="G30" s="330"/>
    </row>
    <row r="31" spans="1:7">
      <c r="A31" s="327">
        <v>23</v>
      </c>
      <c r="B31" s="331" t="s">
        <v>368</v>
      </c>
      <c r="C31" s="329"/>
      <c r="D31" s="333">
        <v>10503011.199999999</v>
      </c>
      <c r="E31" s="329"/>
      <c r="F31" s="329"/>
      <c r="G31" s="330">
        <v>1575451.68</v>
      </c>
    </row>
    <row r="32" spans="1:7">
      <c r="A32" s="327">
        <v>24</v>
      </c>
      <c r="B32" s="328" t="s">
        <v>369</v>
      </c>
      <c r="C32" s="329"/>
      <c r="D32" s="333"/>
      <c r="E32" s="329"/>
      <c r="F32" s="329"/>
      <c r="G32" s="330"/>
    </row>
    <row r="33" spans="1:7">
      <c r="A33" s="327">
        <v>25</v>
      </c>
      <c r="B33" s="328" t="s">
        <v>370</v>
      </c>
      <c r="C33" s="329">
        <f>SUM(C34:C35)</f>
        <v>7666739.5323000029</v>
      </c>
      <c r="D33" s="329">
        <f>SUM(D34:D35)</f>
        <v>0</v>
      </c>
      <c r="E33" s="329">
        <f>SUM(E34:E35)</f>
        <v>0</v>
      </c>
      <c r="F33" s="329">
        <f>SUM(F34:F35)</f>
        <v>0</v>
      </c>
      <c r="G33" s="330">
        <f>SUM(G34:G35)</f>
        <v>7666739.5323000029</v>
      </c>
    </row>
    <row r="34" spans="1:7">
      <c r="A34" s="327">
        <v>26</v>
      </c>
      <c r="B34" s="331" t="s">
        <v>371</v>
      </c>
      <c r="C34" s="332"/>
      <c r="D34" s="333"/>
      <c r="E34" s="329"/>
      <c r="F34" s="329"/>
      <c r="G34" s="330"/>
    </row>
    <row r="35" spans="1:7">
      <c r="A35" s="327">
        <v>27</v>
      </c>
      <c r="B35" s="331" t="s">
        <v>372</v>
      </c>
      <c r="C35" s="329">
        <v>7666739.5323000029</v>
      </c>
      <c r="D35" s="333"/>
      <c r="E35" s="329"/>
      <c r="F35" s="329"/>
      <c r="G35" s="330">
        <v>7666739.5323000029</v>
      </c>
    </row>
    <row r="36" spans="1:7">
      <c r="A36" s="327">
        <v>28</v>
      </c>
      <c r="B36" s="328" t="s">
        <v>373</v>
      </c>
      <c r="C36" s="329"/>
      <c r="D36" s="333"/>
      <c r="E36" s="329"/>
      <c r="F36" s="329"/>
      <c r="G36" s="330"/>
    </row>
    <row r="37" spans="1:7">
      <c r="A37" s="334">
        <v>29</v>
      </c>
      <c r="B37" s="335" t="s">
        <v>374</v>
      </c>
      <c r="C37" s="332"/>
      <c r="D37" s="332"/>
      <c r="E37" s="332"/>
      <c r="F37" s="332"/>
      <c r="G37" s="336">
        <f>SUM(G23:G24,G32:G33,G36)</f>
        <v>11635046.271300003</v>
      </c>
    </row>
    <row r="38" spans="1:7">
      <c r="A38" s="323"/>
      <c r="B38" s="345"/>
      <c r="C38" s="346"/>
      <c r="D38" s="346"/>
      <c r="E38" s="346"/>
      <c r="F38" s="346"/>
      <c r="G38" s="347"/>
    </row>
    <row r="39" spans="1:7" ht="15.75" thickBot="1">
      <c r="A39" s="348">
        <v>30</v>
      </c>
      <c r="B39" s="349" t="s">
        <v>375</v>
      </c>
      <c r="C39" s="231"/>
      <c r="D39" s="232"/>
      <c r="E39" s="232"/>
      <c r="F39" s="233"/>
      <c r="G39" s="350">
        <f>IFERROR(G21/G37,0)</f>
        <v>2.2689673205262064</v>
      </c>
    </row>
    <row r="42" spans="1:7" ht="39">
      <c r="B42" s="315" t="s">
        <v>376</v>
      </c>
    </row>
  </sheetData>
  <mergeCells count="2">
    <mergeCell ref="C5:F5"/>
    <mergeCell ref="G5:G6"/>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H24" sqref="H24"/>
    </sheetView>
  </sheetViews>
  <sheetFormatPr defaultColWidth="9.140625" defaultRowHeight="12.75"/>
  <cols>
    <col min="1" max="1" width="11.85546875" style="427" bestFit="1" customWidth="1"/>
    <col min="2" max="2" width="105.140625" style="427" bestFit="1" customWidth="1"/>
    <col min="3" max="3" width="13.85546875" style="427" bestFit="1" customWidth="1"/>
    <col min="4" max="4" width="15.85546875" style="427" bestFit="1" customWidth="1"/>
    <col min="5" max="5" width="17.5703125" style="427" bestFit="1" customWidth="1"/>
    <col min="6" max="6" width="9" style="427" bestFit="1" customWidth="1"/>
    <col min="7" max="7" width="30.42578125" style="427" customWidth="1"/>
    <col min="8" max="8" width="15.7109375" style="427" bestFit="1" customWidth="1"/>
    <col min="9" max="16384" width="9.140625" style="427"/>
  </cols>
  <sheetData>
    <row r="1" spans="1:8" ht="13.5">
      <c r="A1" s="356" t="s">
        <v>31</v>
      </c>
      <c r="B1" s="436" t="str">
        <f>'Info '!C2</f>
        <v>JSC Hash Bank</v>
      </c>
    </row>
    <row r="2" spans="1:8">
      <c r="A2" s="357" t="s">
        <v>32</v>
      </c>
      <c r="B2" s="693">
        <f>'1. key ratios '!B2</f>
        <v>45747</v>
      </c>
    </row>
    <row r="3" spans="1:8">
      <c r="A3" s="358" t="s">
        <v>381</v>
      </c>
    </row>
    <row r="5" spans="1:8" ht="12" customHeight="1">
      <c r="A5" s="829" t="s">
        <v>382</v>
      </c>
      <c r="B5" s="830"/>
      <c r="C5" s="835" t="s">
        <v>383</v>
      </c>
      <c r="D5" s="836"/>
      <c r="E5" s="836"/>
      <c r="F5" s="836"/>
      <c r="G5" s="836"/>
      <c r="H5" s="837"/>
    </row>
    <row r="6" spans="1:8">
      <c r="A6" s="831"/>
      <c r="B6" s="832"/>
      <c r="C6" s="838"/>
      <c r="D6" s="839"/>
      <c r="E6" s="839"/>
      <c r="F6" s="839"/>
      <c r="G6" s="839"/>
      <c r="H6" s="840"/>
    </row>
    <row r="7" spans="1:8">
      <c r="A7" s="833"/>
      <c r="B7" s="834"/>
      <c r="C7" s="435" t="s">
        <v>384</v>
      </c>
      <c r="D7" s="435" t="s">
        <v>385</v>
      </c>
      <c r="E7" s="435" t="s">
        <v>386</v>
      </c>
      <c r="F7" s="435" t="s">
        <v>387</v>
      </c>
      <c r="G7" s="435" t="s">
        <v>388</v>
      </c>
      <c r="H7" s="435" t="s">
        <v>65</v>
      </c>
    </row>
    <row r="8" spans="1:8">
      <c r="A8" s="431">
        <v>1</v>
      </c>
      <c r="B8" s="430" t="s">
        <v>52</v>
      </c>
      <c r="C8" s="428"/>
      <c r="D8" s="726">
        <v>53914</v>
      </c>
      <c r="E8" s="726"/>
      <c r="F8" s="726"/>
      <c r="G8" s="726"/>
      <c r="H8" s="726">
        <f t="shared" ref="H8:H21" si="0">SUM(C8:G8)</f>
        <v>53914</v>
      </c>
    </row>
    <row r="9" spans="1:8">
      <c r="A9" s="431">
        <v>2</v>
      </c>
      <c r="B9" s="430" t="s">
        <v>53</v>
      </c>
      <c r="C9" s="428"/>
      <c r="D9" s="726">
        <v>0</v>
      </c>
      <c r="E9" s="726"/>
      <c r="F9" s="726"/>
      <c r="G9" s="726"/>
      <c r="H9" s="726">
        <f t="shared" si="0"/>
        <v>0</v>
      </c>
    </row>
    <row r="10" spans="1:8">
      <c r="A10" s="431">
        <v>3</v>
      </c>
      <c r="B10" s="430" t="s">
        <v>153</v>
      </c>
      <c r="C10" s="428"/>
      <c r="D10" s="726">
        <v>0</v>
      </c>
      <c r="E10" s="726"/>
      <c r="F10" s="726"/>
      <c r="G10" s="726"/>
      <c r="H10" s="726">
        <f t="shared" si="0"/>
        <v>0</v>
      </c>
    </row>
    <row r="11" spans="1:8">
      <c r="A11" s="431">
        <v>4</v>
      </c>
      <c r="B11" s="430" t="s">
        <v>54</v>
      </c>
      <c r="C11" s="428"/>
      <c r="D11" s="726">
        <v>0</v>
      </c>
      <c r="E11" s="726"/>
      <c r="F11" s="726"/>
      <c r="G11" s="726"/>
      <c r="H11" s="726">
        <f t="shared" si="0"/>
        <v>0</v>
      </c>
    </row>
    <row r="12" spans="1:8">
      <c r="A12" s="431">
        <v>5</v>
      </c>
      <c r="B12" s="430" t="s">
        <v>55</v>
      </c>
      <c r="C12" s="428"/>
      <c r="D12" s="726">
        <v>0</v>
      </c>
      <c r="E12" s="726"/>
      <c r="F12" s="726"/>
      <c r="G12" s="726"/>
      <c r="H12" s="726">
        <f t="shared" si="0"/>
        <v>0</v>
      </c>
    </row>
    <row r="13" spans="1:8">
      <c r="A13" s="431">
        <v>6</v>
      </c>
      <c r="B13" s="430" t="s">
        <v>56</v>
      </c>
      <c r="C13" s="428"/>
      <c r="D13" s="726">
        <v>24754912</v>
      </c>
      <c r="E13" s="726"/>
      <c r="F13" s="726"/>
      <c r="G13" s="726"/>
      <c r="H13" s="726">
        <f t="shared" si="0"/>
        <v>24754912</v>
      </c>
    </row>
    <row r="14" spans="1:8">
      <c r="A14" s="431">
        <v>7</v>
      </c>
      <c r="B14" s="430" t="s">
        <v>57</v>
      </c>
      <c r="C14" s="428"/>
      <c r="D14" s="726"/>
      <c r="E14" s="726"/>
      <c r="F14" s="726"/>
      <c r="G14" s="726"/>
      <c r="H14" s="726">
        <f t="shared" si="0"/>
        <v>0</v>
      </c>
    </row>
    <row r="15" spans="1:8">
      <c r="A15" s="431">
        <v>8</v>
      </c>
      <c r="B15" s="432" t="s">
        <v>58</v>
      </c>
      <c r="C15" s="428"/>
      <c r="D15" s="726"/>
      <c r="E15" s="726"/>
      <c r="F15" s="726"/>
      <c r="G15" s="726"/>
      <c r="H15" s="726">
        <f t="shared" si="0"/>
        <v>0</v>
      </c>
    </row>
    <row r="16" spans="1:8">
      <c r="A16" s="431">
        <v>9</v>
      </c>
      <c r="B16" s="430" t="s">
        <v>59</v>
      </c>
      <c r="C16" s="428"/>
      <c r="D16" s="726"/>
      <c r="E16" s="726"/>
      <c r="F16" s="726"/>
      <c r="G16" s="726"/>
      <c r="H16" s="726">
        <f t="shared" si="0"/>
        <v>0</v>
      </c>
    </row>
    <row r="17" spans="1:8">
      <c r="A17" s="431">
        <v>10</v>
      </c>
      <c r="B17" s="434" t="s">
        <v>396</v>
      </c>
      <c r="C17" s="428"/>
      <c r="D17" s="726"/>
      <c r="E17" s="726"/>
      <c r="F17" s="726"/>
      <c r="G17" s="726"/>
      <c r="H17" s="726">
        <f t="shared" si="0"/>
        <v>0</v>
      </c>
    </row>
    <row r="18" spans="1:8">
      <c r="A18" s="431">
        <v>11</v>
      </c>
      <c r="B18" s="430" t="s">
        <v>61</v>
      </c>
      <c r="C18" s="428"/>
      <c r="D18" s="726"/>
      <c r="E18" s="726"/>
      <c r="F18" s="726"/>
      <c r="G18" s="726"/>
      <c r="H18" s="726">
        <f t="shared" si="0"/>
        <v>0</v>
      </c>
    </row>
    <row r="19" spans="1:8">
      <c r="A19" s="431">
        <v>12</v>
      </c>
      <c r="B19" s="430" t="s">
        <v>62</v>
      </c>
      <c r="C19" s="428"/>
      <c r="D19" s="726"/>
      <c r="E19" s="726"/>
      <c r="F19" s="726"/>
      <c r="G19" s="726"/>
      <c r="H19" s="726">
        <f t="shared" si="0"/>
        <v>0</v>
      </c>
    </row>
    <row r="20" spans="1:8">
      <c r="A20" s="433">
        <v>13</v>
      </c>
      <c r="B20" s="432" t="s">
        <v>145</v>
      </c>
      <c r="C20" s="428"/>
      <c r="D20" s="726"/>
      <c r="E20" s="726"/>
      <c r="F20" s="726"/>
      <c r="G20" s="726"/>
      <c r="H20" s="726">
        <f t="shared" si="0"/>
        <v>0</v>
      </c>
    </row>
    <row r="21" spans="1:8">
      <c r="A21" s="431">
        <v>14</v>
      </c>
      <c r="B21" s="430" t="s">
        <v>64</v>
      </c>
      <c r="C21" s="428"/>
      <c r="D21" s="726"/>
      <c r="E21" s="726"/>
      <c r="F21" s="726"/>
      <c r="G21" s="726">
        <v>2172830</v>
      </c>
      <c r="H21" s="726">
        <f t="shared" si="0"/>
        <v>2172830</v>
      </c>
    </row>
    <row r="22" spans="1:8">
      <c r="A22" s="429">
        <v>15</v>
      </c>
      <c r="B22" s="428" t="s">
        <v>65</v>
      </c>
      <c r="C22" s="428">
        <f>SUM(C18:C21)+SUM(C8:C16)</f>
        <v>0</v>
      </c>
      <c r="D22" s="726">
        <f t="shared" ref="D22:H22" si="1">SUM(D18:D21)+SUM(D8:D16)</f>
        <v>24808826</v>
      </c>
      <c r="E22" s="726">
        <f t="shared" si="1"/>
        <v>0</v>
      </c>
      <c r="F22" s="726">
        <f t="shared" si="1"/>
        <v>0</v>
      </c>
      <c r="G22" s="726">
        <f t="shared" si="1"/>
        <v>2172830</v>
      </c>
      <c r="H22" s="726">
        <f t="shared" si="1"/>
        <v>26981656</v>
      </c>
    </row>
    <row r="23" spans="1:8">
      <c r="H23" s="756">
        <f>H22-'13. CRME '!C22</f>
        <v>0</v>
      </c>
    </row>
    <row r="26" spans="1:8" ht="25.5">
      <c r="B26" s="362" t="s">
        <v>483</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7" sqref="C7:H21"/>
    </sheetView>
  </sheetViews>
  <sheetFormatPr defaultColWidth="9.140625" defaultRowHeight="12.75"/>
  <cols>
    <col min="1" max="1" width="11.85546875" style="437" bestFit="1" customWidth="1"/>
    <col min="2" max="2" width="86.85546875" style="427" customWidth="1"/>
    <col min="3" max="4" width="31.5703125" style="427" customWidth="1"/>
    <col min="5" max="5" width="15.140625" style="359" bestFit="1" customWidth="1"/>
    <col min="6" max="6" width="11.85546875" style="359" bestFit="1" customWidth="1"/>
    <col min="7" max="7" width="21.5703125" style="427" bestFit="1" customWidth="1"/>
    <col min="8" max="8" width="41.42578125" style="427" customWidth="1"/>
    <col min="9" max="16384" width="9.140625" style="427"/>
  </cols>
  <sheetData>
    <row r="1" spans="1:8" ht="13.5">
      <c r="A1" s="356" t="s">
        <v>31</v>
      </c>
      <c r="B1" s="436" t="str">
        <f>'Info '!C2</f>
        <v>JSC Hash Bank</v>
      </c>
      <c r="C1" s="451"/>
      <c r="D1" s="451"/>
      <c r="E1" s="451"/>
      <c r="F1" s="451"/>
      <c r="G1" s="451"/>
      <c r="H1" s="451"/>
    </row>
    <row r="2" spans="1:8">
      <c r="A2" s="357" t="s">
        <v>32</v>
      </c>
      <c r="B2" s="693">
        <f>'1. key ratios '!B2</f>
        <v>45747</v>
      </c>
      <c r="C2" s="451"/>
      <c r="D2" s="451"/>
      <c r="E2" s="451"/>
      <c r="F2" s="451"/>
      <c r="G2" s="451"/>
      <c r="H2" s="451"/>
    </row>
    <row r="3" spans="1:8">
      <c r="A3" s="358" t="s">
        <v>389</v>
      </c>
      <c r="B3" s="451"/>
      <c r="C3" s="451"/>
      <c r="D3" s="451"/>
      <c r="E3" s="451"/>
      <c r="F3" s="451"/>
      <c r="G3" s="451"/>
      <c r="H3" s="451"/>
    </row>
    <row r="4" spans="1:8">
      <c r="A4" s="452"/>
      <c r="B4" s="451"/>
      <c r="C4" s="450" t="s">
        <v>0</v>
      </c>
      <c r="D4" s="450" t="s">
        <v>1</v>
      </c>
      <c r="E4" s="450" t="s">
        <v>2</v>
      </c>
      <c r="F4" s="450" t="s">
        <v>3</v>
      </c>
      <c r="G4" s="450" t="s">
        <v>4</v>
      </c>
      <c r="H4" s="450" t="s">
        <v>6</v>
      </c>
    </row>
    <row r="5" spans="1:8" ht="33.950000000000003" customHeight="1">
      <c r="A5" s="829" t="s">
        <v>390</v>
      </c>
      <c r="B5" s="830"/>
      <c r="C5" s="843" t="s">
        <v>391</v>
      </c>
      <c r="D5" s="843"/>
      <c r="E5" s="843" t="s">
        <v>628</v>
      </c>
      <c r="F5" s="841" t="s">
        <v>392</v>
      </c>
      <c r="G5" s="841" t="s">
        <v>393</v>
      </c>
      <c r="H5" s="448" t="s">
        <v>627</v>
      </c>
    </row>
    <row r="6" spans="1:8" ht="25.5">
      <c r="A6" s="833"/>
      <c r="B6" s="834"/>
      <c r="C6" s="449" t="s">
        <v>394</v>
      </c>
      <c r="D6" s="449" t="s">
        <v>395</v>
      </c>
      <c r="E6" s="843"/>
      <c r="F6" s="842"/>
      <c r="G6" s="842"/>
      <c r="H6" s="448" t="s">
        <v>626</v>
      </c>
    </row>
    <row r="7" spans="1:8">
      <c r="A7" s="446">
        <v>1</v>
      </c>
      <c r="B7" s="430" t="s">
        <v>52</v>
      </c>
      <c r="C7" s="727"/>
      <c r="D7" s="727">
        <v>53914</v>
      </c>
      <c r="E7" s="728"/>
      <c r="F7" s="728"/>
      <c r="G7" s="727"/>
      <c r="H7" s="729">
        <f>C7+D7-E7-F7</f>
        <v>53914</v>
      </c>
    </row>
    <row r="8" spans="1:8">
      <c r="A8" s="446">
        <v>2</v>
      </c>
      <c r="B8" s="430" t="s">
        <v>53</v>
      </c>
      <c r="C8" s="727"/>
      <c r="D8" s="727"/>
      <c r="E8" s="728"/>
      <c r="F8" s="728"/>
      <c r="G8" s="727"/>
      <c r="H8" s="729">
        <f t="shared" ref="H8:H20" si="0">C8+D8-E8-F8</f>
        <v>0</v>
      </c>
    </row>
    <row r="9" spans="1:8">
      <c r="A9" s="446">
        <v>3</v>
      </c>
      <c r="B9" s="430" t="s">
        <v>153</v>
      </c>
      <c r="C9" s="727"/>
      <c r="D9" s="727"/>
      <c r="E9" s="728"/>
      <c r="F9" s="728"/>
      <c r="G9" s="727"/>
      <c r="H9" s="729">
        <f t="shared" si="0"/>
        <v>0</v>
      </c>
    </row>
    <row r="10" spans="1:8">
      <c r="A10" s="446">
        <v>4</v>
      </c>
      <c r="B10" s="430" t="s">
        <v>54</v>
      </c>
      <c r="C10" s="727"/>
      <c r="D10" s="727"/>
      <c r="E10" s="728"/>
      <c r="F10" s="728"/>
      <c r="G10" s="727"/>
      <c r="H10" s="729">
        <f t="shared" si="0"/>
        <v>0</v>
      </c>
    </row>
    <row r="11" spans="1:8">
      <c r="A11" s="446">
        <v>5</v>
      </c>
      <c r="B11" s="430" t="s">
        <v>55</v>
      </c>
      <c r="C11" s="727"/>
      <c r="D11" s="727"/>
      <c r="E11" s="728"/>
      <c r="F11" s="728"/>
      <c r="G11" s="727"/>
      <c r="H11" s="729">
        <f t="shared" si="0"/>
        <v>0</v>
      </c>
    </row>
    <row r="12" spans="1:8">
      <c r="A12" s="446">
        <v>6</v>
      </c>
      <c r="B12" s="430" t="s">
        <v>56</v>
      </c>
      <c r="C12" s="727"/>
      <c r="D12" s="727">
        <v>24839587.689999998</v>
      </c>
      <c r="E12" s="728">
        <v>84675.41</v>
      </c>
      <c r="F12" s="728"/>
      <c r="G12" s="727"/>
      <c r="H12" s="729">
        <f t="shared" si="0"/>
        <v>24754912.279999997</v>
      </c>
    </row>
    <row r="13" spans="1:8">
      <c r="A13" s="446">
        <v>7</v>
      </c>
      <c r="B13" s="430" t="s">
        <v>57</v>
      </c>
      <c r="C13" s="727"/>
      <c r="D13" s="727"/>
      <c r="E13" s="728"/>
      <c r="F13" s="728"/>
      <c r="G13" s="727"/>
      <c r="H13" s="729">
        <f t="shared" si="0"/>
        <v>0</v>
      </c>
    </row>
    <row r="14" spans="1:8">
      <c r="A14" s="446">
        <v>8</v>
      </c>
      <c r="B14" s="432" t="s">
        <v>58</v>
      </c>
      <c r="C14" s="727"/>
      <c r="D14" s="727"/>
      <c r="E14" s="728"/>
      <c r="F14" s="728"/>
      <c r="G14" s="727"/>
      <c r="H14" s="729">
        <f t="shared" si="0"/>
        <v>0</v>
      </c>
    </row>
    <row r="15" spans="1:8">
      <c r="A15" s="446">
        <v>9</v>
      </c>
      <c r="B15" s="430" t="s">
        <v>59</v>
      </c>
      <c r="C15" s="727"/>
      <c r="D15" s="727"/>
      <c r="E15" s="728"/>
      <c r="F15" s="728"/>
      <c r="G15" s="727"/>
      <c r="H15" s="729">
        <f t="shared" si="0"/>
        <v>0</v>
      </c>
    </row>
    <row r="16" spans="1:8">
      <c r="A16" s="446">
        <v>10</v>
      </c>
      <c r="B16" s="434" t="s">
        <v>396</v>
      </c>
      <c r="C16" s="727"/>
      <c r="D16" s="727"/>
      <c r="E16" s="728"/>
      <c r="F16" s="728"/>
      <c r="G16" s="727"/>
      <c r="H16" s="729">
        <f t="shared" si="0"/>
        <v>0</v>
      </c>
    </row>
    <row r="17" spans="1:8">
      <c r="A17" s="446">
        <v>11</v>
      </c>
      <c r="B17" s="430" t="s">
        <v>61</v>
      </c>
      <c r="C17" s="727"/>
      <c r="D17" s="727"/>
      <c r="E17" s="728"/>
      <c r="F17" s="728"/>
      <c r="G17" s="727"/>
      <c r="H17" s="729">
        <f t="shared" si="0"/>
        <v>0</v>
      </c>
    </row>
    <row r="18" spans="1:8">
      <c r="A18" s="446">
        <v>12</v>
      </c>
      <c r="B18" s="430" t="s">
        <v>62</v>
      </c>
      <c r="C18" s="727"/>
      <c r="D18" s="727"/>
      <c r="E18" s="728"/>
      <c r="F18" s="728"/>
      <c r="G18" s="727"/>
      <c r="H18" s="729">
        <f t="shared" si="0"/>
        <v>0</v>
      </c>
    </row>
    <row r="19" spans="1:8">
      <c r="A19" s="447">
        <v>13</v>
      </c>
      <c r="B19" s="432" t="s">
        <v>145</v>
      </c>
      <c r="C19" s="727"/>
      <c r="D19" s="727"/>
      <c r="E19" s="728"/>
      <c r="F19" s="728"/>
      <c r="G19" s="727"/>
      <c r="H19" s="729">
        <f t="shared" si="0"/>
        <v>0</v>
      </c>
    </row>
    <row r="20" spans="1:8">
      <c r="A20" s="446">
        <v>14</v>
      </c>
      <c r="B20" s="430" t="s">
        <v>64</v>
      </c>
      <c r="C20" s="727"/>
      <c r="D20" s="727">
        <v>7666736</v>
      </c>
      <c r="E20" s="728"/>
      <c r="F20" s="728"/>
      <c r="G20" s="727"/>
      <c r="H20" s="729">
        <f t="shared" si="0"/>
        <v>7666736</v>
      </c>
    </row>
    <row r="21" spans="1:8" s="443" customFormat="1">
      <c r="A21" s="445">
        <v>15</v>
      </c>
      <c r="B21" s="444" t="s">
        <v>65</v>
      </c>
      <c r="C21" s="730">
        <f t="shared" ref="C21:H21" si="1">SUM(C7:C15)+SUM(C17:C20)</f>
        <v>0</v>
      </c>
      <c r="D21" s="730">
        <f t="shared" si="1"/>
        <v>32560237.689999998</v>
      </c>
      <c r="E21" s="730">
        <f t="shared" si="1"/>
        <v>84675.41</v>
      </c>
      <c r="F21" s="730">
        <f t="shared" si="1"/>
        <v>0</v>
      </c>
      <c r="G21" s="730">
        <f t="shared" si="1"/>
        <v>0</v>
      </c>
      <c r="H21" s="729">
        <f t="shared" si="1"/>
        <v>32475562.279999997</v>
      </c>
    </row>
    <row r="22" spans="1:8">
      <c r="A22" s="442">
        <v>16</v>
      </c>
      <c r="B22" s="441" t="s">
        <v>397</v>
      </c>
      <c r="C22" s="439"/>
      <c r="D22" s="439"/>
      <c r="E22" s="440"/>
      <c r="F22" s="440"/>
      <c r="G22" s="439"/>
      <c r="H22" s="438">
        <f>C22+D22-E22-F22</f>
        <v>0</v>
      </c>
    </row>
    <row r="23" spans="1:8">
      <c r="A23" s="442">
        <v>17</v>
      </c>
      <c r="B23" s="441" t="s">
        <v>398</v>
      </c>
      <c r="C23" s="439"/>
      <c r="D23" s="439"/>
      <c r="E23" s="440"/>
      <c r="F23" s="440"/>
      <c r="G23" s="439"/>
      <c r="H23" s="438">
        <f>C23+D23-E23-F23</f>
        <v>0</v>
      </c>
    </row>
    <row r="25" spans="1:8">
      <c r="E25" s="427"/>
      <c r="F25" s="427"/>
    </row>
    <row r="26" spans="1:8" ht="42.6" customHeight="1">
      <c r="B26" s="362" t="s">
        <v>483</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headerFooter>
    <oddHeader>&amp;Lშიდა მოხმარების</oddHeader>
    <oddFooter>&amp;Lშიდა მოხმარების</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C7" sqref="C7:H34"/>
    </sheetView>
  </sheetViews>
  <sheetFormatPr defaultColWidth="9.140625" defaultRowHeight="12.75"/>
  <cols>
    <col min="1" max="1" width="11" style="427" bestFit="1" customWidth="1"/>
    <col min="2" max="2" width="93.42578125" style="427" customWidth="1"/>
    <col min="3" max="4" width="35" style="427" customWidth="1"/>
    <col min="5" max="5" width="15.140625" style="427" bestFit="1" customWidth="1"/>
    <col min="6" max="6" width="11.85546875" style="427" bestFit="1" customWidth="1"/>
    <col min="7" max="7" width="22" style="427" customWidth="1"/>
    <col min="8" max="8" width="19.85546875" style="427" customWidth="1"/>
    <col min="9" max="16384" width="9.140625" style="427"/>
  </cols>
  <sheetData>
    <row r="1" spans="1:8" ht="13.5">
      <c r="A1" s="356" t="s">
        <v>31</v>
      </c>
      <c r="B1" s="436" t="str">
        <f>'Info '!C2</f>
        <v>JSC Hash Bank</v>
      </c>
      <c r="C1" s="451"/>
      <c r="D1" s="451"/>
      <c r="E1" s="451"/>
      <c r="F1" s="451"/>
      <c r="G1" s="451"/>
      <c r="H1" s="451"/>
    </row>
    <row r="2" spans="1:8">
      <c r="A2" s="357" t="s">
        <v>32</v>
      </c>
      <c r="B2" s="693">
        <f>'1. key ratios '!B2</f>
        <v>45747</v>
      </c>
      <c r="C2" s="451"/>
      <c r="D2" s="451"/>
      <c r="E2" s="451"/>
      <c r="F2" s="451"/>
      <c r="G2" s="451"/>
      <c r="H2" s="451"/>
    </row>
    <row r="3" spans="1:8">
      <c r="A3" s="358" t="s">
        <v>399</v>
      </c>
      <c r="B3" s="451"/>
      <c r="C3" s="451"/>
      <c r="D3" s="451"/>
      <c r="E3" s="451"/>
      <c r="F3" s="451"/>
      <c r="G3" s="451"/>
      <c r="H3" s="451"/>
    </row>
    <row r="4" spans="1:8">
      <c r="A4" s="452"/>
      <c r="B4" s="451"/>
      <c r="C4" s="450" t="s">
        <v>0</v>
      </c>
      <c r="D4" s="450" t="s">
        <v>1</v>
      </c>
      <c r="E4" s="450" t="s">
        <v>2</v>
      </c>
      <c r="F4" s="450" t="s">
        <v>3</v>
      </c>
      <c r="G4" s="450" t="s">
        <v>4</v>
      </c>
      <c r="H4" s="450" t="s">
        <v>6</v>
      </c>
    </row>
    <row r="5" spans="1:8" ht="41.45" customHeight="1">
      <c r="A5" s="829" t="s">
        <v>390</v>
      </c>
      <c r="B5" s="830"/>
      <c r="C5" s="843" t="s">
        <v>391</v>
      </c>
      <c r="D5" s="843"/>
      <c r="E5" s="843" t="s">
        <v>628</v>
      </c>
      <c r="F5" s="841" t="s">
        <v>392</v>
      </c>
      <c r="G5" s="841" t="s">
        <v>393</v>
      </c>
      <c r="H5" s="448" t="s">
        <v>627</v>
      </c>
    </row>
    <row r="6" spans="1:8" ht="25.5">
      <c r="A6" s="833"/>
      <c r="B6" s="834"/>
      <c r="C6" s="449" t="s">
        <v>394</v>
      </c>
      <c r="D6" s="449" t="s">
        <v>395</v>
      </c>
      <c r="E6" s="843"/>
      <c r="F6" s="842"/>
      <c r="G6" s="842"/>
      <c r="H6" s="448" t="s">
        <v>626</v>
      </c>
    </row>
    <row r="7" spans="1:8">
      <c r="A7" s="439">
        <v>1</v>
      </c>
      <c r="B7" s="457" t="s">
        <v>487</v>
      </c>
      <c r="C7" s="727"/>
      <c r="D7" s="727">
        <v>53914</v>
      </c>
      <c r="E7" s="727">
        <v>0</v>
      </c>
      <c r="F7" s="727"/>
      <c r="G7" s="727"/>
      <c r="H7" s="729">
        <f t="shared" ref="H7:H34" si="0">C7+D7-E7-F7</f>
        <v>53914</v>
      </c>
    </row>
    <row r="8" spans="1:8">
      <c r="A8" s="439">
        <v>2</v>
      </c>
      <c r="B8" s="457" t="s">
        <v>400</v>
      </c>
      <c r="C8" s="727"/>
      <c r="D8" s="727">
        <v>24839587.689999998</v>
      </c>
      <c r="E8" s="727">
        <v>84675.41</v>
      </c>
      <c r="F8" s="727"/>
      <c r="G8" s="727"/>
      <c r="H8" s="729">
        <f t="shared" si="0"/>
        <v>24754912.279999997</v>
      </c>
    </row>
    <row r="9" spans="1:8">
      <c r="A9" s="439">
        <v>3</v>
      </c>
      <c r="B9" s="457" t="s">
        <v>401</v>
      </c>
      <c r="C9" s="727"/>
      <c r="D9" s="727"/>
      <c r="E9" s="727"/>
      <c r="F9" s="727"/>
      <c r="G9" s="727"/>
      <c r="H9" s="729">
        <f t="shared" si="0"/>
        <v>0</v>
      </c>
    </row>
    <row r="10" spans="1:8">
      <c r="A10" s="439">
        <v>4</v>
      </c>
      <c r="B10" s="457" t="s">
        <v>488</v>
      </c>
      <c r="C10" s="727"/>
      <c r="D10" s="727"/>
      <c r="E10" s="727"/>
      <c r="F10" s="727"/>
      <c r="G10" s="727"/>
      <c r="H10" s="729">
        <f t="shared" si="0"/>
        <v>0</v>
      </c>
    </row>
    <row r="11" spans="1:8">
      <c r="A11" s="439">
        <v>5</v>
      </c>
      <c r="B11" s="457" t="s">
        <v>402</v>
      </c>
      <c r="C11" s="727"/>
      <c r="D11" s="727"/>
      <c r="E11" s="727"/>
      <c r="F11" s="727"/>
      <c r="G11" s="727"/>
      <c r="H11" s="729">
        <f t="shared" si="0"/>
        <v>0</v>
      </c>
    </row>
    <row r="12" spans="1:8">
      <c r="A12" s="439">
        <v>6</v>
      </c>
      <c r="B12" s="457" t="s">
        <v>403</v>
      </c>
      <c r="C12" s="727"/>
      <c r="D12" s="727"/>
      <c r="E12" s="727"/>
      <c r="F12" s="727"/>
      <c r="G12" s="727"/>
      <c r="H12" s="729">
        <f t="shared" si="0"/>
        <v>0</v>
      </c>
    </row>
    <row r="13" spans="1:8">
      <c r="A13" s="439">
        <v>7</v>
      </c>
      <c r="B13" s="457" t="s">
        <v>404</v>
      </c>
      <c r="C13" s="727"/>
      <c r="D13" s="727"/>
      <c r="E13" s="727"/>
      <c r="F13" s="727"/>
      <c r="G13" s="727"/>
      <c r="H13" s="729">
        <f t="shared" si="0"/>
        <v>0</v>
      </c>
    </row>
    <row r="14" spans="1:8">
      <c r="A14" s="439">
        <v>8</v>
      </c>
      <c r="B14" s="457" t="s">
        <v>405</v>
      </c>
      <c r="C14" s="727"/>
      <c r="D14" s="727"/>
      <c r="E14" s="727"/>
      <c r="F14" s="727"/>
      <c r="G14" s="727"/>
      <c r="H14" s="729">
        <f t="shared" si="0"/>
        <v>0</v>
      </c>
    </row>
    <row r="15" spans="1:8">
      <c r="A15" s="439">
        <v>9</v>
      </c>
      <c r="B15" s="457" t="s">
        <v>406</v>
      </c>
      <c r="C15" s="727"/>
      <c r="D15" s="727"/>
      <c r="E15" s="727"/>
      <c r="F15" s="727"/>
      <c r="G15" s="727"/>
      <c r="H15" s="729">
        <f t="shared" si="0"/>
        <v>0</v>
      </c>
    </row>
    <row r="16" spans="1:8">
      <c r="A16" s="439">
        <v>10</v>
      </c>
      <c r="B16" s="457" t="s">
        <v>407</v>
      </c>
      <c r="C16" s="727"/>
      <c r="D16" s="727"/>
      <c r="E16" s="727"/>
      <c r="F16" s="727"/>
      <c r="G16" s="727"/>
      <c r="H16" s="729">
        <f t="shared" si="0"/>
        <v>0</v>
      </c>
    </row>
    <row r="17" spans="1:9">
      <c r="A17" s="439">
        <v>11</v>
      </c>
      <c r="B17" s="457" t="s">
        <v>408</v>
      </c>
      <c r="C17" s="727"/>
      <c r="D17" s="727"/>
      <c r="E17" s="727"/>
      <c r="F17" s="727"/>
      <c r="G17" s="727"/>
      <c r="H17" s="729">
        <f t="shared" si="0"/>
        <v>0</v>
      </c>
    </row>
    <row r="18" spans="1:9">
      <c r="A18" s="439">
        <v>12</v>
      </c>
      <c r="B18" s="457" t="s">
        <v>409</v>
      </c>
      <c r="C18" s="727"/>
      <c r="D18" s="727"/>
      <c r="E18" s="727"/>
      <c r="F18" s="727"/>
      <c r="G18" s="727"/>
      <c r="H18" s="729">
        <f t="shared" si="0"/>
        <v>0</v>
      </c>
    </row>
    <row r="19" spans="1:9">
      <c r="A19" s="439">
        <v>13</v>
      </c>
      <c r="B19" s="457" t="s">
        <v>410</v>
      </c>
      <c r="C19" s="727"/>
      <c r="D19" s="727"/>
      <c r="E19" s="727"/>
      <c r="F19" s="727"/>
      <c r="G19" s="727"/>
      <c r="H19" s="729">
        <f t="shared" si="0"/>
        <v>0</v>
      </c>
    </row>
    <row r="20" spans="1:9">
      <c r="A20" s="439">
        <v>14</v>
      </c>
      <c r="B20" s="457" t="s">
        <v>411</v>
      </c>
      <c r="C20" s="727"/>
      <c r="D20" s="727"/>
      <c r="E20" s="727"/>
      <c r="F20" s="727"/>
      <c r="G20" s="727"/>
      <c r="H20" s="729">
        <f t="shared" si="0"/>
        <v>0</v>
      </c>
    </row>
    <row r="21" spans="1:9">
      <c r="A21" s="439">
        <v>15</v>
      </c>
      <c r="B21" s="457" t="s">
        <v>412</v>
      </c>
      <c r="C21" s="727"/>
      <c r="D21" s="727"/>
      <c r="E21" s="727"/>
      <c r="F21" s="727"/>
      <c r="G21" s="727"/>
      <c r="H21" s="729">
        <f t="shared" si="0"/>
        <v>0</v>
      </c>
    </row>
    <row r="22" spans="1:9">
      <c r="A22" s="439">
        <v>16</v>
      </c>
      <c r="B22" s="457" t="s">
        <v>413</v>
      </c>
      <c r="C22" s="727"/>
      <c r="D22" s="727"/>
      <c r="E22" s="727"/>
      <c r="F22" s="727"/>
      <c r="G22" s="727"/>
      <c r="H22" s="729">
        <f t="shared" si="0"/>
        <v>0</v>
      </c>
    </row>
    <row r="23" spans="1:9">
      <c r="A23" s="439">
        <v>17</v>
      </c>
      <c r="B23" s="457" t="s">
        <v>491</v>
      </c>
      <c r="C23" s="727"/>
      <c r="D23" s="727"/>
      <c r="E23" s="727"/>
      <c r="F23" s="727"/>
      <c r="G23" s="727"/>
      <c r="H23" s="729">
        <f t="shared" si="0"/>
        <v>0</v>
      </c>
    </row>
    <row r="24" spans="1:9">
      <c r="A24" s="439">
        <v>18</v>
      </c>
      <c r="B24" s="457" t="s">
        <v>414</v>
      </c>
      <c r="C24" s="727"/>
      <c r="D24" s="727"/>
      <c r="E24" s="727"/>
      <c r="F24" s="727"/>
      <c r="G24" s="727"/>
      <c r="H24" s="729">
        <f t="shared" si="0"/>
        <v>0</v>
      </c>
    </row>
    <row r="25" spans="1:9">
      <c r="A25" s="439">
        <v>19</v>
      </c>
      <c r="B25" s="457" t="s">
        <v>415</v>
      </c>
      <c r="C25" s="727"/>
      <c r="D25" s="727"/>
      <c r="E25" s="727"/>
      <c r="F25" s="727"/>
      <c r="G25" s="727"/>
      <c r="H25" s="729">
        <f t="shared" si="0"/>
        <v>0</v>
      </c>
    </row>
    <row r="26" spans="1:9">
      <c r="A26" s="439">
        <v>20</v>
      </c>
      <c r="B26" s="457" t="s">
        <v>490</v>
      </c>
      <c r="C26" s="727"/>
      <c r="D26" s="727"/>
      <c r="E26" s="727"/>
      <c r="F26" s="727"/>
      <c r="G26" s="727"/>
      <c r="H26" s="729">
        <f t="shared" si="0"/>
        <v>0</v>
      </c>
      <c r="I26" s="454"/>
    </row>
    <row r="27" spans="1:9">
      <c r="A27" s="439">
        <v>21</v>
      </c>
      <c r="B27" s="457" t="s">
        <v>416</v>
      </c>
      <c r="C27" s="727"/>
      <c r="D27" s="727"/>
      <c r="E27" s="727"/>
      <c r="F27" s="727"/>
      <c r="G27" s="727"/>
      <c r="H27" s="729">
        <f t="shared" si="0"/>
        <v>0</v>
      </c>
      <c r="I27" s="454"/>
    </row>
    <row r="28" spans="1:9">
      <c r="A28" s="439">
        <v>22</v>
      </c>
      <c r="B28" s="457" t="s">
        <v>417</v>
      </c>
      <c r="C28" s="727"/>
      <c r="D28" s="727"/>
      <c r="E28" s="727"/>
      <c r="F28" s="727"/>
      <c r="G28" s="727"/>
      <c r="H28" s="729">
        <f t="shared" si="0"/>
        <v>0</v>
      </c>
      <c r="I28" s="454"/>
    </row>
    <row r="29" spans="1:9">
      <c r="A29" s="439">
        <v>23</v>
      </c>
      <c r="B29" s="457" t="s">
        <v>418</v>
      </c>
      <c r="C29" s="727"/>
      <c r="D29" s="727"/>
      <c r="E29" s="727"/>
      <c r="F29" s="727"/>
      <c r="G29" s="727"/>
      <c r="H29" s="729">
        <f t="shared" si="0"/>
        <v>0</v>
      </c>
      <c r="I29" s="454"/>
    </row>
    <row r="30" spans="1:9">
      <c r="A30" s="439">
        <v>24</v>
      </c>
      <c r="B30" s="457" t="s">
        <v>489</v>
      </c>
      <c r="C30" s="727"/>
      <c r="D30" s="727"/>
      <c r="E30" s="727"/>
      <c r="F30" s="727"/>
      <c r="G30" s="727"/>
      <c r="H30" s="729">
        <f t="shared" si="0"/>
        <v>0</v>
      </c>
      <c r="I30" s="454"/>
    </row>
    <row r="31" spans="1:9">
      <c r="A31" s="439">
        <v>25</v>
      </c>
      <c r="B31" s="457" t="s">
        <v>419</v>
      </c>
      <c r="C31" s="727"/>
      <c r="D31" s="727"/>
      <c r="E31" s="727"/>
      <c r="F31" s="727"/>
      <c r="G31" s="727"/>
      <c r="H31" s="729">
        <f t="shared" si="0"/>
        <v>0</v>
      </c>
      <c r="I31" s="454"/>
    </row>
    <row r="32" spans="1:9">
      <c r="A32" s="439">
        <v>26</v>
      </c>
      <c r="B32" s="457" t="s">
        <v>486</v>
      </c>
      <c r="C32" s="727"/>
      <c r="D32" s="727"/>
      <c r="E32" s="727"/>
      <c r="F32" s="727"/>
      <c r="G32" s="727"/>
      <c r="H32" s="729">
        <f t="shared" si="0"/>
        <v>0</v>
      </c>
      <c r="I32" s="454"/>
    </row>
    <row r="33" spans="1:9">
      <c r="A33" s="439">
        <v>27</v>
      </c>
      <c r="B33" s="440" t="s">
        <v>420</v>
      </c>
      <c r="C33" s="727"/>
      <c r="D33" s="727">
        <v>7666736</v>
      </c>
      <c r="E33" s="727">
        <v>0</v>
      </c>
      <c r="F33" s="727"/>
      <c r="G33" s="727"/>
      <c r="H33" s="729">
        <f t="shared" si="0"/>
        <v>7666736</v>
      </c>
      <c r="I33" s="454"/>
    </row>
    <row r="34" spans="1:9">
      <c r="A34" s="439">
        <v>28</v>
      </c>
      <c r="B34" s="456" t="s">
        <v>65</v>
      </c>
      <c r="C34" s="730">
        <f>SUM(C7:C33)</f>
        <v>0</v>
      </c>
      <c r="D34" s="730">
        <f>SUM(D7:D33)</f>
        <v>32560237.689999998</v>
      </c>
      <c r="E34" s="730">
        <f>SUM(E7:E33)</f>
        <v>84675.41</v>
      </c>
      <c r="F34" s="730">
        <f>SUM(F7:F33)</f>
        <v>0</v>
      </c>
      <c r="G34" s="730">
        <f>SUM(G7:G33)</f>
        <v>0</v>
      </c>
      <c r="H34" s="729">
        <f t="shared" si="0"/>
        <v>32475562.279999997</v>
      </c>
      <c r="I34" s="454"/>
    </row>
    <row r="35" spans="1:9">
      <c r="A35" s="454"/>
      <c r="B35" s="454"/>
      <c r="C35" s="454"/>
      <c r="D35" s="454"/>
      <c r="E35" s="454"/>
      <c r="F35" s="454"/>
      <c r="G35" s="454"/>
      <c r="H35" s="454"/>
      <c r="I35" s="454"/>
    </row>
    <row r="36" spans="1:9">
      <c r="A36" s="454"/>
      <c r="B36" s="455"/>
      <c r="C36" s="454"/>
      <c r="D36" s="454"/>
      <c r="E36" s="454"/>
      <c r="F36" s="454"/>
      <c r="G36" s="454"/>
      <c r="H36" s="454"/>
      <c r="I36" s="454"/>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
    </sheetView>
  </sheetViews>
  <sheetFormatPr defaultColWidth="9.140625" defaultRowHeight="12.75"/>
  <cols>
    <col min="1" max="1" width="11.85546875" style="427" bestFit="1" customWidth="1"/>
    <col min="2" max="2" width="108" style="427" bestFit="1" customWidth="1"/>
    <col min="3" max="3" width="35.5703125" style="427" customWidth="1"/>
    <col min="4" max="4" width="38.42578125" style="359" customWidth="1"/>
    <col min="5" max="16384" width="9.140625" style="427"/>
  </cols>
  <sheetData>
    <row r="1" spans="1:4" ht="13.5">
      <c r="A1" s="356" t="s">
        <v>31</v>
      </c>
      <c r="B1" s="436" t="str">
        <f>'Info '!C2</f>
        <v>JSC Hash Bank</v>
      </c>
      <c r="D1" s="427"/>
    </row>
    <row r="2" spans="1:4">
      <c r="A2" s="357" t="s">
        <v>32</v>
      </c>
      <c r="B2" s="693">
        <f>'1. key ratios '!B2</f>
        <v>45747</v>
      </c>
      <c r="D2" s="427"/>
    </row>
    <row r="3" spans="1:4">
      <c r="A3" s="358" t="s">
        <v>421</v>
      </c>
      <c r="D3" s="427"/>
    </row>
    <row r="5" spans="1:4">
      <c r="A5" s="844" t="s">
        <v>635</v>
      </c>
      <c r="B5" s="844"/>
      <c r="C5" s="435" t="s">
        <v>438</v>
      </c>
      <c r="D5" s="435" t="s">
        <v>479</v>
      </c>
    </row>
    <row r="6" spans="1:4">
      <c r="A6" s="465">
        <v>1</v>
      </c>
      <c r="B6" s="458" t="s">
        <v>634</v>
      </c>
      <c r="C6" s="460">
        <v>79482</v>
      </c>
      <c r="D6" s="460"/>
    </row>
    <row r="7" spans="1:4">
      <c r="A7" s="462">
        <v>2</v>
      </c>
      <c r="B7" s="458" t="s">
        <v>633</v>
      </c>
      <c r="C7" s="460">
        <f>SUM(C8:C9)</f>
        <v>5193.41</v>
      </c>
      <c r="D7" s="460">
        <f>SUM(D8:D9)</f>
        <v>0</v>
      </c>
    </row>
    <row r="8" spans="1:4">
      <c r="A8" s="464">
        <v>2.1</v>
      </c>
      <c r="B8" s="463" t="s">
        <v>494</v>
      </c>
      <c r="C8" s="460">
        <v>5193.41</v>
      </c>
      <c r="D8" s="460"/>
    </row>
    <row r="9" spans="1:4">
      <c r="A9" s="464">
        <v>2.2000000000000002</v>
      </c>
      <c r="B9" s="463" t="s">
        <v>492</v>
      </c>
      <c r="C9" s="460"/>
      <c r="D9" s="460"/>
    </row>
    <row r="10" spans="1:4">
      <c r="A10" s="465">
        <v>3</v>
      </c>
      <c r="B10" s="458" t="s">
        <v>632</v>
      </c>
      <c r="C10" s="460">
        <f>SUM(C11:C13)</f>
        <v>0</v>
      </c>
      <c r="D10" s="460">
        <f>SUM(D11:D13)</f>
        <v>0</v>
      </c>
    </row>
    <row r="11" spans="1:4">
      <c r="A11" s="464">
        <v>3.1</v>
      </c>
      <c r="B11" s="463" t="s">
        <v>423</v>
      </c>
      <c r="C11" s="460"/>
      <c r="D11" s="460"/>
    </row>
    <row r="12" spans="1:4">
      <c r="A12" s="464">
        <v>3.2</v>
      </c>
      <c r="B12" s="463" t="s">
        <v>631</v>
      </c>
      <c r="C12" s="460"/>
      <c r="D12" s="460"/>
    </row>
    <row r="13" spans="1:4">
      <c r="A13" s="464">
        <v>3.3</v>
      </c>
      <c r="B13" s="463" t="s">
        <v>493</v>
      </c>
      <c r="C13" s="460"/>
      <c r="D13" s="460"/>
    </row>
    <row r="14" spans="1:4">
      <c r="A14" s="462">
        <v>4</v>
      </c>
      <c r="B14" s="461" t="s">
        <v>630</v>
      </c>
      <c r="C14" s="460"/>
      <c r="D14" s="460"/>
    </row>
    <row r="15" spans="1:4">
      <c r="A15" s="459">
        <v>5</v>
      </c>
      <c r="B15" s="458" t="s">
        <v>629</v>
      </c>
      <c r="C15" s="428">
        <f>C6+C7-C10+C14</f>
        <v>84675.41</v>
      </c>
      <c r="D15" s="428">
        <f>D6+D7-D10+D14</f>
        <v>0</v>
      </c>
    </row>
  </sheetData>
  <mergeCells count="1">
    <mergeCell ref="A5:B5"/>
  </mergeCells>
  <pageMargins left="0.7" right="0.7" top="0.75" bottom="0.75" header="0.3" footer="0.3"/>
  <pageSetup orientation="portrait" horizontalDpi="4294967292" verticalDpi="0" r:id="rId1"/>
  <headerFooter>
    <oddHeader>&amp;Lშიდა მოხმარების</oddHeader>
    <oddFooter>&amp;Lშიდა მოხმარების</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B2" sqref="B2"/>
    </sheetView>
  </sheetViews>
  <sheetFormatPr defaultColWidth="9.140625" defaultRowHeight="12.75"/>
  <cols>
    <col min="1" max="1" width="11.85546875" style="427" bestFit="1" customWidth="1"/>
    <col min="2" max="2" width="128.85546875" style="427" bestFit="1" customWidth="1"/>
    <col min="3" max="3" width="37" style="427" customWidth="1"/>
    <col min="4" max="4" width="50.5703125" style="427" customWidth="1"/>
    <col min="5" max="16384" width="9.140625" style="427"/>
  </cols>
  <sheetData>
    <row r="1" spans="1:4" ht="13.5">
      <c r="A1" s="356" t="s">
        <v>31</v>
      </c>
      <c r="B1" s="436" t="str">
        <f>'Info '!C2</f>
        <v>JSC Hash Bank</v>
      </c>
    </row>
    <row r="2" spans="1:4">
      <c r="A2" s="357" t="s">
        <v>32</v>
      </c>
      <c r="B2" s="693">
        <f>'1. key ratios '!B2</f>
        <v>45747</v>
      </c>
    </row>
    <row r="3" spans="1:4">
      <c r="A3" s="358" t="s">
        <v>425</v>
      </c>
    </row>
    <row r="4" spans="1:4">
      <c r="A4" s="358"/>
    </row>
    <row r="5" spans="1:4" ht="15" customHeight="1">
      <c r="A5" s="845" t="s">
        <v>495</v>
      </c>
      <c r="B5" s="846"/>
      <c r="C5" s="849" t="s">
        <v>426</v>
      </c>
      <c r="D5" s="849" t="s">
        <v>427</v>
      </c>
    </row>
    <row r="6" spans="1:4">
      <c r="A6" s="847"/>
      <c r="B6" s="848"/>
      <c r="C6" s="849"/>
      <c r="D6" s="849"/>
    </row>
    <row r="7" spans="1:4">
      <c r="A7" s="468">
        <v>1</v>
      </c>
      <c r="B7" s="428" t="s">
        <v>422</v>
      </c>
      <c r="C7" s="460"/>
      <c r="D7" s="466"/>
    </row>
    <row r="8" spans="1:4">
      <c r="A8" s="470">
        <v>2</v>
      </c>
      <c r="B8" s="470" t="s">
        <v>428</v>
      </c>
      <c r="C8" s="460"/>
      <c r="D8" s="466"/>
    </row>
    <row r="9" spans="1:4">
      <c r="A9" s="470">
        <v>3</v>
      </c>
      <c r="B9" s="471" t="s">
        <v>638</v>
      </c>
      <c r="C9" s="460"/>
      <c r="D9" s="466"/>
    </row>
    <row r="10" spans="1:4">
      <c r="A10" s="470">
        <v>4</v>
      </c>
      <c r="B10" s="470" t="s">
        <v>429</v>
      </c>
      <c r="C10" s="460">
        <f>SUM(C11:C17)</f>
        <v>0</v>
      </c>
      <c r="D10" s="466"/>
    </row>
    <row r="11" spans="1:4">
      <c r="A11" s="470">
        <v>5</v>
      </c>
      <c r="B11" s="469" t="s">
        <v>637</v>
      </c>
      <c r="C11" s="460"/>
      <c r="D11" s="466"/>
    </row>
    <row r="12" spans="1:4">
      <c r="A12" s="470">
        <v>6</v>
      </c>
      <c r="B12" s="469" t="s">
        <v>430</v>
      </c>
      <c r="C12" s="460"/>
      <c r="D12" s="466"/>
    </row>
    <row r="13" spans="1:4">
      <c r="A13" s="470">
        <v>7</v>
      </c>
      <c r="B13" s="469" t="s">
        <v>433</v>
      </c>
      <c r="C13" s="460"/>
      <c r="D13" s="466"/>
    </row>
    <row r="14" spans="1:4">
      <c r="A14" s="470">
        <v>8</v>
      </c>
      <c r="B14" s="469" t="s">
        <v>431</v>
      </c>
      <c r="C14" s="460"/>
      <c r="D14" s="470"/>
    </row>
    <row r="15" spans="1:4">
      <c r="A15" s="470">
        <v>9</v>
      </c>
      <c r="B15" s="469" t="s">
        <v>432</v>
      </c>
      <c r="C15" s="460"/>
      <c r="D15" s="470"/>
    </row>
    <row r="16" spans="1:4">
      <c r="A16" s="470">
        <v>10</v>
      </c>
      <c r="B16" s="469" t="s">
        <v>434</v>
      </c>
      <c r="C16" s="460"/>
      <c r="D16" s="470"/>
    </row>
    <row r="17" spans="1:4">
      <c r="A17" s="470">
        <v>11</v>
      </c>
      <c r="B17" s="469" t="s">
        <v>636</v>
      </c>
      <c r="C17" s="460"/>
      <c r="D17" s="466"/>
    </row>
    <row r="18" spans="1:4">
      <c r="A18" s="468">
        <v>12</v>
      </c>
      <c r="B18" s="467" t="s">
        <v>424</v>
      </c>
      <c r="C18" s="428">
        <f>C7+C8+C9-C10</f>
        <v>0</v>
      </c>
      <c r="D18" s="466"/>
    </row>
    <row r="21" spans="1:4">
      <c r="B21" s="356"/>
    </row>
    <row r="22" spans="1:4">
      <c r="B22" s="357"/>
    </row>
    <row r="23" spans="1:4">
      <c r="B23" s="358"/>
    </row>
  </sheetData>
  <mergeCells count="3">
    <mergeCell ref="A5:B6"/>
    <mergeCell ref="C5:C6"/>
    <mergeCell ref="D5:D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B2" sqref="B2"/>
    </sheetView>
  </sheetViews>
  <sheetFormatPr defaultColWidth="9.140625" defaultRowHeight="12.75"/>
  <cols>
    <col min="1" max="1" width="11.85546875" style="451" bestFit="1" customWidth="1"/>
    <col min="2" max="2" width="63.85546875" style="451" customWidth="1"/>
    <col min="3" max="3" width="15.5703125" style="451" customWidth="1"/>
    <col min="4" max="18" width="22.140625" style="451" customWidth="1"/>
    <col min="19" max="19" width="23.140625" style="451" bestFit="1" customWidth="1"/>
    <col min="20" max="26" width="22.140625" style="451" customWidth="1"/>
    <col min="27" max="27" width="23.140625" style="451" bestFit="1" customWidth="1"/>
    <col min="28" max="28" width="20" style="451" customWidth="1"/>
    <col min="29" max="16384" width="9.140625" style="451"/>
  </cols>
  <sheetData>
    <row r="1" spans="1:28" ht="13.5">
      <c r="A1" s="356" t="s">
        <v>31</v>
      </c>
      <c r="B1" s="436" t="str">
        <f>'Info '!C2</f>
        <v>JSC Hash Bank</v>
      </c>
    </row>
    <row r="2" spans="1:28">
      <c r="A2" s="357" t="s">
        <v>32</v>
      </c>
      <c r="B2" s="693">
        <f>'1. key ratios '!B2</f>
        <v>45747</v>
      </c>
      <c r="C2" s="452"/>
    </row>
    <row r="3" spans="1:28">
      <c r="A3" s="358" t="s">
        <v>435</v>
      </c>
    </row>
    <row r="5" spans="1:28" ht="15" customHeight="1">
      <c r="A5" s="851" t="s">
        <v>650</v>
      </c>
      <c r="B5" s="852"/>
      <c r="C5" s="857" t="s">
        <v>436</v>
      </c>
      <c r="D5" s="858"/>
      <c r="E5" s="858"/>
      <c r="F5" s="858"/>
      <c r="G5" s="858"/>
      <c r="H5" s="858"/>
      <c r="I5" s="858"/>
      <c r="J5" s="858"/>
      <c r="K5" s="858"/>
      <c r="L5" s="858"/>
      <c r="M5" s="858"/>
      <c r="N5" s="858"/>
      <c r="O5" s="858"/>
      <c r="P5" s="858"/>
      <c r="Q5" s="858"/>
      <c r="R5" s="858"/>
      <c r="S5" s="858"/>
      <c r="T5" s="484"/>
      <c r="U5" s="484"/>
      <c r="V5" s="484"/>
      <c r="W5" s="484"/>
      <c r="X5" s="484"/>
      <c r="Y5" s="484"/>
      <c r="Z5" s="484"/>
      <c r="AA5" s="483"/>
      <c r="AB5" s="476"/>
    </row>
    <row r="6" spans="1:28" ht="12" customHeight="1">
      <c r="A6" s="853"/>
      <c r="B6" s="854"/>
      <c r="C6" s="859" t="s">
        <v>65</v>
      </c>
      <c r="D6" s="861" t="s">
        <v>649</v>
      </c>
      <c r="E6" s="861"/>
      <c r="F6" s="861"/>
      <c r="G6" s="861"/>
      <c r="H6" s="861" t="s">
        <v>648</v>
      </c>
      <c r="I6" s="861"/>
      <c r="J6" s="861"/>
      <c r="K6" s="861"/>
      <c r="L6" s="482"/>
      <c r="M6" s="862" t="s">
        <v>647</v>
      </c>
      <c r="N6" s="862"/>
      <c r="O6" s="862"/>
      <c r="P6" s="862"/>
      <c r="Q6" s="862"/>
      <c r="R6" s="862"/>
      <c r="S6" s="842"/>
      <c r="T6" s="481"/>
      <c r="U6" s="850" t="s">
        <v>646</v>
      </c>
      <c r="V6" s="850"/>
      <c r="W6" s="850"/>
      <c r="X6" s="850"/>
      <c r="Y6" s="850"/>
      <c r="Z6" s="850"/>
      <c r="AA6" s="843"/>
      <c r="AB6" s="480"/>
    </row>
    <row r="7" spans="1:28" ht="25.5">
      <c r="A7" s="855"/>
      <c r="B7" s="856"/>
      <c r="C7" s="860"/>
      <c r="D7" s="479"/>
      <c r="E7" s="477" t="s">
        <v>437</v>
      </c>
      <c r="F7" s="448" t="s">
        <v>644</v>
      </c>
      <c r="G7" s="450" t="s">
        <v>645</v>
      </c>
      <c r="H7" s="452"/>
      <c r="I7" s="477" t="s">
        <v>437</v>
      </c>
      <c r="J7" s="448" t="s">
        <v>644</v>
      </c>
      <c r="K7" s="450" t="s">
        <v>645</v>
      </c>
      <c r="L7" s="478"/>
      <c r="M7" s="477" t="s">
        <v>437</v>
      </c>
      <c r="N7" s="477" t="s">
        <v>644</v>
      </c>
      <c r="O7" s="477" t="s">
        <v>643</v>
      </c>
      <c r="P7" s="477" t="s">
        <v>642</v>
      </c>
      <c r="Q7" s="477" t="s">
        <v>641</v>
      </c>
      <c r="R7" s="448" t="s">
        <v>640</v>
      </c>
      <c r="S7" s="477" t="s">
        <v>639</v>
      </c>
      <c r="T7" s="478"/>
      <c r="U7" s="477" t="s">
        <v>437</v>
      </c>
      <c r="V7" s="477" t="s">
        <v>644</v>
      </c>
      <c r="W7" s="477" t="s">
        <v>643</v>
      </c>
      <c r="X7" s="477" t="s">
        <v>642</v>
      </c>
      <c r="Y7" s="477" t="s">
        <v>641</v>
      </c>
      <c r="Z7" s="448" t="s">
        <v>640</v>
      </c>
      <c r="AA7" s="477" t="s">
        <v>639</v>
      </c>
      <c r="AB7" s="476"/>
    </row>
    <row r="8" spans="1:28">
      <c r="A8" s="475">
        <v>1</v>
      </c>
      <c r="B8" s="444" t="s">
        <v>438</v>
      </c>
      <c r="C8" s="444"/>
      <c r="D8" s="439"/>
      <c r="E8" s="439"/>
      <c r="F8" s="439"/>
      <c r="G8" s="439"/>
      <c r="H8" s="439"/>
      <c r="I8" s="439"/>
      <c r="J8" s="439"/>
      <c r="K8" s="439"/>
      <c r="L8" s="439"/>
      <c r="M8" s="439"/>
      <c r="N8" s="439"/>
      <c r="O8" s="439"/>
      <c r="P8" s="439"/>
      <c r="Q8" s="439"/>
      <c r="R8" s="439"/>
      <c r="S8" s="439"/>
      <c r="T8" s="439"/>
      <c r="U8" s="439"/>
      <c r="V8" s="439"/>
      <c r="W8" s="439"/>
      <c r="X8" s="439"/>
      <c r="Y8" s="439"/>
      <c r="Z8" s="439"/>
      <c r="AA8" s="439"/>
      <c r="AB8" s="472"/>
    </row>
    <row r="9" spans="1:28">
      <c r="A9" s="439">
        <v>1.1000000000000001</v>
      </c>
      <c r="B9" s="474" t="s">
        <v>439</v>
      </c>
      <c r="C9" s="474"/>
      <c r="D9" s="439"/>
      <c r="E9" s="439"/>
      <c r="F9" s="439"/>
      <c r="G9" s="439"/>
      <c r="H9" s="439"/>
      <c r="I9" s="439"/>
      <c r="J9" s="439"/>
      <c r="K9" s="439"/>
      <c r="L9" s="439"/>
      <c r="M9" s="439"/>
      <c r="N9" s="439"/>
      <c r="O9" s="439"/>
      <c r="P9" s="439"/>
      <c r="Q9" s="439"/>
      <c r="R9" s="439"/>
      <c r="S9" s="439"/>
      <c r="T9" s="439"/>
      <c r="U9" s="439"/>
      <c r="V9" s="439"/>
      <c r="W9" s="439"/>
      <c r="X9" s="439"/>
      <c r="Y9" s="439"/>
      <c r="Z9" s="439"/>
      <c r="AA9" s="439"/>
      <c r="AB9" s="472"/>
    </row>
    <row r="10" spans="1:28">
      <c r="A10" s="439">
        <v>1.2</v>
      </c>
      <c r="B10" s="474" t="s">
        <v>440</v>
      </c>
      <c r="C10" s="474"/>
      <c r="D10" s="439"/>
      <c r="E10" s="439"/>
      <c r="F10" s="439"/>
      <c r="G10" s="439"/>
      <c r="H10" s="439"/>
      <c r="I10" s="439"/>
      <c r="J10" s="439"/>
      <c r="K10" s="439"/>
      <c r="L10" s="439"/>
      <c r="M10" s="439"/>
      <c r="N10" s="439"/>
      <c r="O10" s="439"/>
      <c r="P10" s="439"/>
      <c r="Q10" s="439"/>
      <c r="R10" s="439"/>
      <c r="S10" s="439"/>
      <c r="T10" s="439"/>
      <c r="U10" s="439"/>
      <c r="V10" s="439"/>
      <c r="W10" s="439"/>
      <c r="X10" s="439"/>
      <c r="Y10" s="439"/>
      <c r="Z10" s="439"/>
      <c r="AA10" s="439"/>
      <c r="AB10" s="472"/>
    </row>
    <row r="11" spans="1:28">
      <c r="A11" s="439">
        <v>1.3</v>
      </c>
      <c r="B11" s="474" t="s">
        <v>441</v>
      </c>
      <c r="C11" s="474"/>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72"/>
    </row>
    <row r="12" spans="1:28">
      <c r="A12" s="439">
        <v>1.4</v>
      </c>
      <c r="B12" s="474" t="s">
        <v>442</v>
      </c>
      <c r="C12" s="474"/>
      <c r="D12" s="439"/>
      <c r="E12" s="439"/>
      <c r="F12" s="439"/>
      <c r="G12" s="439"/>
      <c r="H12" s="439"/>
      <c r="I12" s="439"/>
      <c r="J12" s="439"/>
      <c r="K12" s="439"/>
      <c r="L12" s="439"/>
      <c r="M12" s="439"/>
      <c r="N12" s="439"/>
      <c r="O12" s="439"/>
      <c r="P12" s="439"/>
      <c r="Q12" s="439"/>
      <c r="R12" s="439"/>
      <c r="S12" s="439"/>
      <c r="T12" s="439"/>
      <c r="U12" s="439"/>
      <c r="V12" s="439"/>
      <c r="W12" s="439"/>
      <c r="X12" s="439"/>
      <c r="Y12" s="439"/>
      <c r="Z12" s="439"/>
      <c r="AA12" s="439"/>
      <c r="AB12" s="472"/>
    </row>
    <row r="13" spans="1:28">
      <c r="A13" s="439">
        <v>1.5</v>
      </c>
      <c r="B13" s="474" t="s">
        <v>443</v>
      </c>
      <c r="C13" s="474"/>
      <c r="D13" s="439"/>
      <c r="E13" s="439"/>
      <c r="F13" s="439"/>
      <c r="G13" s="439"/>
      <c r="H13" s="439"/>
      <c r="I13" s="439"/>
      <c r="J13" s="439"/>
      <c r="K13" s="439"/>
      <c r="L13" s="439"/>
      <c r="M13" s="439"/>
      <c r="N13" s="439"/>
      <c r="O13" s="439"/>
      <c r="P13" s="439"/>
      <c r="Q13" s="439"/>
      <c r="R13" s="439"/>
      <c r="S13" s="439"/>
      <c r="T13" s="439"/>
      <c r="U13" s="439"/>
      <c r="V13" s="439"/>
      <c r="W13" s="439"/>
      <c r="X13" s="439"/>
      <c r="Y13" s="439"/>
      <c r="Z13" s="439"/>
      <c r="AA13" s="439"/>
      <c r="AB13" s="472"/>
    </row>
    <row r="14" spans="1:28">
      <c r="A14" s="439">
        <v>1.6</v>
      </c>
      <c r="B14" s="474" t="s">
        <v>444</v>
      </c>
      <c r="C14" s="474"/>
      <c r="D14" s="439"/>
      <c r="E14" s="439"/>
      <c r="F14" s="439"/>
      <c r="G14" s="439"/>
      <c r="H14" s="439"/>
      <c r="I14" s="439"/>
      <c r="J14" s="439"/>
      <c r="K14" s="439"/>
      <c r="L14" s="439"/>
      <c r="M14" s="439"/>
      <c r="N14" s="439"/>
      <c r="O14" s="439"/>
      <c r="P14" s="439"/>
      <c r="Q14" s="439"/>
      <c r="R14" s="439"/>
      <c r="S14" s="439"/>
      <c r="T14" s="439"/>
      <c r="U14" s="439"/>
      <c r="V14" s="439"/>
      <c r="W14" s="439"/>
      <c r="X14" s="439"/>
      <c r="Y14" s="439"/>
      <c r="Z14" s="439"/>
      <c r="AA14" s="439"/>
      <c r="AB14" s="472"/>
    </row>
    <row r="15" spans="1:28">
      <c r="A15" s="475">
        <v>2</v>
      </c>
      <c r="B15" s="456" t="s">
        <v>445</v>
      </c>
      <c r="C15" s="444"/>
      <c r="D15" s="439"/>
      <c r="E15" s="439"/>
      <c r="F15" s="439"/>
      <c r="G15" s="439"/>
      <c r="H15" s="439"/>
      <c r="I15" s="439"/>
      <c r="J15" s="439"/>
      <c r="K15" s="439"/>
      <c r="L15" s="439"/>
      <c r="M15" s="439"/>
      <c r="N15" s="439"/>
      <c r="O15" s="439"/>
      <c r="P15" s="439"/>
      <c r="Q15" s="439"/>
      <c r="R15" s="439"/>
      <c r="S15" s="439"/>
      <c r="T15" s="439"/>
      <c r="U15" s="439"/>
      <c r="V15" s="439"/>
      <c r="W15" s="439"/>
      <c r="X15" s="439"/>
      <c r="Y15" s="439"/>
      <c r="Z15" s="439"/>
      <c r="AA15" s="439"/>
      <c r="AB15" s="472"/>
    </row>
    <row r="16" spans="1:28">
      <c r="A16" s="439">
        <v>2.1</v>
      </c>
      <c r="B16" s="474" t="s">
        <v>439</v>
      </c>
      <c r="C16" s="474"/>
      <c r="D16" s="439"/>
      <c r="E16" s="439"/>
      <c r="F16" s="439"/>
      <c r="G16" s="439"/>
      <c r="H16" s="439"/>
      <c r="I16" s="439"/>
      <c r="J16" s="439"/>
      <c r="K16" s="439"/>
      <c r="L16" s="439"/>
      <c r="M16" s="439"/>
      <c r="N16" s="439"/>
      <c r="O16" s="439"/>
      <c r="P16" s="439"/>
      <c r="Q16" s="439"/>
      <c r="R16" s="439"/>
      <c r="S16" s="439"/>
      <c r="T16" s="439"/>
      <c r="U16" s="439"/>
      <c r="V16" s="439"/>
      <c r="W16" s="439"/>
      <c r="X16" s="439"/>
      <c r="Y16" s="439"/>
      <c r="Z16" s="439"/>
      <c r="AA16" s="439"/>
      <c r="AB16" s="472"/>
    </row>
    <row r="17" spans="1:28">
      <c r="A17" s="439">
        <v>2.2000000000000002</v>
      </c>
      <c r="B17" s="474" t="s">
        <v>440</v>
      </c>
      <c r="C17" s="474"/>
      <c r="D17" s="439"/>
      <c r="E17" s="439"/>
      <c r="F17" s="439"/>
      <c r="G17" s="439"/>
      <c r="H17" s="439"/>
      <c r="I17" s="439"/>
      <c r="J17" s="439"/>
      <c r="K17" s="439"/>
      <c r="L17" s="439"/>
      <c r="M17" s="439"/>
      <c r="N17" s="439"/>
      <c r="O17" s="439"/>
      <c r="P17" s="439"/>
      <c r="Q17" s="439"/>
      <c r="R17" s="439"/>
      <c r="S17" s="439"/>
      <c r="T17" s="439"/>
      <c r="U17" s="439"/>
      <c r="V17" s="439"/>
      <c r="W17" s="439"/>
      <c r="X17" s="439"/>
      <c r="Y17" s="439"/>
      <c r="Z17" s="439"/>
      <c r="AA17" s="439"/>
      <c r="AB17" s="472"/>
    </row>
    <row r="18" spans="1:28">
      <c r="A18" s="439">
        <v>2.2999999999999998</v>
      </c>
      <c r="B18" s="474" t="s">
        <v>441</v>
      </c>
      <c r="C18" s="474"/>
      <c r="D18" s="439"/>
      <c r="E18" s="439"/>
      <c r="F18" s="439"/>
      <c r="G18" s="439"/>
      <c r="H18" s="439"/>
      <c r="I18" s="439"/>
      <c r="J18" s="439"/>
      <c r="K18" s="439"/>
      <c r="L18" s="439"/>
      <c r="M18" s="439"/>
      <c r="N18" s="439"/>
      <c r="O18" s="439"/>
      <c r="P18" s="439"/>
      <c r="Q18" s="439"/>
      <c r="R18" s="439"/>
      <c r="S18" s="439"/>
      <c r="T18" s="439"/>
      <c r="U18" s="439"/>
      <c r="V18" s="439"/>
      <c r="W18" s="439"/>
      <c r="X18" s="439"/>
      <c r="Y18" s="439"/>
      <c r="Z18" s="439"/>
      <c r="AA18" s="439"/>
      <c r="AB18" s="472"/>
    </row>
    <row r="19" spans="1:28">
      <c r="A19" s="439">
        <v>2.4</v>
      </c>
      <c r="B19" s="474" t="s">
        <v>442</v>
      </c>
      <c r="C19" s="474"/>
      <c r="D19" s="439"/>
      <c r="E19" s="439"/>
      <c r="F19" s="439"/>
      <c r="G19" s="439"/>
      <c r="H19" s="439"/>
      <c r="I19" s="439"/>
      <c r="J19" s="439"/>
      <c r="K19" s="439"/>
      <c r="L19" s="439"/>
      <c r="M19" s="439"/>
      <c r="N19" s="439"/>
      <c r="O19" s="439"/>
      <c r="P19" s="439"/>
      <c r="Q19" s="439"/>
      <c r="R19" s="439"/>
      <c r="S19" s="439"/>
      <c r="T19" s="439"/>
      <c r="U19" s="439"/>
      <c r="V19" s="439"/>
      <c r="W19" s="439"/>
      <c r="X19" s="439"/>
      <c r="Y19" s="439"/>
      <c r="Z19" s="439"/>
      <c r="AA19" s="439"/>
      <c r="AB19" s="472"/>
    </row>
    <row r="20" spans="1:28">
      <c r="A20" s="439">
        <v>2.5</v>
      </c>
      <c r="B20" s="474" t="s">
        <v>443</v>
      </c>
      <c r="C20" s="474"/>
      <c r="D20" s="439"/>
      <c r="E20" s="439"/>
      <c r="F20" s="439"/>
      <c r="G20" s="439"/>
      <c r="H20" s="439"/>
      <c r="I20" s="439"/>
      <c r="J20" s="439"/>
      <c r="K20" s="439"/>
      <c r="L20" s="439"/>
      <c r="M20" s="439"/>
      <c r="N20" s="439"/>
      <c r="O20" s="439"/>
      <c r="P20" s="439"/>
      <c r="Q20" s="439"/>
      <c r="R20" s="439"/>
      <c r="S20" s="439"/>
      <c r="T20" s="439"/>
      <c r="U20" s="439"/>
      <c r="V20" s="439"/>
      <c r="W20" s="439"/>
      <c r="X20" s="439"/>
      <c r="Y20" s="439"/>
      <c r="Z20" s="439"/>
      <c r="AA20" s="439"/>
      <c r="AB20" s="472"/>
    </row>
    <row r="21" spans="1:28">
      <c r="A21" s="439">
        <v>2.6</v>
      </c>
      <c r="B21" s="474" t="s">
        <v>444</v>
      </c>
      <c r="C21" s="474"/>
      <c r="D21" s="439"/>
      <c r="E21" s="439"/>
      <c r="F21" s="439"/>
      <c r="G21" s="439"/>
      <c r="H21" s="439"/>
      <c r="I21" s="439"/>
      <c r="J21" s="439"/>
      <c r="K21" s="439"/>
      <c r="L21" s="439"/>
      <c r="M21" s="439"/>
      <c r="N21" s="439"/>
      <c r="O21" s="439"/>
      <c r="P21" s="439"/>
      <c r="Q21" s="439"/>
      <c r="R21" s="439"/>
      <c r="S21" s="439"/>
      <c r="T21" s="439"/>
      <c r="U21" s="439"/>
      <c r="V21" s="439"/>
      <c r="W21" s="439"/>
      <c r="X21" s="439"/>
      <c r="Y21" s="439"/>
      <c r="Z21" s="439"/>
      <c r="AA21" s="439"/>
      <c r="AB21" s="472"/>
    </row>
    <row r="22" spans="1:28">
      <c r="A22" s="475">
        <v>3</v>
      </c>
      <c r="B22" s="444" t="s">
        <v>485</v>
      </c>
      <c r="C22" s="444"/>
      <c r="D22" s="444"/>
      <c r="E22" s="473"/>
      <c r="F22" s="473"/>
      <c r="G22" s="473"/>
      <c r="H22" s="444"/>
      <c r="I22" s="473"/>
      <c r="J22" s="473"/>
      <c r="K22" s="473"/>
      <c r="L22" s="444"/>
      <c r="M22" s="473"/>
      <c r="N22" s="473"/>
      <c r="O22" s="473"/>
      <c r="P22" s="473"/>
      <c r="Q22" s="473"/>
      <c r="R22" s="473"/>
      <c r="S22" s="473"/>
      <c r="T22" s="444"/>
      <c r="U22" s="473"/>
      <c r="V22" s="473"/>
      <c r="W22" s="473"/>
      <c r="X22" s="473"/>
      <c r="Y22" s="473"/>
      <c r="Z22" s="473"/>
      <c r="AA22" s="473"/>
      <c r="AB22" s="472"/>
    </row>
    <row r="23" spans="1:28">
      <c r="A23" s="439">
        <v>3.1</v>
      </c>
      <c r="B23" s="474" t="s">
        <v>439</v>
      </c>
      <c r="C23" s="474"/>
      <c r="D23" s="444"/>
      <c r="E23" s="473"/>
      <c r="F23" s="473"/>
      <c r="G23" s="473"/>
      <c r="H23" s="444"/>
      <c r="I23" s="473"/>
      <c r="J23" s="473"/>
      <c r="K23" s="473"/>
      <c r="L23" s="444"/>
      <c r="M23" s="473"/>
      <c r="N23" s="473"/>
      <c r="O23" s="473"/>
      <c r="P23" s="473"/>
      <c r="Q23" s="473"/>
      <c r="R23" s="473"/>
      <c r="S23" s="473"/>
      <c r="T23" s="444"/>
      <c r="U23" s="473"/>
      <c r="V23" s="473"/>
      <c r="W23" s="473"/>
      <c r="X23" s="473"/>
      <c r="Y23" s="473"/>
      <c r="Z23" s="473"/>
      <c r="AA23" s="473"/>
      <c r="AB23" s="472"/>
    </row>
    <row r="24" spans="1:28">
      <c r="A24" s="439">
        <v>3.2</v>
      </c>
      <c r="B24" s="474" t="s">
        <v>440</v>
      </c>
      <c r="C24" s="474"/>
      <c r="D24" s="444"/>
      <c r="E24" s="473"/>
      <c r="F24" s="473"/>
      <c r="G24" s="473"/>
      <c r="H24" s="444"/>
      <c r="I24" s="473"/>
      <c r="J24" s="473"/>
      <c r="K24" s="473"/>
      <c r="L24" s="444"/>
      <c r="M24" s="473"/>
      <c r="N24" s="473"/>
      <c r="O24" s="473"/>
      <c r="P24" s="473"/>
      <c r="Q24" s="473"/>
      <c r="R24" s="473"/>
      <c r="S24" s="473"/>
      <c r="T24" s="444"/>
      <c r="U24" s="473"/>
      <c r="V24" s="473"/>
      <c r="W24" s="473"/>
      <c r="X24" s="473"/>
      <c r="Y24" s="473"/>
      <c r="Z24" s="473"/>
      <c r="AA24" s="473"/>
      <c r="AB24" s="472"/>
    </row>
    <row r="25" spans="1:28">
      <c r="A25" s="439">
        <v>3.3</v>
      </c>
      <c r="B25" s="474" t="s">
        <v>441</v>
      </c>
      <c r="C25" s="474"/>
      <c r="D25" s="444"/>
      <c r="E25" s="473"/>
      <c r="F25" s="473"/>
      <c r="G25" s="473"/>
      <c r="H25" s="444"/>
      <c r="I25" s="473"/>
      <c r="J25" s="473"/>
      <c r="K25" s="473"/>
      <c r="L25" s="444"/>
      <c r="M25" s="473"/>
      <c r="N25" s="473"/>
      <c r="O25" s="473"/>
      <c r="P25" s="473"/>
      <c r="Q25" s="473"/>
      <c r="R25" s="473"/>
      <c r="S25" s="473"/>
      <c r="T25" s="444"/>
      <c r="U25" s="473"/>
      <c r="V25" s="473"/>
      <c r="W25" s="473"/>
      <c r="X25" s="473"/>
      <c r="Y25" s="473"/>
      <c r="Z25" s="473"/>
      <c r="AA25" s="473"/>
      <c r="AB25" s="472"/>
    </row>
    <row r="26" spans="1:28">
      <c r="A26" s="439">
        <v>3.4</v>
      </c>
      <c r="B26" s="474" t="s">
        <v>442</v>
      </c>
      <c r="C26" s="474"/>
      <c r="D26" s="444"/>
      <c r="E26" s="473"/>
      <c r="F26" s="473"/>
      <c r="G26" s="473"/>
      <c r="H26" s="444"/>
      <c r="I26" s="473"/>
      <c r="J26" s="473"/>
      <c r="K26" s="473"/>
      <c r="L26" s="444"/>
      <c r="M26" s="473"/>
      <c r="N26" s="473"/>
      <c r="O26" s="473"/>
      <c r="P26" s="473"/>
      <c r="Q26" s="473"/>
      <c r="R26" s="473"/>
      <c r="S26" s="473"/>
      <c r="T26" s="444"/>
      <c r="U26" s="473"/>
      <c r="V26" s="473"/>
      <c r="W26" s="473"/>
      <c r="X26" s="473"/>
      <c r="Y26" s="473"/>
      <c r="Z26" s="473"/>
      <c r="AA26" s="473"/>
      <c r="AB26" s="472"/>
    </row>
    <row r="27" spans="1:28">
      <c r="A27" s="439">
        <v>3.5</v>
      </c>
      <c r="B27" s="474" t="s">
        <v>443</v>
      </c>
      <c r="C27" s="474"/>
      <c r="D27" s="444"/>
      <c r="E27" s="473"/>
      <c r="F27" s="473"/>
      <c r="G27" s="473"/>
      <c r="H27" s="444"/>
      <c r="I27" s="473"/>
      <c r="J27" s="473"/>
      <c r="K27" s="473"/>
      <c r="L27" s="444"/>
      <c r="M27" s="473"/>
      <c r="N27" s="473"/>
      <c r="O27" s="473"/>
      <c r="P27" s="473"/>
      <c r="Q27" s="473"/>
      <c r="R27" s="473"/>
      <c r="S27" s="473"/>
      <c r="T27" s="444"/>
      <c r="U27" s="473"/>
      <c r="V27" s="473"/>
      <c r="W27" s="473"/>
      <c r="X27" s="473"/>
      <c r="Y27" s="473"/>
      <c r="Z27" s="473"/>
      <c r="AA27" s="473"/>
      <c r="AB27" s="472"/>
    </row>
    <row r="28" spans="1:28">
      <c r="A28" s="439">
        <v>3.6</v>
      </c>
      <c r="B28" s="474" t="s">
        <v>444</v>
      </c>
      <c r="C28" s="474"/>
      <c r="D28" s="444"/>
      <c r="E28" s="473"/>
      <c r="F28" s="473"/>
      <c r="G28" s="473"/>
      <c r="H28" s="444"/>
      <c r="I28" s="473"/>
      <c r="J28" s="473"/>
      <c r="K28" s="473"/>
      <c r="L28" s="444"/>
      <c r="M28" s="473"/>
      <c r="N28" s="473"/>
      <c r="O28" s="473"/>
      <c r="P28" s="473"/>
      <c r="Q28" s="473"/>
      <c r="R28" s="473"/>
      <c r="S28" s="473"/>
      <c r="T28" s="444"/>
      <c r="U28" s="473"/>
      <c r="V28" s="473"/>
      <c r="W28" s="473"/>
      <c r="X28" s="473"/>
      <c r="Y28" s="473"/>
      <c r="Z28" s="473"/>
      <c r="AA28" s="473"/>
      <c r="AB28" s="472"/>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B2" sqref="B2"/>
    </sheetView>
  </sheetViews>
  <sheetFormatPr defaultColWidth="9.140625" defaultRowHeight="12.75"/>
  <cols>
    <col min="1" max="1" width="11.85546875" style="451" bestFit="1" customWidth="1"/>
    <col min="2" max="2" width="90.140625" style="451" bestFit="1" customWidth="1"/>
    <col min="3" max="3" width="20.140625" style="451" customWidth="1"/>
    <col min="4" max="4" width="22.140625" style="451" customWidth="1"/>
    <col min="5" max="7" width="17.140625" style="451" customWidth="1"/>
    <col min="8" max="8" width="22.140625" style="451" customWidth="1"/>
    <col min="9" max="10" width="17.140625" style="451" customWidth="1"/>
    <col min="11" max="27" width="22.140625" style="451" customWidth="1"/>
    <col min="28" max="16384" width="9.140625" style="451"/>
  </cols>
  <sheetData>
    <row r="1" spans="1:27" ht="13.5">
      <c r="A1" s="356" t="s">
        <v>31</v>
      </c>
      <c r="B1" s="436" t="str">
        <f>'Info '!C2</f>
        <v>JSC Hash Bank</v>
      </c>
    </row>
    <row r="2" spans="1:27">
      <c r="A2" s="357" t="s">
        <v>32</v>
      </c>
      <c r="B2" s="693">
        <f>'1. key ratios '!B2</f>
        <v>45747</v>
      </c>
    </row>
    <row r="3" spans="1:27">
      <c r="A3" s="358" t="s">
        <v>447</v>
      </c>
      <c r="C3" s="453"/>
    </row>
    <row r="4" spans="1:27" ht="13.5" thickBot="1">
      <c r="A4" s="358"/>
      <c r="B4" s="527"/>
      <c r="C4" s="453"/>
    </row>
    <row r="5" spans="1:27" s="485" customFormat="1" ht="13.5" customHeight="1">
      <c r="A5" s="863" t="s">
        <v>653</v>
      </c>
      <c r="B5" s="864"/>
      <c r="C5" s="872" t="s">
        <v>652</v>
      </c>
      <c r="D5" s="873"/>
      <c r="E5" s="873"/>
      <c r="F5" s="873"/>
      <c r="G5" s="873"/>
      <c r="H5" s="873"/>
      <c r="I5" s="873"/>
      <c r="J5" s="873"/>
      <c r="K5" s="873"/>
      <c r="L5" s="873"/>
      <c r="M5" s="873"/>
      <c r="N5" s="873"/>
      <c r="O5" s="873"/>
      <c r="P5" s="873"/>
      <c r="Q5" s="873"/>
      <c r="R5" s="873"/>
      <c r="S5" s="874"/>
      <c r="T5" s="484"/>
      <c r="U5" s="484"/>
      <c r="V5" s="484"/>
      <c r="W5" s="484"/>
      <c r="X5" s="484"/>
      <c r="Y5" s="484"/>
      <c r="Z5" s="484"/>
      <c r="AA5" s="483"/>
    </row>
    <row r="6" spans="1:27" s="485" customFormat="1" ht="12" customHeight="1">
      <c r="A6" s="865"/>
      <c r="B6" s="866"/>
      <c r="C6" s="869" t="s">
        <v>65</v>
      </c>
      <c r="D6" s="861" t="s">
        <v>649</v>
      </c>
      <c r="E6" s="861"/>
      <c r="F6" s="861"/>
      <c r="G6" s="861"/>
      <c r="H6" s="861" t="s">
        <v>648</v>
      </c>
      <c r="I6" s="861"/>
      <c r="J6" s="861"/>
      <c r="K6" s="861"/>
      <c r="L6" s="482"/>
      <c r="M6" s="862" t="s">
        <v>647</v>
      </c>
      <c r="N6" s="862"/>
      <c r="O6" s="862"/>
      <c r="P6" s="862"/>
      <c r="Q6" s="862"/>
      <c r="R6" s="862"/>
      <c r="S6" s="871"/>
      <c r="T6" s="484"/>
      <c r="U6" s="850" t="s">
        <v>646</v>
      </c>
      <c r="V6" s="850"/>
      <c r="W6" s="850"/>
      <c r="X6" s="850"/>
      <c r="Y6" s="850"/>
      <c r="Z6" s="850"/>
      <c r="AA6" s="843"/>
    </row>
    <row r="7" spans="1:27" s="485" customFormat="1" ht="25.5">
      <c r="A7" s="867"/>
      <c r="B7" s="868"/>
      <c r="C7" s="870"/>
      <c r="D7" s="479"/>
      <c r="E7" s="477" t="s">
        <v>437</v>
      </c>
      <c r="F7" s="448" t="s">
        <v>644</v>
      </c>
      <c r="G7" s="450" t="s">
        <v>645</v>
      </c>
      <c r="H7" s="526"/>
      <c r="I7" s="477" t="s">
        <v>437</v>
      </c>
      <c r="J7" s="448" t="s">
        <v>644</v>
      </c>
      <c r="K7" s="450" t="s">
        <v>645</v>
      </c>
      <c r="L7" s="478"/>
      <c r="M7" s="477" t="s">
        <v>437</v>
      </c>
      <c r="N7" s="448" t="s">
        <v>644</v>
      </c>
      <c r="O7" s="448" t="s">
        <v>643</v>
      </c>
      <c r="P7" s="448" t="s">
        <v>642</v>
      </c>
      <c r="Q7" s="448" t="s">
        <v>641</v>
      </c>
      <c r="R7" s="448" t="s">
        <v>640</v>
      </c>
      <c r="S7" s="525" t="s">
        <v>639</v>
      </c>
      <c r="T7" s="524"/>
      <c r="U7" s="477" t="s">
        <v>437</v>
      </c>
      <c r="V7" s="477" t="s">
        <v>644</v>
      </c>
      <c r="W7" s="477" t="s">
        <v>643</v>
      </c>
      <c r="X7" s="477" t="s">
        <v>642</v>
      </c>
      <c r="Y7" s="477" t="s">
        <v>641</v>
      </c>
      <c r="Z7" s="448" t="s">
        <v>640</v>
      </c>
      <c r="AA7" s="477" t="s">
        <v>639</v>
      </c>
    </row>
    <row r="8" spans="1:27">
      <c r="A8" s="523">
        <v>1</v>
      </c>
      <c r="B8" s="522" t="s">
        <v>438</v>
      </c>
      <c r="C8" s="521"/>
      <c r="D8" s="439"/>
      <c r="E8" s="439"/>
      <c r="F8" s="439"/>
      <c r="G8" s="439"/>
      <c r="H8" s="439"/>
      <c r="I8" s="439"/>
      <c r="J8" s="439"/>
      <c r="K8" s="439"/>
      <c r="L8" s="439"/>
      <c r="M8" s="439"/>
      <c r="N8" s="439"/>
      <c r="O8" s="439"/>
      <c r="P8" s="439"/>
      <c r="Q8" s="439"/>
      <c r="R8" s="439"/>
      <c r="S8" s="510"/>
      <c r="T8" s="511"/>
      <c r="U8" s="439"/>
      <c r="V8" s="439"/>
      <c r="W8" s="439"/>
      <c r="X8" s="439"/>
      <c r="Y8" s="439"/>
      <c r="Z8" s="439"/>
      <c r="AA8" s="510"/>
    </row>
    <row r="9" spans="1:27">
      <c r="A9" s="519">
        <v>1.1000000000000001</v>
      </c>
      <c r="B9" s="520" t="s">
        <v>448</v>
      </c>
      <c r="C9" s="519"/>
      <c r="D9" s="439"/>
      <c r="E9" s="439"/>
      <c r="F9" s="439"/>
      <c r="G9" s="439"/>
      <c r="H9" s="439"/>
      <c r="I9" s="439"/>
      <c r="J9" s="439"/>
      <c r="K9" s="439"/>
      <c r="L9" s="439"/>
      <c r="M9" s="439"/>
      <c r="N9" s="439"/>
      <c r="O9" s="439"/>
      <c r="P9" s="439"/>
      <c r="Q9" s="439"/>
      <c r="R9" s="439"/>
      <c r="S9" s="510"/>
      <c r="T9" s="511"/>
      <c r="U9" s="439"/>
      <c r="V9" s="439"/>
      <c r="W9" s="439"/>
      <c r="X9" s="439"/>
      <c r="Y9" s="439"/>
      <c r="Z9" s="439"/>
      <c r="AA9" s="510"/>
    </row>
    <row r="10" spans="1:27">
      <c r="A10" s="517" t="s">
        <v>15</v>
      </c>
      <c r="B10" s="518" t="s">
        <v>449</v>
      </c>
      <c r="C10" s="517"/>
      <c r="D10" s="439"/>
      <c r="E10" s="439"/>
      <c r="F10" s="439"/>
      <c r="G10" s="439"/>
      <c r="H10" s="439"/>
      <c r="I10" s="439"/>
      <c r="J10" s="439"/>
      <c r="K10" s="439"/>
      <c r="L10" s="439"/>
      <c r="M10" s="439"/>
      <c r="N10" s="439"/>
      <c r="O10" s="439"/>
      <c r="P10" s="439"/>
      <c r="Q10" s="439"/>
      <c r="R10" s="439"/>
      <c r="S10" s="510"/>
      <c r="T10" s="511"/>
      <c r="U10" s="439"/>
      <c r="V10" s="439"/>
      <c r="W10" s="439"/>
      <c r="X10" s="439"/>
      <c r="Y10" s="439"/>
      <c r="Z10" s="439"/>
      <c r="AA10" s="510"/>
    </row>
    <row r="11" spans="1:27">
      <c r="A11" s="516" t="s">
        <v>450</v>
      </c>
      <c r="B11" s="515" t="s">
        <v>451</v>
      </c>
      <c r="C11" s="514"/>
      <c r="D11" s="439"/>
      <c r="E11" s="439"/>
      <c r="F11" s="439"/>
      <c r="G11" s="439"/>
      <c r="H11" s="439"/>
      <c r="I11" s="439"/>
      <c r="J11" s="439"/>
      <c r="K11" s="439"/>
      <c r="L11" s="439"/>
      <c r="M11" s="439"/>
      <c r="N11" s="439"/>
      <c r="O11" s="439"/>
      <c r="P11" s="439"/>
      <c r="Q11" s="439"/>
      <c r="R11" s="439"/>
      <c r="S11" s="510"/>
      <c r="T11" s="511"/>
      <c r="U11" s="439"/>
      <c r="V11" s="439"/>
      <c r="W11" s="439"/>
      <c r="X11" s="439"/>
      <c r="Y11" s="439"/>
      <c r="Z11" s="439"/>
      <c r="AA11" s="510"/>
    </row>
    <row r="12" spans="1:27">
      <c r="A12" s="516" t="s">
        <v>452</v>
      </c>
      <c r="B12" s="515" t="s">
        <v>453</v>
      </c>
      <c r="C12" s="514"/>
      <c r="D12" s="439"/>
      <c r="E12" s="439"/>
      <c r="F12" s="439"/>
      <c r="G12" s="439"/>
      <c r="H12" s="439"/>
      <c r="I12" s="439"/>
      <c r="J12" s="439"/>
      <c r="K12" s="439"/>
      <c r="L12" s="439"/>
      <c r="M12" s="439"/>
      <c r="N12" s="439"/>
      <c r="O12" s="439"/>
      <c r="P12" s="439"/>
      <c r="Q12" s="439"/>
      <c r="R12" s="439"/>
      <c r="S12" s="510"/>
      <c r="T12" s="511"/>
      <c r="U12" s="439"/>
      <c r="V12" s="439"/>
      <c r="W12" s="439"/>
      <c r="X12" s="439"/>
      <c r="Y12" s="439"/>
      <c r="Z12" s="439"/>
      <c r="AA12" s="510"/>
    </row>
    <row r="13" spans="1:27">
      <c r="A13" s="516" t="s">
        <v>454</v>
      </c>
      <c r="B13" s="515" t="s">
        <v>455</v>
      </c>
      <c r="C13" s="514"/>
      <c r="D13" s="439"/>
      <c r="E13" s="439"/>
      <c r="F13" s="439"/>
      <c r="G13" s="439"/>
      <c r="H13" s="439"/>
      <c r="I13" s="439"/>
      <c r="J13" s="439"/>
      <c r="K13" s="439"/>
      <c r="L13" s="439"/>
      <c r="M13" s="439"/>
      <c r="N13" s="439"/>
      <c r="O13" s="439"/>
      <c r="P13" s="439"/>
      <c r="Q13" s="439"/>
      <c r="R13" s="439"/>
      <c r="S13" s="510"/>
      <c r="T13" s="511"/>
      <c r="U13" s="439"/>
      <c r="V13" s="439"/>
      <c r="W13" s="439"/>
      <c r="X13" s="439"/>
      <c r="Y13" s="439"/>
      <c r="Z13" s="439"/>
      <c r="AA13" s="510"/>
    </row>
    <row r="14" spans="1:27">
      <c r="A14" s="516" t="s">
        <v>456</v>
      </c>
      <c r="B14" s="515" t="s">
        <v>457</v>
      </c>
      <c r="C14" s="514"/>
      <c r="D14" s="439"/>
      <c r="E14" s="439"/>
      <c r="F14" s="439"/>
      <c r="G14" s="439"/>
      <c r="H14" s="439"/>
      <c r="I14" s="439"/>
      <c r="J14" s="439"/>
      <c r="K14" s="439"/>
      <c r="L14" s="439"/>
      <c r="M14" s="439"/>
      <c r="N14" s="439"/>
      <c r="O14" s="439"/>
      <c r="P14" s="439"/>
      <c r="Q14" s="439"/>
      <c r="R14" s="439"/>
      <c r="S14" s="510"/>
      <c r="T14" s="511"/>
      <c r="U14" s="439"/>
      <c r="V14" s="439"/>
      <c r="W14" s="439"/>
      <c r="X14" s="439"/>
      <c r="Y14" s="439"/>
      <c r="Z14" s="439"/>
      <c r="AA14" s="510"/>
    </row>
    <row r="15" spans="1:27">
      <c r="A15" s="513">
        <v>1.2</v>
      </c>
      <c r="B15" s="508" t="s">
        <v>651</v>
      </c>
      <c r="C15" s="512"/>
      <c r="D15" s="439"/>
      <c r="E15" s="439"/>
      <c r="F15" s="439"/>
      <c r="G15" s="439"/>
      <c r="H15" s="439"/>
      <c r="I15" s="439"/>
      <c r="J15" s="439"/>
      <c r="K15" s="439"/>
      <c r="L15" s="439"/>
      <c r="M15" s="439"/>
      <c r="N15" s="439"/>
      <c r="O15" s="439"/>
      <c r="P15" s="439"/>
      <c r="Q15" s="439"/>
      <c r="R15" s="439"/>
      <c r="S15" s="510"/>
      <c r="T15" s="511"/>
      <c r="U15" s="439"/>
      <c r="V15" s="439"/>
      <c r="W15" s="439"/>
      <c r="X15" s="439"/>
      <c r="Y15" s="439"/>
      <c r="Z15" s="439"/>
      <c r="AA15" s="510"/>
    </row>
    <row r="16" spans="1:27">
      <c r="A16" s="509">
        <v>1.3</v>
      </c>
      <c r="B16" s="508" t="s">
        <v>496</v>
      </c>
      <c r="C16" s="507"/>
      <c r="D16" s="505"/>
      <c r="E16" s="505"/>
      <c r="F16" s="505"/>
      <c r="G16" s="505"/>
      <c r="H16" s="505"/>
      <c r="I16" s="505"/>
      <c r="J16" s="505"/>
      <c r="K16" s="505"/>
      <c r="L16" s="505"/>
      <c r="M16" s="505"/>
      <c r="N16" s="505"/>
      <c r="O16" s="505"/>
      <c r="P16" s="505"/>
      <c r="Q16" s="505"/>
      <c r="R16" s="505"/>
      <c r="S16" s="504"/>
      <c r="T16" s="506"/>
      <c r="U16" s="505"/>
      <c r="V16" s="505"/>
      <c r="W16" s="505"/>
      <c r="X16" s="505"/>
      <c r="Y16" s="505"/>
      <c r="Z16" s="505"/>
      <c r="AA16" s="504"/>
    </row>
    <row r="17" spans="1:27" s="485" customFormat="1">
      <c r="A17" s="501" t="s">
        <v>458</v>
      </c>
      <c r="B17" s="503" t="s">
        <v>459</v>
      </c>
      <c r="C17" s="502"/>
      <c r="D17" s="440"/>
      <c r="E17" s="440"/>
      <c r="F17" s="440"/>
      <c r="G17" s="440"/>
      <c r="H17" s="440"/>
      <c r="I17" s="440"/>
      <c r="J17" s="440"/>
      <c r="K17" s="440"/>
      <c r="L17" s="440"/>
      <c r="M17" s="440"/>
      <c r="N17" s="440"/>
      <c r="O17" s="440"/>
      <c r="P17" s="440"/>
      <c r="Q17" s="440"/>
      <c r="R17" s="440"/>
      <c r="S17" s="492"/>
      <c r="T17" s="493"/>
      <c r="U17" s="440"/>
      <c r="V17" s="440"/>
      <c r="W17" s="440"/>
      <c r="X17" s="440"/>
      <c r="Y17" s="440"/>
      <c r="Z17" s="440"/>
      <c r="AA17" s="492"/>
    </row>
    <row r="18" spans="1:27" s="485" customFormat="1">
      <c r="A18" s="497" t="s">
        <v>460</v>
      </c>
      <c r="B18" s="498" t="s">
        <v>461</v>
      </c>
      <c r="C18" s="497"/>
      <c r="D18" s="440"/>
      <c r="E18" s="440"/>
      <c r="F18" s="440"/>
      <c r="G18" s="440"/>
      <c r="H18" s="440"/>
      <c r="I18" s="440"/>
      <c r="J18" s="440"/>
      <c r="K18" s="440"/>
      <c r="L18" s="440"/>
      <c r="M18" s="440"/>
      <c r="N18" s="440"/>
      <c r="O18" s="440"/>
      <c r="P18" s="440"/>
      <c r="Q18" s="440"/>
      <c r="R18" s="440"/>
      <c r="S18" s="492"/>
      <c r="T18" s="493"/>
      <c r="U18" s="440"/>
      <c r="V18" s="440"/>
      <c r="W18" s="440"/>
      <c r="X18" s="440"/>
      <c r="Y18" s="440"/>
      <c r="Z18" s="440"/>
      <c r="AA18" s="492"/>
    </row>
    <row r="19" spans="1:27" s="485" customFormat="1">
      <c r="A19" s="501" t="s">
        <v>462</v>
      </c>
      <c r="B19" s="500" t="s">
        <v>463</v>
      </c>
      <c r="C19" s="499"/>
      <c r="D19" s="440"/>
      <c r="E19" s="440"/>
      <c r="F19" s="440"/>
      <c r="G19" s="440"/>
      <c r="H19" s="440"/>
      <c r="I19" s="440"/>
      <c r="J19" s="440"/>
      <c r="K19" s="440"/>
      <c r="L19" s="440"/>
      <c r="M19" s="440"/>
      <c r="N19" s="440"/>
      <c r="O19" s="440"/>
      <c r="P19" s="440"/>
      <c r="Q19" s="440"/>
      <c r="R19" s="440"/>
      <c r="S19" s="492"/>
      <c r="T19" s="493"/>
      <c r="U19" s="440"/>
      <c r="V19" s="440"/>
      <c r="W19" s="440"/>
      <c r="X19" s="440"/>
      <c r="Y19" s="440"/>
      <c r="Z19" s="440"/>
      <c r="AA19" s="492"/>
    </row>
    <row r="20" spans="1:27" s="485" customFormat="1">
      <c r="A20" s="497" t="s">
        <v>464</v>
      </c>
      <c r="B20" s="498" t="s">
        <v>461</v>
      </c>
      <c r="C20" s="497"/>
      <c r="D20" s="440"/>
      <c r="E20" s="440"/>
      <c r="F20" s="440"/>
      <c r="G20" s="440"/>
      <c r="H20" s="440"/>
      <c r="I20" s="440"/>
      <c r="J20" s="440"/>
      <c r="K20" s="440"/>
      <c r="L20" s="440"/>
      <c r="M20" s="440"/>
      <c r="N20" s="440"/>
      <c r="O20" s="440"/>
      <c r="P20" s="440"/>
      <c r="Q20" s="440"/>
      <c r="R20" s="440"/>
      <c r="S20" s="492"/>
      <c r="T20" s="493"/>
      <c r="U20" s="440"/>
      <c r="V20" s="440"/>
      <c r="W20" s="440"/>
      <c r="X20" s="440"/>
      <c r="Y20" s="440"/>
      <c r="Z20" s="440"/>
      <c r="AA20" s="492"/>
    </row>
    <row r="21" spans="1:27" s="485" customFormat="1">
      <c r="A21" s="496">
        <v>1.4</v>
      </c>
      <c r="B21" s="495" t="s">
        <v>465</v>
      </c>
      <c r="C21" s="494"/>
      <c r="D21" s="440"/>
      <c r="E21" s="440"/>
      <c r="F21" s="440"/>
      <c r="G21" s="440"/>
      <c r="H21" s="440"/>
      <c r="I21" s="440"/>
      <c r="J21" s="440"/>
      <c r="K21" s="440"/>
      <c r="L21" s="440"/>
      <c r="M21" s="440"/>
      <c r="N21" s="440"/>
      <c r="O21" s="440"/>
      <c r="P21" s="440"/>
      <c r="Q21" s="440"/>
      <c r="R21" s="440"/>
      <c r="S21" s="492"/>
      <c r="T21" s="493"/>
      <c r="U21" s="440"/>
      <c r="V21" s="440"/>
      <c r="W21" s="440"/>
      <c r="X21" s="440"/>
      <c r="Y21" s="440"/>
      <c r="Z21" s="440"/>
      <c r="AA21" s="492"/>
    </row>
    <row r="22" spans="1:27" s="485" customFormat="1" ht="13.5" thickBot="1">
      <c r="A22" s="491">
        <v>1.5</v>
      </c>
      <c r="B22" s="490" t="s">
        <v>466</v>
      </c>
      <c r="C22" s="489"/>
      <c r="D22" s="487"/>
      <c r="E22" s="487"/>
      <c r="F22" s="487"/>
      <c r="G22" s="487"/>
      <c r="H22" s="487"/>
      <c r="I22" s="487"/>
      <c r="J22" s="487"/>
      <c r="K22" s="487"/>
      <c r="L22" s="487"/>
      <c r="M22" s="487"/>
      <c r="N22" s="487"/>
      <c r="O22" s="487"/>
      <c r="P22" s="487"/>
      <c r="Q22" s="487"/>
      <c r="R22" s="487"/>
      <c r="S22" s="486"/>
      <c r="T22" s="488"/>
      <c r="U22" s="487"/>
      <c r="V22" s="487"/>
      <c r="W22" s="487"/>
      <c r="X22" s="487"/>
      <c r="Y22" s="487"/>
      <c r="Z22" s="487"/>
      <c r="AA22" s="486"/>
    </row>
    <row r="23" spans="1:27">
      <c r="A23" s="472"/>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topLeftCell="A34" zoomScale="80" zoomScaleNormal="80" workbookViewId="0">
      <selection activeCell="G69" activeCellId="2" sqref="D69 F69 G69"/>
    </sheetView>
  </sheetViews>
  <sheetFormatPr defaultColWidth="8.85546875" defaultRowHeight="15"/>
  <cols>
    <col min="1" max="1" width="8.85546875" style="623"/>
    <col min="2" max="2" width="69.140625" style="624" customWidth="1"/>
    <col min="3" max="3" width="15.140625" style="589" bestFit="1" customWidth="1"/>
    <col min="4" max="4" width="12.28515625" style="589" bestFit="1" customWidth="1"/>
    <col min="5" max="5" width="15.140625" style="589" bestFit="1" customWidth="1"/>
    <col min="6" max="6" width="14.85546875" style="589" bestFit="1" customWidth="1"/>
    <col min="7" max="7" width="5.5703125" style="589" bestFit="1" customWidth="1"/>
    <col min="8" max="8" width="14.85546875" style="589" bestFit="1" customWidth="1"/>
    <col min="9" max="16384" width="8.85546875" style="589"/>
  </cols>
  <sheetData>
    <row r="1" spans="1:8">
      <c r="A1" s="244" t="s">
        <v>31</v>
      </c>
      <c r="B1" s="588" t="str">
        <f>'Info '!C2</f>
        <v>JSC Hash Bank</v>
      </c>
      <c r="C1" s="588"/>
    </row>
    <row r="2" spans="1:8">
      <c r="A2" s="244" t="s">
        <v>32</v>
      </c>
      <c r="B2" s="694">
        <f>'1. key ratios '!B2</f>
        <v>45747</v>
      </c>
      <c r="C2" s="590"/>
      <c r="D2" s="591"/>
      <c r="E2" s="591"/>
      <c r="F2" s="591"/>
      <c r="G2" s="591"/>
      <c r="H2" s="591"/>
    </row>
    <row r="3" spans="1:8">
      <c r="A3" s="244"/>
      <c r="B3" s="590"/>
      <c r="C3" s="590"/>
      <c r="D3" s="591"/>
      <c r="E3" s="591"/>
      <c r="F3" s="591"/>
      <c r="G3" s="591"/>
      <c r="H3" s="591"/>
    </row>
    <row r="4" spans="1:8" ht="21" customHeight="1">
      <c r="A4" s="765" t="s">
        <v>7</v>
      </c>
      <c r="B4" s="766" t="s">
        <v>522</v>
      </c>
      <c r="C4" s="768" t="s">
        <v>523</v>
      </c>
      <c r="D4" s="768"/>
      <c r="E4" s="768"/>
      <c r="F4" s="768" t="s">
        <v>524</v>
      </c>
      <c r="G4" s="768"/>
      <c r="H4" s="769"/>
    </row>
    <row r="5" spans="1:8" ht="21" customHeight="1">
      <c r="A5" s="765"/>
      <c r="B5" s="767"/>
      <c r="C5" s="592" t="s">
        <v>33</v>
      </c>
      <c r="D5" s="592" t="s">
        <v>34</v>
      </c>
      <c r="E5" s="592" t="s">
        <v>35</v>
      </c>
      <c r="F5" s="592" t="s">
        <v>33</v>
      </c>
      <c r="G5" s="592" t="s">
        <v>34</v>
      </c>
      <c r="H5" s="592" t="s">
        <v>35</v>
      </c>
    </row>
    <row r="6" spans="1:8" ht="26.45" customHeight="1">
      <c r="A6" s="765"/>
      <c r="B6" s="593" t="s">
        <v>525</v>
      </c>
      <c r="C6" s="770"/>
      <c r="D6" s="771"/>
      <c r="E6" s="771"/>
      <c r="F6" s="771"/>
      <c r="G6" s="771"/>
      <c r="H6" s="772"/>
    </row>
    <row r="7" spans="1:8" ht="23.1" customHeight="1">
      <c r="A7" s="594">
        <v>1</v>
      </c>
      <c r="B7" s="595" t="s">
        <v>526</v>
      </c>
      <c r="C7" s="713">
        <f>SUM(C8:C10)</f>
        <v>13832862</v>
      </c>
      <c r="D7" s="713">
        <f>SUM(D8:D10)</f>
        <v>472953</v>
      </c>
      <c r="E7" s="714">
        <f>C7+D7</f>
        <v>14305815</v>
      </c>
      <c r="F7" s="713">
        <f>SUM(F8:F10)</f>
        <v>143157.23000000001</v>
      </c>
      <c r="G7" s="713">
        <f>SUM(G8:G10)</f>
        <v>0</v>
      </c>
      <c r="H7" s="714">
        <f>F7+G7</f>
        <v>143157.23000000001</v>
      </c>
    </row>
    <row r="8" spans="1:8">
      <c r="A8" s="594">
        <v>1.1000000000000001</v>
      </c>
      <c r="B8" s="596" t="s">
        <v>527</v>
      </c>
      <c r="C8" s="713"/>
      <c r="D8" s="713"/>
      <c r="E8" s="714">
        <f t="shared" ref="E8:E36" si="0">C8+D8</f>
        <v>0</v>
      </c>
      <c r="F8" s="713"/>
      <c r="G8" s="713"/>
      <c r="H8" s="714">
        <f t="shared" ref="H8:H36" si="1">F8+G8</f>
        <v>0</v>
      </c>
    </row>
    <row r="9" spans="1:8" ht="15.75">
      <c r="A9" s="594">
        <v>1.2</v>
      </c>
      <c r="B9" s="596" t="s">
        <v>528</v>
      </c>
      <c r="C9" s="715">
        <v>53687</v>
      </c>
      <c r="D9" s="715">
        <v>227</v>
      </c>
      <c r="E9" s="714">
        <f t="shared" si="0"/>
        <v>53914</v>
      </c>
      <c r="F9" s="713"/>
      <c r="G9" s="713"/>
      <c r="H9" s="714">
        <f t="shared" si="1"/>
        <v>0</v>
      </c>
    </row>
    <row r="10" spans="1:8" ht="15.75">
      <c r="A10" s="594">
        <v>1.3</v>
      </c>
      <c r="B10" s="596" t="s">
        <v>529</v>
      </c>
      <c r="C10" s="715">
        <v>13779175</v>
      </c>
      <c r="D10" s="715">
        <v>472726</v>
      </c>
      <c r="E10" s="714">
        <f t="shared" si="0"/>
        <v>14251901</v>
      </c>
      <c r="F10" s="715">
        <v>143157.23000000001</v>
      </c>
      <c r="G10" s="713"/>
      <c r="H10" s="714">
        <f t="shared" si="1"/>
        <v>143157.23000000001</v>
      </c>
    </row>
    <row r="11" spans="1:8">
      <c r="A11" s="594">
        <v>2</v>
      </c>
      <c r="B11" s="597" t="s">
        <v>530</v>
      </c>
      <c r="C11" s="713"/>
      <c r="D11" s="713"/>
      <c r="E11" s="714">
        <f t="shared" si="0"/>
        <v>0</v>
      </c>
      <c r="F11" s="713"/>
      <c r="G11" s="713"/>
      <c r="H11" s="714">
        <f t="shared" si="1"/>
        <v>0</v>
      </c>
    </row>
    <row r="12" spans="1:8">
      <c r="A12" s="594">
        <v>2.1</v>
      </c>
      <c r="B12" s="598" t="s">
        <v>531</v>
      </c>
      <c r="C12" s="713"/>
      <c r="D12" s="713"/>
      <c r="E12" s="714">
        <f t="shared" si="0"/>
        <v>0</v>
      </c>
      <c r="F12" s="713"/>
      <c r="G12" s="713"/>
      <c r="H12" s="714">
        <f t="shared" si="1"/>
        <v>0</v>
      </c>
    </row>
    <row r="13" spans="1:8" ht="26.45" customHeight="1">
      <c r="A13" s="594">
        <v>3</v>
      </c>
      <c r="B13" s="599" t="s">
        <v>532</v>
      </c>
      <c r="C13" s="713"/>
      <c r="D13" s="713"/>
      <c r="E13" s="714">
        <f t="shared" si="0"/>
        <v>0</v>
      </c>
      <c r="F13" s="713"/>
      <c r="G13" s="713"/>
      <c r="H13" s="714">
        <f t="shared" si="1"/>
        <v>0</v>
      </c>
    </row>
    <row r="14" spans="1:8" ht="26.45" customHeight="1">
      <c r="A14" s="594">
        <v>4</v>
      </c>
      <c r="B14" s="600" t="s">
        <v>533</v>
      </c>
      <c r="C14" s="713"/>
      <c r="D14" s="713"/>
      <c r="E14" s="714">
        <f t="shared" si="0"/>
        <v>0</v>
      </c>
      <c r="F14" s="713"/>
      <c r="G14" s="713"/>
      <c r="H14" s="714">
        <f t="shared" si="1"/>
        <v>0</v>
      </c>
    </row>
    <row r="15" spans="1:8" ht="24.6" customHeight="1">
      <c r="A15" s="594">
        <v>5</v>
      </c>
      <c r="B15" s="601" t="s">
        <v>534</v>
      </c>
      <c r="C15" s="716">
        <f>SUM(C16:C18)</f>
        <v>0</v>
      </c>
      <c r="D15" s="716">
        <f>SUM(D16:D18)</f>
        <v>0</v>
      </c>
      <c r="E15" s="717">
        <f t="shared" si="0"/>
        <v>0</v>
      </c>
      <c r="F15" s="716">
        <f>SUM(F16:F18)</f>
        <v>0</v>
      </c>
      <c r="G15" s="716">
        <f>SUM(G16:G18)</f>
        <v>0</v>
      </c>
      <c r="H15" s="717">
        <f t="shared" si="1"/>
        <v>0</v>
      </c>
    </row>
    <row r="16" spans="1:8">
      <c r="A16" s="594">
        <v>5.0999999999999996</v>
      </c>
      <c r="B16" s="602" t="s">
        <v>535</v>
      </c>
      <c r="C16" s="713"/>
      <c r="D16" s="713"/>
      <c r="E16" s="714">
        <f t="shared" si="0"/>
        <v>0</v>
      </c>
      <c r="F16" s="713"/>
      <c r="G16" s="713"/>
      <c r="H16" s="714">
        <f t="shared" si="1"/>
        <v>0</v>
      </c>
    </row>
    <row r="17" spans="1:8">
      <c r="A17" s="594">
        <v>5.2</v>
      </c>
      <c r="B17" s="602" t="s">
        <v>536</v>
      </c>
      <c r="C17" s="713"/>
      <c r="D17" s="713"/>
      <c r="E17" s="714">
        <f t="shared" si="0"/>
        <v>0</v>
      </c>
      <c r="F17" s="713"/>
      <c r="G17" s="713"/>
      <c r="H17" s="714">
        <f t="shared" si="1"/>
        <v>0</v>
      </c>
    </row>
    <row r="18" spans="1:8">
      <c r="A18" s="594">
        <v>5.3</v>
      </c>
      <c r="B18" s="603" t="s">
        <v>537</v>
      </c>
      <c r="C18" s="713"/>
      <c r="D18" s="713"/>
      <c r="E18" s="714">
        <f t="shared" si="0"/>
        <v>0</v>
      </c>
      <c r="F18" s="713"/>
      <c r="G18" s="713"/>
      <c r="H18" s="714">
        <f t="shared" si="1"/>
        <v>0</v>
      </c>
    </row>
    <row r="19" spans="1:8">
      <c r="A19" s="594">
        <v>6</v>
      </c>
      <c r="B19" s="599" t="s">
        <v>538</v>
      </c>
      <c r="C19" s="713">
        <f>SUM(C20:C21)</f>
        <v>10503011</v>
      </c>
      <c r="D19" s="713">
        <f>SUM(D20:D21)</f>
        <v>0</v>
      </c>
      <c r="E19" s="714">
        <f t="shared" si="0"/>
        <v>10503011</v>
      </c>
      <c r="F19" s="713">
        <f>SUM(F20:F21)</f>
        <v>4121431.0965216439</v>
      </c>
      <c r="G19" s="713">
        <f>SUM(G20:G21)</f>
        <v>0</v>
      </c>
      <c r="H19" s="714">
        <f t="shared" si="1"/>
        <v>4121431.0965216439</v>
      </c>
    </row>
    <row r="20" spans="1:8" ht="15.75">
      <c r="A20" s="594">
        <v>6.1</v>
      </c>
      <c r="B20" s="602" t="s">
        <v>536</v>
      </c>
      <c r="C20" s="715">
        <v>10503011</v>
      </c>
      <c r="D20" s="713"/>
      <c r="E20" s="714">
        <f t="shared" si="0"/>
        <v>10503011</v>
      </c>
      <c r="F20" s="715">
        <v>4121431.0965216439</v>
      </c>
      <c r="G20" s="713"/>
      <c r="H20" s="714">
        <f t="shared" si="1"/>
        <v>4121431.0965216439</v>
      </c>
    </row>
    <row r="21" spans="1:8">
      <c r="A21" s="594">
        <v>6.2</v>
      </c>
      <c r="B21" s="603" t="s">
        <v>537</v>
      </c>
      <c r="C21" s="713"/>
      <c r="D21" s="713"/>
      <c r="E21" s="714">
        <f t="shared" si="0"/>
        <v>0</v>
      </c>
      <c r="F21" s="713"/>
      <c r="G21" s="713"/>
      <c r="H21" s="714">
        <f t="shared" si="1"/>
        <v>0</v>
      </c>
    </row>
    <row r="22" spans="1:8">
      <c r="A22" s="594">
        <v>7</v>
      </c>
      <c r="B22" s="597" t="s">
        <v>539</v>
      </c>
      <c r="C22" s="713"/>
      <c r="D22" s="713"/>
      <c r="E22" s="714">
        <f t="shared" si="0"/>
        <v>0</v>
      </c>
      <c r="F22" s="713"/>
      <c r="G22" s="713"/>
      <c r="H22" s="714">
        <f t="shared" si="1"/>
        <v>0</v>
      </c>
    </row>
    <row r="23" spans="1:8">
      <c r="A23" s="594">
        <v>8</v>
      </c>
      <c r="B23" s="604" t="s">
        <v>540</v>
      </c>
      <c r="C23" s="713"/>
      <c r="D23" s="713"/>
      <c r="E23" s="714">
        <f t="shared" si="0"/>
        <v>0</v>
      </c>
      <c r="F23" s="713"/>
      <c r="G23" s="713"/>
      <c r="H23" s="714">
        <f t="shared" si="1"/>
        <v>0</v>
      </c>
    </row>
    <row r="24" spans="1:8">
      <c r="A24" s="594">
        <v>9</v>
      </c>
      <c r="B24" s="600" t="s">
        <v>541</v>
      </c>
      <c r="C24" s="713">
        <f>SUM(C25:C26)</f>
        <v>1166823</v>
      </c>
      <c r="D24" s="713">
        <f>SUM(D25:D26)</f>
        <v>0</v>
      </c>
      <c r="E24" s="714">
        <f t="shared" si="0"/>
        <v>1166823</v>
      </c>
      <c r="F24" s="713">
        <f>SUM(F25:F26)</f>
        <v>526879.02</v>
      </c>
      <c r="G24" s="713">
        <f>SUM(G25:G26)</f>
        <v>0</v>
      </c>
      <c r="H24" s="714">
        <f t="shared" si="1"/>
        <v>526879.02</v>
      </c>
    </row>
    <row r="25" spans="1:8" ht="15.75">
      <c r="A25" s="594">
        <v>9.1</v>
      </c>
      <c r="B25" s="602" t="s">
        <v>542</v>
      </c>
      <c r="C25" s="715">
        <v>1166823</v>
      </c>
      <c r="D25" s="713"/>
      <c r="E25" s="714">
        <f t="shared" si="0"/>
        <v>1166823</v>
      </c>
      <c r="F25" s="715">
        <v>526879.02</v>
      </c>
      <c r="G25" s="713"/>
      <c r="H25" s="714">
        <f t="shared" si="1"/>
        <v>526879.02</v>
      </c>
    </row>
    <row r="26" spans="1:8">
      <c r="A26" s="594">
        <v>9.1999999999999993</v>
      </c>
      <c r="B26" s="602" t="s">
        <v>543</v>
      </c>
      <c r="C26" s="713"/>
      <c r="D26" s="713"/>
      <c r="E26" s="714">
        <f t="shared" si="0"/>
        <v>0</v>
      </c>
      <c r="F26" s="713"/>
      <c r="G26" s="713"/>
      <c r="H26" s="714">
        <f t="shared" si="1"/>
        <v>0</v>
      </c>
    </row>
    <row r="27" spans="1:8">
      <c r="A27" s="594">
        <v>10</v>
      </c>
      <c r="B27" s="600" t="s">
        <v>544</v>
      </c>
      <c r="C27" s="713">
        <f>SUM(C28:C29)</f>
        <v>4522718</v>
      </c>
      <c r="D27" s="713">
        <f>SUM(D28:D29)</f>
        <v>0</v>
      </c>
      <c r="E27" s="714">
        <f t="shared" si="0"/>
        <v>4522718</v>
      </c>
      <c r="F27" s="713">
        <f>SUM(F28:F29)</f>
        <v>871300.84</v>
      </c>
      <c r="G27" s="713">
        <f>SUM(G28:G29)</f>
        <v>0</v>
      </c>
      <c r="H27" s="714">
        <f t="shared" si="1"/>
        <v>871300.84</v>
      </c>
    </row>
    <row r="28" spans="1:8">
      <c r="A28" s="594">
        <v>10.1</v>
      </c>
      <c r="B28" s="602" t="s">
        <v>545</v>
      </c>
      <c r="C28" s="713"/>
      <c r="D28" s="713"/>
      <c r="E28" s="714">
        <f t="shared" si="0"/>
        <v>0</v>
      </c>
      <c r="F28" s="713"/>
      <c r="G28" s="713"/>
      <c r="H28" s="714">
        <f t="shared" si="1"/>
        <v>0</v>
      </c>
    </row>
    <row r="29" spans="1:8" ht="15.75">
      <c r="A29" s="594">
        <v>10.199999999999999</v>
      </c>
      <c r="B29" s="602" t="s">
        <v>546</v>
      </c>
      <c r="C29" s="715">
        <v>4522718</v>
      </c>
      <c r="D29" s="713"/>
      <c r="E29" s="714">
        <f t="shared" si="0"/>
        <v>4522718</v>
      </c>
      <c r="F29" s="715">
        <v>871300.84</v>
      </c>
      <c r="G29" s="713"/>
      <c r="H29" s="714">
        <f t="shared" si="1"/>
        <v>871300.84</v>
      </c>
    </row>
    <row r="30" spans="1:8">
      <c r="A30" s="594">
        <v>11</v>
      </c>
      <c r="B30" s="600" t="s">
        <v>547</v>
      </c>
      <c r="C30" s="713">
        <f>SUM(C31:C32)</f>
        <v>983953</v>
      </c>
      <c r="D30" s="713">
        <f>SUM(D31:D32)</f>
        <v>0</v>
      </c>
      <c r="E30" s="714">
        <f t="shared" si="0"/>
        <v>983953</v>
      </c>
      <c r="F30" s="713">
        <f>SUM(F31:F32)</f>
        <v>647080.60199999996</v>
      </c>
      <c r="G30" s="713">
        <f>SUM(G31:G32)</f>
        <v>0</v>
      </c>
      <c r="H30" s="714">
        <f t="shared" si="1"/>
        <v>647080.60199999996</v>
      </c>
    </row>
    <row r="31" spans="1:8" ht="15.75">
      <c r="A31" s="594">
        <v>11.1</v>
      </c>
      <c r="B31" s="602" t="s">
        <v>548</v>
      </c>
      <c r="C31" s="715">
        <v>12765</v>
      </c>
      <c r="D31" s="713"/>
      <c r="E31" s="714">
        <f t="shared" si="0"/>
        <v>12765</v>
      </c>
      <c r="F31" s="715">
        <v>4170.8500000000004</v>
      </c>
      <c r="G31" s="713"/>
      <c r="H31" s="714">
        <f t="shared" si="1"/>
        <v>4170.8500000000004</v>
      </c>
    </row>
    <row r="32" spans="1:8" ht="15.75">
      <c r="A32" s="594">
        <v>11.2</v>
      </c>
      <c r="B32" s="602" t="s">
        <v>549</v>
      </c>
      <c r="C32" s="715">
        <v>971188</v>
      </c>
      <c r="D32" s="713"/>
      <c r="E32" s="714">
        <f t="shared" si="0"/>
        <v>971188</v>
      </c>
      <c r="F32" s="715">
        <v>642909.75199999998</v>
      </c>
      <c r="G32" s="713"/>
      <c r="H32" s="714">
        <f t="shared" si="1"/>
        <v>642909.75199999998</v>
      </c>
    </row>
    <row r="33" spans="1:8" ht="15.75">
      <c r="A33" s="594">
        <v>13</v>
      </c>
      <c r="B33" s="600" t="s">
        <v>550</v>
      </c>
      <c r="C33" s="715">
        <v>993242</v>
      </c>
      <c r="D33" s="713"/>
      <c r="E33" s="714">
        <f t="shared" si="0"/>
        <v>993242</v>
      </c>
      <c r="F33" s="715">
        <v>647723.6</v>
      </c>
      <c r="G33" s="713"/>
      <c r="H33" s="714">
        <f t="shared" si="1"/>
        <v>647723.6</v>
      </c>
    </row>
    <row r="34" spans="1:8">
      <c r="A34" s="594">
        <v>13.1</v>
      </c>
      <c r="B34" s="605" t="s">
        <v>551</v>
      </c>
      <c r="C34" s="713"/>
      <c r="D34" s="713"/>
      <c r="E34" s="714">
        <f t="shared" si="0"/>
        <v>0</v>
      </c>
      <c r="F34" s="713"/>
      <c r="G34" s="713"/>
      <c r="H34" s="714">
        <f t="shared" si="1"/>
        <v>0</v>
      </c>
    </row>
    <row r="35" spans="1:8">
      <c r="A35" s="594">
        <v>13.2</v>
      </c>
      <c r="B35" s="605" t="s">
        <v>552</v>
      </c>
      <c r="C35" s="713"/>
      <c r="D35" s="713"/>
      <c r="E35" s="714">
        <f t="shared" si="0"/>
        <v>0</v>
      </c>
      <c r="F35" s="713"/>
      <c r="G35" s="713"/>
      <c r="H35" s="714">
        <f t="shared" si="1"/>
        <v>0</v>
      </c>
    </row>
    <row r="36" spans="1:8">
      <c r="A36" s="594">
        <v>14</v>
      </c>
      <c r="B36" s="606" t="s">
        <v>553</v>
      </c>
      <c r="C36" s="713">
        <f>SUM(C7,C11,C13,C14,C15,C19,C22,C23,C24,C27,C30,C33)</f>
        <v>32002609</v>
      </c>
      <c r="D36" s="713">
        <f>SUM(D7,D11,D13,D14,D15,D19,D22,D23,D24,D27,D30,D33)</f>
        <v>472953</v>
      </c>
      <c r="E36" s="714">
        <f t="shared" si="0"/>
        <v>32475562</v>
      </c>
      <c r="F36" s="713">
        <f>SUM(F7,F11,F13,F14,F15,F19,F22,F23,F24,F27,F30,F33)</f>
        <v>6957572.3885216434</v>
      </c>
      <c r="G36" s="713">
        <f>SUM(G7,G11,G13,G14,G15,G19,G22,G23,G24,G27,G30,G33)</f>
        <v>0</v>
      </c>
      <c r="H36" s="714">
        <f t="shared" si="1"/>
        <v>6957572.3885216434</v>
      </c>
    </row>
    <row r="37" spans="1:8" ht="22.5" customHeight="1">
      <c r="A37" s="594"/>
      <c r="B37" s="607" t="s">
        <v>554</v>
      </c>
      <c r="C37" s="773"/>
      <c r="D37" s="774"/>
      <c r="E37" s="774"/>
      <c r="F37" s="774"/>
      <c r="G37" s="774"/>
      <c r="H37" s="775"/>
    </row>
    <row r="38" spans="1:8">
      <c r="A38" s="594">
        <v>15</v>
      </c>
      <c r="B38" s="608" t="s">
        <v>555</v>
      </c>
      <c r="C38" s="718"/>
      <c r="D38" s="718"/>
      <c r="E38" s="719">
        <f>C38+D38</f>
        <v>0</v>
      </c>
      <c r="F38" s="718"/>
      <c r="G38" s="718"/>
      <c r="H38" s="719">
        <f>F38+G38</f>
        <v>0</v>
      </c>
    </row>
    <row r="39" spans="1:8">
      <c r="A39" s="609">
        <v>15.1</v>
      </c>
      <c r="B39" s="610" t="s">
        <v>531</v>
      </c>
      <c r="C39" s="718"/>
      <c r="D39" s="718"/>
      <c r="E39" s="719">
        <f t="shared" ref="E39:E53" si="2">C39+D39</f>
        <v>0</v>
      </c>
      <c r="F39" s="718"/>
      <c r="G39" s="718"/>
      <c r="H39" s="719">
        <f t="shared" ref="H39:H53" si="3">F39+G39</f>
        <v>0</v>
      </c>
    </row>
    <row r="40" spans="1:8" ht="24" customHeight="1">
      <c r="A40" s="609">
        <v>16</v>
      </c>
      <c r="B40" s="597" t="s">
        <v>556</v>
      </c>
      <c r="C40" s="718"/>
      <c r="D40" s="718"/>
      <c r="E40" s="719">
        <f t="shared" si="2"/>
        <v>0</v>
      </c>
      <c r="F40" s="718"/>
      <c r="G40" s="718"/>
      <c r="H40" s="719">
        <f t="shared" si="3"/>
        <v>0</v>
      </c>
    </row>
    <row r="41" spans="1:8">
      <c r="A41" s="609">
        <v>17</v>
      </c>
      <c r="B41" s="597" t="s">
        <v>557</v>
      </c>
      <c r="C41" s="718">
        <f>SUM(C42:C45)</f>
        <v>239784</v>
      </c>
      <c r="D41" s="718">
        <f>SUM(D42:D45)</f>
        <v>1959</v>
      </c>
      <c r="E41" s="719">
        <f t="shared" si="2"/>
        <v>241743</v>
      </c>
      <c r="F41" s="718">
        <f>SUM(F42:F45)</f>
        <v>0</v>
      </c>
      <c r="G41" s="718">
        <f>SUM(G42:G45)</f>
        <v>0</v>
      </c>
      <c r="H41" s="719">
        <f t="shared" si="3"/>
        <v>0</v>
      </c>
    </row>
    <row r="42" spans="1:8">
      <c r="A42" s="609">
        <v>17.100000000000001</v>
      </c>
      <c r="B42" s="611" t="s">
        <v>558</v>
      </c>
      <c r="C42" s="718">
        <v>239784</v>
      </c>
      <c r="D42" s="718">
        <v>1959</v>
      </c>
      <c r="E42" s="719">
        <f t="shared" si="2"/>
        <v>241743</v>
      </c>
      <c r="F42" s="718"/>
      <c r="G42" s="718"/>
      <c r="H42" s="719">
        <f t="shared" si="3"/>
        <v>0</v>
      </c>
    </row>
    <row r="43" spans="1:8">
      <c r="A43" s="609">
        <v>17.2</v>
      </c>
      <c r="B43" s="612" t="s">
        <v>559</v>
      </c>
      <c r="C43" s="718"/>
      <c r="D43" s="718"/>
      <c r="E43" s="719">
        <f t="shared" si="2"/>
        <v>0</v>
      </c>
      <c r="F43" s="718"/>
      <c r="G43" s="718"/>
      <c r="H43" s="719">
        <f t="shared" si="3"/>
        <v>0</v>
      </c>
    </row>
    <row r="44" spans="1:8">
      <c r="A44" s="609">
        <v>17.3</v>
      </c>
      <c r="B44" s="611" t="s">
        <v>560</v>
      </c>
      <c r="C44" s="718"/>
      <c r="D44" s="718"/>
      <c r="E44" s="719">
        <f t="shared" si="2"/>
        <v>0</v>
      </c>
      <c r="F44" s="718"/>
      <c r="G44" s="718"/>
      <c r="H44" s="719">
        <f t="shared" si="3"/>
        <v>0</v>
      </c>
    </row>
    <row r="45" spans="1:8">
      <c r="A45" s="609">
        <v>17.399999999999999</v>
      </c>
      <c r="B45" s="611" t="s">
        <v>561</v>
      </c>
      <c r="C45" s="718"/>
      <c r="D45" s="718"/>
      <c r="E45" s="719">
        <f t="shared" si="2"/>
        <v>0</v>
      </c>
      <c r="F45" s="718"/>
      <c r="G45" s="718"/>
      <c r="H45" s="719">
        <f t="shared" si="3"/>
        <v>0</v>
      </c>
    </row>
    <row r="46" spans="1:8">
      <c r="A46" s="609">
        <v>18</v>
      </c>
      <c r="B46" s="613" t="s">
        <v>562</v>
      </c>
      <c r="C46" s="718"/>
      <c r="D46" s="718"/>
      <c r="E46" s="719">
        <f t="shared" si="2"/>
        <v>0</v>
      </c>
      <c r="F46" s="718"/>
      <c r="G46" s="718"/>
      <c r="H46" s="719">
        <f t="shared" si="3"/>
        <v>0</v>
      </c>
    </row>
    <row r="47" spans="1:8">
      <c r="A47" s="609">
        <v>19</v>
      </c>
      <c r="B47" s="613" t="s">
        <v>563</v>
      </c>
      <c r="C47" s="718">
        <f>SUM(C48:C49)</f>
        <v>8026</v>
      </c>
      <c r="D47" s="718">
        <f>SUM(D48:D49)</f>
        <v>0</v>
      </c>
      <c r="E47" s="719">
        <f t="shared" si="2"/>
        <v>8026</v>
      </c>
      <c r="F47" s="718">
        <f>SUM(F48:F49)</f>
        <v>3432.37</v>
      </c>
      <c r="G47" s="718">
        <f>SUM(G48:G49)</f>
        <v>0</v>
      </c>
      <c r="H47" s="719">
        <f t="shared" si="3"/>
        <v>3432.37</v>
      </c>
    </row>
    <row r="48" spans="1:8">
      <c r="A48" s="609">
        <v>19.100000000000001</v>
      </c>
      <c r="B48" s="614" t="s">
        <v>564</v>
      </c>
      <c r="C48" s="718">
        <v>8026</v>
      </c>
      <c r="D48" s="718"/>
      <c r="E48" s="719">
        <f t="shared" si="2"/>
        <v>8026</v>
      </c>
      <c r="F48" s="718">
        <v>3432.37</v>
      </c>
      <c r="G48" s="718"/>
      <c r="H48" s="719">
        <f t="shared" si="3"/>
        <v>3432.37</v>
      </c>
    </row>
    <row r="49" spans="1:8">
      <c r="A49" s="609">
        <v>19.2</v>
      </c>
      <c r="B49" s="615" t="s">
        <v>565</v>
      </c>
      <c r="C49" s="718"/>
      <c r="D49" s="718"/>
      <c r="E49" s="719">
        <f t="shared" si="2"/>
        <v>0</v>
      </c>
      <c r="F49" s="718"/>
      <c r="G49" s="718"/>
      <c r="H49" s="719">
        <f t="shared" si="3"/>
        <v>0</v>
      </c>
    </row>
    <row r="50" spans="1:8">
      <c r="A50" s="609">
        <v>20</v>
      </c>
      <c r="B50" s="616" t="s">
        <v>566</v>
      </c>
      <c r="C50" s="718"/>
      <c r="D50" s="718"/>
      <c r="E50" s="719">
        <f t="shared" si="2"/>
        <v>0</v>
      </c>
      <c r="F50" s="718"/>
      <c r="G50" s="718"/>
      <c r="H50" s="719">
        <f t="shared" si="3"/>
        <v>0</v>
      </c>
    </row>
    <row r="51" spans="1:8">
      <c r="A51" s="609">
        <v>21</v>
      </c>
      <c r="B51" s="604" t="s">
        <v>567</v>
      </c>
      <c r="C51" s="718">
        <v>319947</v>
      </c>
      <c r="D51" s="718">
        <v>241372</v>
      </c>
      <c r="E51" s="719">
        <f t="shared" si="2"/>
        <v>561319</v>
      </c>
      <c r="F51" s="718">
        <v>107993.45</v>
      </c>
      <c r="G51" s="718"/>
      <c r="H51" s="719">
        <f t="shared" si="3"/>
        <v>107993.45</v>
      </c>
    </row>
    <row r="52" spans="1:8">
      <c r="A52" s="609">
        <v>21.1</v>
      </c>
      <c r="B52" s="612" t="s">
        <v>568</v>
      </c>
      <c r="C52" s="718"/>
      <c r="D52" s="718"/>
      <c r="E52" s="719">
        <f t="shared" si="2"/>
        <v>0</v>
      </c>
      <c r="F52" s="718"/>
      <c r="G52" s="718"/>
      <c r="H52" s="719">
        <f t="shared" si="3"/>
        <v>0</v>
      </c>
    </row>
    <row r="53" spans="1:8">
      <c r="A53" s="609">
        <v>22</v>
      </c>
      <c r="B53" s="617" t="s">
        <v>569</v>
      </c>
      <c r="C53" s="718">
        <f>SUM(C38,C40,C41,C46,C47,C50,C51)</f>
        <v>567757</v>
      </c>
      <c r="D53" s="718">
        <f>SUM(D38,D40,D41,D46,D47,D50,D51)</f>
        <v>243331</v>
      </c>
      <c r="E53" s="719">
        <f t="shared" si="2"/>
        <v>811088</v>
      </c>
      <c r="F53" s="718">
        <f>SUM(F38,F40,F41,F46,F47,F50,F51)</f>
        <v>111425.81999999999</v>
      </c>
      <c r="G53" s="718">
        <f>SUM(G38,G40,G41,G46,G47,G50,G51)</f>
        <v>0</v>
      </c>
      <c r="H53" s="719">
        <f t="shared" si="3"/>
        <v>111425.81999999999</v>
      </c>
    </row>
    <row r="54" spans="1:8" ht="24" customHeight="1">
      <c r="A54" s="609"/>
      <c r="B54" s="618" t="s">
        <v>570</v>
      </c>
      <c r="C54" s="762"/>
      <c r="D54" s="763"/>
      <c r="E54" s="763"/>
      <c r="F54" s="763"/>
      <c r="G54" s="763"/>
      <c r="H54" s="764"/>
    </row>
    <row r="55" spans="1:8">
      <c r="A55" s="609">
        <v>23</v>
      </c>
      <c r="B55" s="632" t="s">
        <v>711</v>
      </c>
      <c r="C55" s="718">
        <v>41223750</v>
      </c>
      <c r="D55" s="718"/>
      <c r="E55" s="719">
        <f>C55+D55</f>
        <v>41223750</v>
      </c>
      <c r="F55" s="718">
        <v>9705400</v>
      </c>
      <c r="G55" s="718"/>
      <c r="H55" s="719">
        <f>F55+G55</f>
        <v>9705400</v>
      </c>
    </row>
    <row r="56" spans="1:8">
      <c r="A56" s="609">
        <v>24</v>
      </c>
      <c r="B56" s="616" t="s">
        <v>572</v>
      </c>
      <c r="C56" s="718">
        <v>2100</v>
      </c>
      <c r="D56" s="718"/>
      <c r="E56" s="719">
        <f t="shared" ref="E56:E69" si="4">C56+D56</f>
        <v>2100</v>
      </c>
      <c r="F56" s="718">
        <v>2100</v>
      </c>
      <c r="G56" s="718"/>
      <c r="H56" s="719">
        <f t="shared" ref="H56:H69" si="5">F56+G56</f>
        <v>2100</v>
      </c>
    </row>
    <row r="57" spans="1:8">
      <c r="A57" s="609">
        <v>25</v>
      </c>
      <c r="B57" s="613" t="s">
        <v>573</v>
      </c>
      <c r="C57" s="718"/>
      <c r="D57" s="718"/>
      <c r="E57" s="719">
        <f t="shared" si="4"/>
        <v>0</v>
      </c>
      <c r="F57" s="718"/>
      <c r="G57" s="718"/>
      <c r="H57" s="719">
        <f t="shared" si="5"/>
        <v>0</v>
      </c>
    </row>
    <row r="58" spans="1:8">
      <c r="A58" s="609">
        <v>26</v>
      </c>
      <c r="B58" s="613" t="s">
        <v>574</v>
      </c>
      <c r="C58" s="718"/>
      <c r="D58" s="718"/>
      <c r="E58" s="719">
        <f t="shared" si="4"/>
        <v>0</v>
      </c>
      <c r="F58" s="718"/>
      <c r="G58" s="718"/>
      <c r="H58" s="719">
        <f t="shared" si="5"/>
        <v>0</v>
      </c>
    </row>
    <row r="59" spans="1:8">
      <c r="A59" s="609">
        <v>27</v>
      </c>
      <c r="B59" s="613" t="s">
        <v>575</v>
      </c>
      <c r="C59" s="718">
        <f>SUM(C60:C61)</f>
        <v>0</v>
      </c>
      <c r="D59" s="718">
        <f>SUM(D60:D61)</f>
        <v>0</v>
      </c>
      <c r="E59" s="719">
        <f t="shared" si="4"/>
        <v>0</v>
      </c>
      <c r="F59" s="718"/>
      <c r="G59" s="718"/>
      <c r="H59" s="719">
        <f t="shared" si="5"/>
        <v>0</v>
      </c>
    </row>
    <row r="60" spans="1:8">
      <c r="A60" s="609">
        <v>27.1</v>
      </c>
      <c r="B60" s="611" t="s">
        <v>576</v>
      </c>
      <c r="C60" s="718"/>
      <c r="D60" s="718"/>
      <c r="E60" s="719">
        <f t="shared" si="4"/>
        <v>0</v>
      </c>
      <c r="F60" s="718"/>
      <c r="G60" s="718"/>
      <c r="H60" s="719">
        <f t="shared" si="5"/>
        <v>0</v>
      </c>
    </row>
    <row r="61" spans="1:8">
      <c r="A61" s="609">
        <v>27.2</v>
      </c>
      <c r="B61" s="611" t="s">
        <v>577</v>
      </c>
      <c r="C61" s="718"/>
      <c r="D61" s="718"/>
      <c r="E61" s="719">
        <f t="shared" si="4"/>
        <v>0</v>
      </c>
      <c r="F61" s="718"/>
      <c r="G61" s="718"/>
      <c r="H61" s="719">
        <f t="shared" si="5"/>
        <v>0</v>
      </c>
    </row>
    <row r="62" spans="1:8">
      <c r="A62" s="609">
        <v>28</v>
      </c>
      <c r="B62" s="619" t="s">
        <v>578</v>
      </c>
      <c r="C62" s="718"/>
      <c r="D62" s="718"/>
      <c r="E62" s="719">
        <f t="shared" si="4"/>
        <v>0</v>
      </c>
      <c r="F62" s="718"/>
      <c r="G62" s="718"/>
      <c r="H62" s="719">
        <f t="shared" si="5"/>
        <v>0</v>
      </c>
    </row>
    <row r="63" spans="1:8">
      <c r="A63" s="609">
        <v>29</v>
      </c>
      <c r="B63" s="613" t="s">
        <v>579</v>
      </c>
      <c r="C63" s="718">
        <f>SUM(C64:C66)</f>
        <v>0</v>
      </c>
      <c r="D63" s="718">
        <f>SUM(D64:D66)</f>
        <v>0</v>
      </c>
      <c r="E63" s="719">
        <f t="shared" si="4"/>
        <v>0</v>
      </c>
      <c r="F63" s="718"/>
      <c r="G63" s="718"/>
      <c r="H63" s="719">
        <f t="shared" si="5"/>
        <v>0</v>
      </c>
    </row>
    <row r="64" spans="1:8">
      <c r="A64" s="609">
        <v>29.1</v>
      </c>
      <c r="B64" s="603" t="s">
        <v>580</v>
      </c>
      <c r="C64" s="718"/>
      <c r="D64" s="718"/>
      <c r="E64" s="719">
        <f t="shared" si="4"/>
        <v>0</v>
      </c>
      <c r="F64" s="718"/>
      <c r="G64" s="718"/>
      <c r="H64" s="719">
        <f t="shared" si="5"/>
        <v>0</v>
      </c>
    </row>
    <row r="65" spans="1:8" ht="24.95" customHeight="1">
      <c r="A65" s="609">
        <v>29.2</v>
      </c>
      <c r="B65" s="620" t="s">
        <v>581</v>
      </c>
      <c r="C65" s="718"/>
      <c r="D65" s="718"/>
      <c r="E65" s="719">
        <f t="shared" si="4"/>
        <v>0</v>
      </c>
      <c r="F65" s="718"/>
      <c r="G65" s="718"/>
      <c r="H65" s="719">
        <f t="shared" si="5"/>
        <v>0</v>
      </c>
    </row>
    <row r="66" spans="1:8" ht="22.5" customHeight="1">
      <c r="A66" s="609">
        <v>29.3</v>
      </c>
      <c r="B66" s="620" t="s">
        <v>582</v>
      </c>
      <c r="C66" s="718"/>
      <c r="D66" s="718"/>
      <c r="E66" s="719">
        <f t="shared" si="4"/>
        <v>0</v>
      </c>
      <c r="F66" s="718"/>
      <c r="G66" s="718"/>
      <c r="H66" s="719">
        <f t="shared" si="5"/>
        <v>0</v>
      </c>
    </row>
    <row r="67" spans="1:8">
      <c r="A67" s="609">
        <v>30</v>
      </c>
      <c r="B67" s="600" t="s">
        <v>583</v>
      </c>
      <c r="C67" s="718">
        <v>-9561376</v>
      </c>
      <c r="D67" s="718"/>
      <c r="E67" s="719">
        <f t="shared" si="4"/>
        <v>-9561376</v>
      </c>
      <c r="F67" s="718">
        <v>-2860953</v>
      </c>
      <c r="G67" s="718"/>
      <c r="H67" s="719">
        <f t="shared" si="5"/>
        <v>-2860953</v>
      </c>
    </row>
    <row r="68" spans="1:8">
      <c r="A68" s="609">
        <v>31</v>
      </c>
      <c r="B68" s="621" t="s">
        <v>584</v>
      </c>
      <c r="C68" s="718">
        <f>SUM(C55,C56,C57,C58,C59,C62,C63,C67)</f>
        <v>31664474</v>
      </c>
      <c r="D68" s="718">
        <f>SUM(D55,D56,D57,D58,D59,D62,D63,D67)</f>
        <v>0</v>
      </c>
      <c r="E68" s="719">
        <f t="shared" si="4"/>
        <v>31664474</v>
      </c>
      <c r="F68" s="718">
        <f>SUM(F55,F56,F57,F58,F59,F62,F63,F67)</f>
        <v>6846547</v>
      </c>
      <c r="G68" s="718">
        <f>SUM(G55,G56,G57,G58,G59,G62,G63,G67)</f>
        <v>0</v>
      </c>
      <c r="H68" s="719">
        <f t="shared" si="5"/>
        <v>6846547</v>
      </c>
    </row>
    <row r="69" spans="1:8">
      <c r="A69" s="609">
        <v>32</v>
      </c>
      <c r="B69" s="622" t="s">
        <v>585</v>
      </c>
      <c r="C69" s="718">
        <f>SUM(C53,C68)</f>
        <v>32232231</v>
      </c>
      <c r="D69" s="718">
        <f>SUM(D53,D68)</f>
        <v>243331</v>
      </c>
      <c r="E69" s="719">
        <f t="shared" si="4"/>
        <v>32475562</v>
      </c>
      <c r="F69" s="718">
        <f>SUM(F53,F68)</f>
        <v>6957972.8200000003</v>
      </c>
      <c r="G69" s="718">
        <f>SUM(G53,G68)</f>
        <v>0</v>
      </c>
      <c r="H69" s="719">
        <f t="shared" si="5"/>
        <v>6957972.8200000003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B2" sqref="B2"/>
    </sheetView>
  </sheetViews>
  <sheetFormatPr defaultColWidth="9.140625" defaultRowHeight="12.75"/>
  <cols>
    <col min="1" max="1" width="11.85546875" style="451" bestFit="1" customWidth="1"/>
    <col min="2" max="2" width="93.42578125" style="451" customWidth="1"/>
    <col min="3" max="3" width="14.5703125" style="451" customWidth="1"/>
    <col min="4" max="5" width="16.140625" style="451" customWidth="1"/>
    <col min="6" max="6" width="16.140625" style="528" customWidth="1"/>
    <col min="7" max="7" width="25.140625" style="528" customWidth="1"/>
    <col min="8" max="8" width="16.140625" style="451" customWidth="1"/>
    <col min="9" max="11" width="16.140625" style="528" customWidth="1"/>
    <col min="12" max="12" width="26.140625" style="528" customWidth="1"/>
    <col min="13" max="16384" width="9.140625" style="451"/>
  </cols>
  <sheetData>
    <row r="1" spans="1:12" ht="13.5">
      <c r="A1" s="356" t="s">
        <v>31</v>
      </c>
      <c r="B1" s="436" t="str">
        <f>'Info '!C2</f>
        <v>JSC Hash Bank</v>
      </c>
      <c r="F1" s="451"/>
      <c r="G1" s="451"/>
      <c r="I1" s="451"/>
      <c r="J1" s="451"/>
      <c r="K1" s="451"/>
      <c r="L1" s="451"/>
    </row>
    <row r="2" spans="1:12">
      <c r="A2" s="357" t="s">
        <v>32</v>
      </c>
      <c r="B2" s="693">
        <f>'1. key ratios '!B2</f>
        <v>45747</v>
      </c>
      <c r="F2" s="451"/>
      <c r="G2" s="451"/>
      <c r="I2" s="451"/>
      <c r="J2" s="451"/>
      <c r="K2" s="451"/>
      <c r="L2" s="451"/>
    </row>
    <row r="3" spans="1:12">
      <c r="A3" s="358" t="s">
        <v>467</v>
      </c>
      <c r="F3" s="451"/>
      <c r="G3" s="451"/>
      <c r="I3" s="451"/>
      <c r="J3" s="451"/>
      <c r="K3" s="451"/>
      <c r="L3" s="451"/>
    </row>
    <row r="4" spans="1:12">
      <c r="F4" s="451"/>
      <c r="G4" s="451"/>
      <c r="I4" s="451"/>
      <c r="J4" s="451"/>
      <c r="K4" s="451"/>
      <c r="L4" s="451"/>
    </row>
    <row r="5" spans="1:12" ht="37.5" customHeight="1">
      <c r="A5" s="829" t="s">
        <v>484</v>
      </c>
      <c r="B5" s="830"/>
      <c r="C5" s="875" t="s">
        <v>468</v>
      </c>
      <c r="D5" s="876"/>
      <c r="E5" s="876"/>
      <c r="F5" s="876"/>
      <c r="G5" s="876"/>
      <c r="H5" s="877" t="s">
        <v>628</v>
      </c>
      <c r="I5" s="878"/>
      <c r="J5" s="878"/>
      <c r="K5" s="878"/>
      <c r="L5" s="879"/>
    </row>
    <row r="6" spans="1:12" ht="39.6" customHeight="1">
      <c r="A6" s="833"/>
      <c r="B6" s="834"/>
      <c r="C6" s="360"/>
      <c r="D6" s="449" t="s">
        <v>649</v>
      </c>
      <c r="E6" s="449" t="s">
        <v>648</v>
      </c>
      <c r="F6" s="449" t="s">
        <v>647</v>
      </c>
      <c r="G6" s="449" t="s">
        <v>646</v>
      </c>
      <c r="H6" s="532"/>
      <c r="I6" s="449" t="s">
        <v>649</v>
      </c>
      <c r="J6" s="449" t="s">
        <v>648</v>
      </c>
      <c r="K6" s="449" t="s">
        <v>647</v>
      </c>
      <c r="L6" s="449" t="s">
        <v>646</v>
      </c>
    </row>
    <row r="7" spans="1:12">
      <c r="A7" s="440">
        <v>1</v>
      </c>
      <c r="B7" s="457" t="s">
        <v>487</v>
      </c>
      <c r="C7" s="457"/>
      <c r="D7" s="439"/>
      <c r="E7" s="439"/>
      <c r="F7" s="531"/>
      <c r="G7" s="531"/>
      <c r="H7" s="439"/>
      <c r="I7" s="531"/>
      <c r="J7" s="531"/>
      <c r="K7" s="531"/>
      <c r="L7" s="531"/>
    </row>
    <row r="8" spans="1:12">
      <c r="A8" s="440">
        <v>2</v>
      </c>
      <c r="B8" s="457" t="s">
        <v>400</v>
      </c>
      <c r="C8" s="457"/>
      <c r="D8" s="439"/>
      <c r="E8" s="439"/>
      <c r="F8" s="448"/>
      <c r="G8" s="448"/>
      <c r="H8" s="439"/>
      <c r="I8" s="448"/>
      <c r="J8" s="448"/>
      <c r="K8" s="448"/>
      <c r="L8" s="448"/>
    </row>
    <row r="9" spans="1:12">
      <c r="A9" s="440">
        <v>3</v>
      </c>
      <c r="B9" s="457" t="s">
        <v>401</v>
      </c>
      <c r="C9" s="457"/>
      <c r="D9" s="439"/>
      <c r="E9" s="439"/>
      <c r="F9" s="450"/>
      <c r="G9" s="450"/>
      <c r="H9" s="439"/>
      <c r="I9" s="450"/>
      <c r="J9" s="450"/>
      <c r="K9" s="450"/>
      <c r="L9" s="450"/>
    </row>
    <row r="10" spans="1:12">
      <c r="A10" s="440">
        <v>4</v>
      </c>
      <c r="B10" s="457" t="s">
        <v>488</v>
      </c>
      <c r="C10" s="457"/>
      <c r="D10" s="439"/>
      <c r="E10" s="439"/>
      <c r="F10" s="450"/>
      <c r="G10" s="450"/>
      <c r="H10" s="439"/>
      <c r="I10" s="450"/>
      <c r="J10" s="450"/>
      <c r="K10" s="450"/>
      <c r="L10" s="450"/>
    </row>
    <row r="11" spans="1:12">
      <c r="A11" s="440">
        <v>5</v>
      </c>
      <c r="B11" s="457" t="s">
        <v>402</v>
      </c>
      <c r="C11" s="457"/>
      <c r="D11" s="439"/>
      <c r="E11" s="439"/>
      <c r="F11" s="450"/>
      <c r="G11" s="450"/>
      <c r="H11" s="439"/>
      <c r="I11" s="450"/>
      <c r="J11" s="450"/>
      <c r="K11" s="450"/>
      <c r="L11" s="450"/>
    </row>
    <row r="12" spans="1:12">
      <c r="A12" s="440">
        <v>6</v>
      </c>
      <c r="B12" s="457" t="s">
        <v>403</v>
      </c>
      <c r="C12" s="457"/>
      <c r="D12" s="439"/>
      <c r="E12" s="439"/>
      <c r="F12" s="450"/>
      <c r="G12" s="450"/>
      <c r="H12" s="439"/>
      <c r="I12" s="450"/>
      <c r="J12" s="450"/>
      <c r="K12" s="450"/>
      <c r="L12" s="450"/>
    </row>
    <row r="13" spans="1:12">
      <c r="A13" s="440">
        <v>7</v>
      </c>
      <c r="B13" s="457" t="s">
        <v>404</v>
      </c>
      <c r="C13" s="457"/>
      <c r="D13" s="439"/>
      <c r="E13" s="439"/>
      <c r="F13" s="450"/>
      <c r="G13" s="450"/>
      <c r="H13" s="439"/>
      <c r="I13" s="450"/>
      <c r="J13" s="450"/>
      <c r="K13" s="450"/>
      <c r="L13" s="450"/>
    </row>
    <row r="14" spans="1:12">
      <c r="A14" s="440">
        <v>8</v>
      </c>
      <c r="B14" s="457" t="s">
        <v>405</v>
      </c>
      <c r="C14" s="457"/>
      <c r="D14" s="439"/>
      <c r="E14" s="439"/>
      <c r="F14" s="450"/>
      <c r="G14" s="450"/>
      <c r="H14" s="439"/>
      <c r="I14" s="450"/>
      <c r="J14" s="450"/>
      <c r="K14" s="450"/>
      <c r="L14" s="450"/>
    </row>
    <row r="15" spans="1:12">
      <c r="A15" s="440">
        <v>9</v>
      </c>
      <c r="B15" s="457" t="s">
        <v>406</v>
      </c>
      <c r="C15" s="457"/>
      <c r="D15" s="439"/>
      <c r="E15" s="439"/>
      <c r="F15" s="450"/>
      <c r="G15" s="450"/>
      <c r="H15" s="439"/>
      <c r="I15" s="450"/>
      <c r="J15" s="450"/>
      <c r="K15" s="450"/>
      <c r="L15" s="450"/>
    </row>
    <row r="16" spans="1:12">
      <c r="A16" s="440">
        <v>10</v>
      </c>
      <c r="B16" s="457" t="s">
        <v>407</v>
      </c>
      <c r="C16" s="457"/>
      <c r="D16" s="439"/>
      <c r="E16" s="439"/>
      <c r="F16" s="450"/>
      <c r="G16" s="450"/>
      <c r="H16" s="439"/>
      <c r="I16" s="450"/>
      <c r="J16" s="450"/>
      <c r="K16" s="450"/>
      <c r="L16" s="450"/>
    </row>
    <row r="17" spans="1:12">
      <c r="A17" s="440">
        <v>11</v>
      </c>
      <c r="B17" s="457" t="s">
        <v>408</v>
      </c>
      <c r="C17" s="457"/>
      <c r="D17" s="439"/>
      <c r="E17" s="439"/>
      <c r="F17" s="450"/>
      <c r="G17" s="450"/>
      <c r="H17" s="439"/>
      <c r="I17" s="450"/>
      <c r="J17" s="450"/>
      <c r="K17" s="450"/>
      <c r="L17" s="450"/>
    </row>
    <row r="18" spans="1:12">
      <c r="A18" s="440">
        <v>12</v>
      </c>
      <c r="B18" s="457" t="s">
        <v>409</v>
      </c>
      <c r="C18" s="457"/>
      <c r="D18" s="439"/>
      <c r="E18" s="439"/>
      <c r="F18" s="450"/>
      <c r="G18" s="450"/>
      <c r="H18" s="439"/>
      <c r="I18" s="450"/>
      <c r="J18" s="450"/>
      <c r="K18" s="450"/>
      <c r="L18" s="450"/>
    </row>
    <row r="19" spans="1:12">
      <c r="A19" s="440">
        <v>13</v>
      </c>
      <c r="B19" s="457" t="s">
        <v>410</v>
      </c>
      <c r="C19" s="457"/>
      <c r="D19" s="439"/>
      <c r="E19" s="439"/>
      <c r="F19" s="450"/>
      <c r="G19" s="450"/>
      <c r="H19" s="439"/>
      <c r="I19" s="450"/>
      <c r="J19" s="450"/>
      <c r="K19" s="450"/>
      <c r="L19" s="450"/>
    </row>
    <row r="20" spans="1:12">
      <c r="A20" s="440">
        <v>14</v>
      </c>
      <c r="B20" s="457" t="s">
        <v>411</v>
      </c>
      <c r="C20" s="457"/>
      <c r="D20" s="439"/>
      <c r="E20" s="439"/>
      <c r="F20" s="450"/>
      <c r="G20" s="450"/>
      <c r="H20" s="439"/>
      <c r="I20" s="450"/>
      <c r="J20" s="450"/>
      <c r="K20" s="450"/>
      <c r="L20" s="450"/>
    </row>
    <row r="21" spans="1:12">
      <c r="A21" s="440">
        <v>15</v>
      </c>
      <c r="B21" s="457" t="s">
        <v>412</v>
      </c>
      <c r="C21" s="457"/>
      <c r="D21" s="439"/>
      <c r="E21" s="439"/>
      <c r="F21" s="450"/>
      <c r="G21" s="450"/>
      <c r="H21" s="439"/>
      <c r="I21" s="450"/>
      <c r="J21" s="450"/>
      <c r="K21" s="450"/>
      <c r="L21" s="450"/>
    </row>
    <row r="22" spans="1:12">
      <c r="A22" s="440">
        <v>16</v>
      </c>
      <c r="B22" s="457" t="s">
        <v>413</v>
      </c>
      <c r="C22" s="457"/>
      <c r="D22" s="439"/>
      <c r="E22" s="439"/>
      <c r="F22" s="450"/>
      <c r="G22" s="450"/>
      <c r="H22" s="439"/>
      <c r="I22" s="450"/>
      <c r="J22" s="450"/>
      <c r="K22" s="450"/>
      <c r="L22" s="450"/>
    </row>
    <row r="23" spans="1:12">
      <c r="A23" s="440">
        <v>17</v>
      </c>
      <c r="B23" s="457" t="s">
        <v>491</v>
      </c>
      <c r="C23" s="457"/>
      <c r="D23" s="439"/>
      <c r="E23" s="439"/>
      <c r="F23" s="450"/>
      <c r="G23" s="450"/>
      <c r="H23" s="439"/>
      <c r="I23" s="450"/>
      <c r="J23" s="450"/>
      <c r="K23" s="450"/>
      <c r="L23" s="450"/>
    </row>
    <row r="24" spans="1:12">
      <c r="A24" s="440">
        <v>18</v>
      </c>
      <c r="B24" s="457" t="s">
        <v>414</v>
      </c>
      <c r="C24" s="457"/>
      <c r="D24" s="439"/>
      <c r="E24" s="439"/>
      <c r="F24" s="450"/>
      <c r="G24" s="450"/>
      <c r="H24" s="439"/>
      <c r="I24" s="450"/>
      <c r="J24" s="450"/>
      <c r="K24" s="450"/>
      <c r="L24" s="450"/>
    </row>
    <row r="25" spans="1:12">
      <c r="A25" s="440">
        <v>19</v>
      </c>
      <c r="B25" s="457" t="s">
        <v>415</v>
      </c>
      <c r="C25" s="457"/>
      <c r="D25" s="439"/>
      <c r="E25" s="439"/>
      <c r="F25" s="450"/>
      <c r="G25" s="450"/>
      <c r="H25" s="439"/>
      <c r="I25" s="450"/>
      <c r="J25" s="450"/>
      <c r="K25" s="450"/>
      <c r="L25" s="450"/>
    </row>
    <row r="26" spans="1:12">
      <c r="A26" s="440">
        <v>20</v>
      </c>
      <c r="B26" s="457" t="s">
        <v>490</v>
      </c>
      <c r="C26" s="457"/>
      <c r="D26" s="439"/>
      <c r="E26" s="439"/>
      <c r="F26" s="450"/>
      <c r="G26" s="450"/>
      <c r="H26" s="439"/>
      <c r="I26" s="450"/>
      <c r="J26" s="450"/>
      <c r="K26" s="450"/>
      <c r="L26" s="450"/>
    </row>
    <row r="27" spans="1:12">
      <c r="A27" s="440">
        <v>21</v>
      </c>
      <c r="B27" s="457" t="s">
        <v>416</v>
      </c>
      <c r="C27" s="457"/>
      <c r="D27" s="439"/>
      <c r="E27" s="439"/>
      <c r="F27" s="450"/>
      <c r="G27" s="450"/>
      <c r="H27" s="439"/>
      <c r="I27" s="450"/>
      <c r="J27" s="450"/>
      <c r="K27" s="450"/>
      <c r="L27" s="450"/>
    </row>
    <row r="28" spans="1:12">
      <c r="A28" s="440">
        <v>22</v>
      </c>
      <c r="B28" s="457" t="s">
        <v>417</v>
      </c>
      <c r="C28" s="457"/>
      <c r="D28" s="439"/>
      <c r="E28" s="439"/>
      <c r="F28" s="450"/>
      <c r="G28" s="450"/>
      <c r="H28" s="439"/>
      <c r="I28" s="450"/>
      <c r="J28" s="450"/>
      <c r="K28" s="450"/>
      <c r="L28" s="450"/>
    </row>
    <row r="29" spans="1:12">
      <c r="A29" s="440">
        <v>23</v>
      </c>
      <c r="B29" s="457" t="s">
        <v>418</v>
      </c>
      <c r="C29" s="457"/>
      <c r="D29" s="439"/>
      <c r="E29" s="439"/>
      <c r="F29" s="450"/>
      <c r="G29" s="450"/>
      <c r="H29" s="439"/>
      <c r="I29" s="450"/>
      <c r="J29" s="450"/>
      <c r="K29" s="450"/>
      <c r="L29" s="450"/>
    </row>
    <row r="30" spans="1:12">
      <c r="A30" s="440">
        <v>24</v>
      </c>
      <c r="B30" s="457" t="s">
        <v>489</v>
      </c>
      <c r="C30" s="457"/>
      <c r="D30" s="439"/>
      <c r="E30" s="439"/>
      <c r="F30" s="450"/>
      <c r="G30" s="450"/>
      <c r="H30" s="439"/>
      <c r="I30" s="450"/>
      <c r="J30" s="450"/>
      <c r="K30" s="450"/>
      <c r="L30" s="450"/>
    </row>
    <row r="31" spans="1:12">
      <c r="A31" s="440">
        <v>25</v>
      </c>
      <c r="B31" s="457" t="s">
        <v>419</v>
      </c>
      <c r="C31" s="457"/>
      <c r="D31" s="439"/>
      <c r="E31" s="439"/>
      <c r="F31" s="450"/>
      <c r="G31" s="450"/>
      <c r="H31" s="439"/>
      <c r="I31" s="450"/>
      <c r="J31" s="450"/>
      <c r="K31" s="450"/>
      <c r="L31" s="450"/>
    </row>
    <row r="32" spans="1:12">
      <c r="A32" s="440">
        <v>26</v>
      </c>
      <c r="B32" s="457" t="s">
        <v>486</v>
      </c>
      <c r="C32" s="457"/>
      <c r="D32" s="439"/>
      <c r="E32" s="439"/>
      <c r="F32" s="450"/>
      <c r="G32" s="450"/>
      <c r="H32" s="439"/>
      <c r="I32" s="450"/>
      <c r="J32" s="450"/>
      <c r="K32" s="450"/>
      <c r="L32" s="450"/>
    </row>
    <row r="33" spans="1:12">
      <c r="A33" s="440">
        <v>27</v>
      </c>
      <c r="B33" s="530" t="s">
        <v>65</v>
      </c>
      <c r="C33" s="530"/>
      <c r="D33" s="439"/>
      <c r="E33" s="439"/>
      <c r="F33" s="450"/>
      <c r="G33" s="450"/>
      <c r="H33" s="440"/>
      <c r="I33" s="450"/>
      <c r="J33" s="450"/>
      <c r="K33" s="450"/>
      <c r="L33" s="450"/>
    </row>
    <row r="34" spans="1:12">
      <c r="A34" s="472"/>
      <c r="B34" s="472"/>
      <c r="C34" s="472"/>
      <c r="D34" s="472"/>
      <c r="E34" s="472"/>
      <c r="H34" s="472"/>
    </row>
    <row r="35" spans="1:12">
      <c r="A35" s="472"/>
      <c r="B35" s="529"/>
      <c r="C35" s="529"/>
      <c r="D35" s="472"/>
      <c r="E35" s="472"/>
      <c r="H35" s="472"/>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B2" sqref="B2"/>
    </sheetView>
  </sheetViews>
  <sheetFormatPr defaultColWidth="8.85546875" defaultRowHeight="12"/>
  <cols>
    <col min="1" max="1" width="11.85546875" style="533" bestFit="1" customWidth="1"/>
    <col min="2" max="2" width="68.85546875" style="533" customWidth="1"/>
    <col min="3" max="11" width="28.140625" style="533" customWidth="1"/>
    <col min="12" max="16384" width="8.85546875" style="533"/>
  </cols>
  <sheetData>
    <row r="1" spans="1:11" s="451" customFormat="1" ht="13.5">
      <c r="A1" s="356" t="s">
        <v>31</v>
      </c>
      <c r="B1" s="436" t="str">
        <f>'Info '!C2</f>
        <v>JSC Hash Bank</v>
      </c>
    </row>
    <row r="2" spans="1:11" s="451" customFormat="1" ht="12.75">
      <c r="A2" s="357" t="s">
        <v>32</v>
      </c>
      <c r="B2" s="693">
        <f>'1. key ratios '!B2</f>
        <v>45747</v>
      </c>
    </row>
    <row r="3" spans="1:11" s="451" customFormat="1" ht="12.75">
      <c r="A3" s="358" t="s">
        <v>469</v>
      </c>
    </row>
    <row r="4" spans="1:11">
      <c r="C4" s="537" t="s">
        <v>663</v>
      </c>
      <c r="D4" s="537" t="s">
        <v>662</v>
      </c>
      <c r="E4" s="537" t="s">
        <v>661</v>
      </c>
      <c r="F4" s="537" t="s">
        <v>660</v>
      </c>
      <c r="G4" s="537" t="s">
        <v>659</v>
      </c>
      <c r="H4" s="537" t="s">
        <v>658</v>
      </c>
      <c r="I4" s="537" t="s">
        <v>657</v>
      </c>
      <c r="J4" s="537" t="s">
        <v>656</v>
      </c>
      <c r="K4" s="537" t="s">
        <v>655</v>
      </c>
    </row>
    <row r="5" spans="1:11" ht="104.1" customHeight="1">
      <c r="A5" s="880" t="s">
        <v>654</v>
      </c>
      <c r="B5" s="881"/>
      <c r="C5" s="536" t="s">
        <v>470</v>
      </c>
      <c r="D5" s="536" t="s">
        <v>471</v>
      </c>
      <c r="E5" s="536" t="s">
        <v>472</v>
      </c>
      <c r="F5" s="536" t="s">
        <v>473</v>
      </c>
      <c r="G5" s="536" t="s">
        <v>474</v>
      </c>
      <c r="H5" s="536" t="s">
        <v>475</v>
      </c>
      <c r="I5" s="536" t="s">
        <v>476</v>
      </c>
      <c r="J5" s="536" t="s">
        <v>477</v>
      </c>
      <c r="K5" s="536" t="s">
        <v>478</v>
      </c>
    </row>
    <row r="6" spans="1:11" ht="12.75">
      <c r="A6" s="439">
        <v>1</v>
      </c>
      <c r="B6" s="439" t="s">
        <v>438</v>
      </c>
      <c r="C6" s="439"/>
      <c r="D6" s="439"/>
      <c r="E6" s="439"/>
      <c r="F6" s="439"/>
      <c r="G6" s="439"/>
      <c r="H6" s="439"/>
      <c r="I6" s="439"/>
      <c r="J6" s="439"/>
      <c r="K6" s="439"/>
    </row>
    <row r="7" spans="1:11" ht="12.75">
      <c r="A7" s="439">
        <v>2</v>
      </c>
      <c r="B7" s="440" t="s">
        <v>479</v>
      </c>
      <c r="C7" s="439"/>
      <c r="D7" s="439"/>
      <c r="E7" s="439"/>
      <c r="F7" s="439"/>
      <c r="G7" s="439"/>
      <c r="H7" s="439"/>
      <c r="I7" s="439"/>
      <c r="J7" s="439"/>
      <c r="K7" s="439"/>
    </row>
    <row r="8" spans="1:11" ht="12.75">
      <c r="A8" s="439">
        <v>3</v>
      </c>
      <c r="B8" s="440" t="s">
        <v>446</v>
      </c>
      <c r="C8" s="439"/>
      <c r="D8" s="439"/>
      <c r="E8" s="439"/>
      <c r="F8" s="439"/>
      <c r="G8" s="439"/>
      <c r="H8" s="439"/>
      <c r="I8" s="439"/>
      <c r="J8" s="439"/>
      <c r="K8" s="439"/>
    </row>
    <row r="9" spans="1:11" ht="12.75">
      <c r="A9" s="439">
        <v>4</v>
      </c>
      <c r="B9" s="474" t="s">
        <v>480</v>
      </c>
      <c r="C9" s="535"/>
      <c r="D9" s="535"/>
      <c r="E9" s="535"/>
      <c r="F9" s="535"/>
      <c r="G9" s="535"/>
      <c r="H9" s="535"/>
      <c r="I9" s="535"/>
      <c r="J9" s="535"/>
      <c r="K9" s="535"/>
    </row>
    <row r="10" spans="1:11" ht="12.75">
      <c r="A10" s="439">
        <v>5</v>
      </c>
      <c r="B10" s="462" t="s">
        <v>481</v>
      </c>
      <c r="C10" s="535"/>
      <c r="D10" s="535"/>
      <c r="E10" s="535"/>
      <c r="F10" s="535"/>
      <c r="G10" s="535"/>
      <c r="H10" s="535"/>
      <c r="I10" s="535"/>
      <c r="J10" s="535"/>
      <c r="K10" s="535"/>
    </row>
    <row r="11" spans="1:11" ht="12.75">
      <c r="A11" s="439">
        <v>6</v>
      </c>
      <c r="B11" s="462" t="s">
        <v>482</v>
      </c>
      <c r="C11" s="535"/>
      <c r="D11" s="535"/>
      <c r="E11" s="535"/>
      <c r="F11" s="535"/>
      <c r="G11" s="535"/>
      <c r="H11" s="535"/>
      <c r="I11" s="535"/>
      <c r="J11" s="535"/>
      <c r="K11" s="535"/>
    </row>
    <row r="13" spans="1:11" ht="15">
      <c r="B13" s="534"/>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topLeftCell="A7" zoomScale="80" zoomScaleNormal="80" workbookViewId="0">
      <selection activeCell="B2" sqref="B2"/>
    </sheetView>
  </sheetViews>
  <sheetFormatPr defaultColWidth="8.85546875" defaultRowHeight="15"/>
  <cols>
    <col min="1" max="1" width="10" style="538" bestFit="1" customWidth="1"/>
    <col min="2" max="2" width="71.85546875" style="538" customWidth="1"/>
    <col min="3" max="3" width="10.5703125" style="538" bestFit="1" customWidth="1"/>
    <col min="4" max="7" width="15.5703125" style="538" customWidth="1"/>
    <col min="8" max="8" width="10.5703125" style="538" bestFit="1" customWidth="1"/>
    <col min="9" max="12" width="17.140625" style="538" customWidth="1"/>
    <col min="13" max="13" width="10.5703125" style="538" bestFit="1" customWidth="1"/>
    <col min="14" max="17" width="16.140625" style="538" customWidth="1"/>
    <col min="18" max="18" width="12.140625" style="538" bestFit="1" customWidth="1"/>
    <col min="19" max="19" width="46.85546875" style="538" bestFit="1" customWidth="1"/>
    <col min="20" max="20" width="43.42578125" style="538" bestFit="1" customWidth="1"/>
    <col min="21" max="21" width="45.85546875" style="538" bestFit="1" customWidth="1"/>
    <col min="22" max="22" width="43.42578125" style="538" bestFit="1" customWidth="1"/>
    <col min="23" max="16384" width="8.85546875" style="538"/>
  </cols>
  <sheetData>
    <row r="1" spans="1:22">
      <c r="A1" s="356" t="s">
        <v>31</v>
      </c>
      <c r="B1" s="436" t="str">
        <f>'Info '!C2</f>
        <v>JSC Hash Bank</v>
      </c>
    </row>
    <row r="2" spans="1:22">
      <c r="A2" s="357" t="s">
        <v>32</v>
      </c>
      <c r="B2" s="693">
        <f>'1. key ratios '!B2</f>
        <v>45747</v>
      </c>
    </row>
    <row r="3" spans="1:22">
      <c r="A3" s="358" t="s">
        <v>497</v>
      </c>
      <c r="B3" s="451"/>
    </row>
    <row r="4" spans="1:22">
      <c r="A4" s="358"/>
      <c r="B4" s="451"/>
    </row>
    <row r="5" spans="1:22" ht="24" customHeight="1">
      <c r="A5" s="882" t="s">
        <v>498</v>
      </c>
      <c r="B5" s="883"/>
      <c r="C5" s="887" t="s">
        <v>664</v>
      </c>
      <c r="D5" s="887"/>
      <c r="E5" s="887"/>
      <c r="F5" s="887"/>
      <c r="G5" s="887"/>
      <c r="H5" s="887" t="s">
        <v>516</v>
      </c>
      <c r="I5" s="887"/>
      <c r="J5" s="887"/>
      <c r="K5" s="887"/>
      <c r="L5" s="887"/>
      <c r="M5" s="887" t="s">
        <v>628</v>
      </c>
      <c r="N5" s="887"/>
      <c r="O5" s="887"/>
      <c r="P5" s="887"/>
      <c r="Q5" s="887"/>
      <c r="R5" s="886" t="s">
        <v>499</v>
      </c>
      <c r="S5" s="886" t="s">
        <v>513</v>
      </c>
      <c r="T5" s="886" t="s">
        <v>514</v>
      </c>
      <c r="U5" s="886" t="s">
        <v>673</v>
      </c>
      <c r="V5" s="886" t="s">
        <v>674</v>
      </c>
    </row>
    <row r="6" spans="1:22" ht="36" customHeight="1">
      <c r="A6" s="884"/>
      <c r="B6" s="885"/>
      <c r="C6" s="549"/>
      <c r="D6" s="449" t="s">
        <v>649</v>
      </c>
      <c r="E6" s="449" t="s">
        <v>648</v>
      </c>
      <c r="F6" s="449" t="s">
        <v>647</v>
      </c>
      <c r="G6" s="449" t="s">
        <v>646</v>
      </c>
      <c r="H6" s="549"/>
      <c r="I6" s="449" t="s">
        <v>649</v>
      </c>
      <c r="J6" s="449" t="s">
        <v>648</v>
      </c>
      <c r="K6" s="449" t="s">
        <v>647</v>
      </c>
      <c r="L6" s="449" t="s">
        <v>646</v>
      </c>
      <c r="M6" s="549"/>
      <c r="N6" s="449" t="s">
        <v>649</v>
      </c>
      <c r="O6" s="449" t="s">
        <v>648</v>
      </c>
      <c r="P6" s="449" t="s">
        <v>647</v>
      </c>
      <c r="Q6" s="449" t="s">
        <v>646</v>
      </c>
      <c r="R6" s="886"/>
      <c r="S6" s="886"/>
      <c r="T6" s="886"/>
      <c r="U6" s="886"/>
      <c r="V6" s="886"/>
    </row>
    <row r="7" spans="1:22">
      <c r="A7" s="547">
        <v>1</v>
      </c>
      <c r="B7" s="548" t="s">
        <v>507</v>
      </c>
      <c r="C7" s="535"/>
      <c r="D7" s="535"/>
      <c r="E7" s="535"/>
      <c r="F7" s="535"/>
      <c r="G7" s="535"/>
      <c r="H7" s="535"/>
      <c r="I7" s="535"/>
      <c r="J7" s="535"/>
      <c r="K7" s="535"/>
      <c r="L7" s="535"/>
      <c r="M7" s="535"/>
      <c r="N7" s="535"/>
      <c r="O7" s="535"/>
      <c r="P7" s="535"/>
      <c r="Q7" s="535"/>
      <c r="R7" s="535"/>
      <c r="S7" s="535"/>
      <c r="T7" s="535"/>
      <c r="U7" s="535"/>
      <c r="V7" s="535"/>
    </row>
    <row r="8" spans="1:22">
      <c r="A8" s="547">
        <v>2</v>
      </c>
      <c r="B8" s="546" t="s">
        <v>506</v>
      </c>
      <c r="C8" s="535"/>
      <c r="D8" s="535"/>
      <c r="E8" s="535"/>
      <c r="F8" s="535"/>
      <c r="G8" s="535"/>
      <c r="H8" s="535"/>
      <c r="I8" s="535"/>
      <c r="J8" s="535"/>
      <c r="K8" s="535"/>
      <c r="L8" s="535"/>
      <c r="M8" s="535"/>
      <c r="N8" s="535"/>
      <c r="O8" s="535"/>
      <c r="P8" s="535"/>
      <c r="Q8" s="535"/>
      <c r="R8" s="535"/>
      <c r="S8" s="535"/>
      <c r="T8" s="535"/>
      <c r="U8" s="535"/>
      <c r="V8" s="535"/>
    </row>
    <row r="9" spans="1:22">
      <c r="A9" s="547">
        <v>3</v>
      </c>
      <c r="B9" s="546" t="s">
        <v>505</v>
      </c>
      <c r="C9" s="535"/>
      <c r="D9" s="535"/>
      <c r="E9" s="535"/>
      <c r="F9" s="535"/>
      <c r="G9" s="535"/>
      <c r="H9" s="535"/>
      <c r="I9" s="535"/>
      <c r="J9" s="535"/>
      <c r="K9" s="535"/>
      <c r="L9" s="535"/>
      <c r="M9" s="535"/>
      <c r="N9" s="535"/>
      <c r="O9" s="535"/>
      <c r="P9" s="535"/>
      <c r="Q9" s="535"/>
      <c r="R9" s="535"/>
      <c r="S9" s="535"/>
      <c r="T9" s="535"/>
      <c r="U9" s="535"/>
      <c r="V9" s="535"/>
    </row>
    <row r="10" spans="1:22">
      <c r="A10" s="547">
        <v>4</v>
      </c>
      <c r="B10" s="546" t="s">
        <v>504</v>
      </c>
      <c r="C10" s="535"/>
      <c r="D10" s="535"/>
      <c r="E10" s="535"/>
      <c r="F10" s="535"/>
      <c r="G10" s="535"/>
      <c r="H10" s="535"/>
      <c r="I10" s="535"/>
      <c r="J10" s="535"/>
      <c r="K10" s="535"/>
      <c r="L10" s="535"/>
      <c r="M10" s="535"/>
      <c r="N10" s="535"/>
      <c r="O10" s="535"/>
      <c r="P10" s="535"/>
      <c r="Q10" s="535"/>
      <c r="R10" s="535"/>
      <c r="S10" s="535"/>
      <c r="T10" s="535"/>
      <c r="U10" s="535"/>
      <c r="V10" s="535"/>
    </row>
    <row r="11" spans="1:22">
      <c r="A11" s="547">
        <v>5</v>
      </c>
      <c r="B11" s="546" t="s">
        <v>503</v>
      </c>
      <c r="C11" s="535"/>
      <c r="D11" s="535"/>
      <c r="E11" s="535"/>
      <c r="F11" s="535"/>
      <c r="G11" s="535"/>
      <c r="H11" s="535"/>
      <c r="I11" s="535"/>
      <c r="J11" s="535"/>
      <c r="K11" s="535"/>
      <c r="L11" s="535"/>
      <c r="M11" s="535"/>
      <c r="N11" s="535"/>
      <c r="O11" s="535"/>
      <c r="P11" s="535"/>
      <c r="Q11" s="535"/>
      <c r="R11" s="535"/>
      <c r="S11" s="535"/>
      <c r="T11" s="535"/>
      <c r="U11" s="535"/>
      <c r="V11" s="535"/>
    </row>
    <row r="12" spans="1:22">
      <c r="A12" s="547">
        <v>6</v>
      </c>
      <c r="B12" s="546" t="s">
        <v>502</v>
      </c>
      <c r="C12" s="535"/>
      <c r="D12" s="535"/>
      <c r="E12" s="535"/>
      <c r="F12" s="535"/>
      <c r="G12" s="535"/>
      <c r="H12" s="535"/>
      <c r="I12" s="535"/>
      <c r="J12" s="535"/>
      <c r="K12" s="535"/>
      <c r="L12" s="535"/>
      <c r="M12" s="535"/>
      <c r="N12" s="535"/>
      <c r="O12" s="535"/>
      <c r="P12" s="535"/>
      <c r="Q12" s="535"/>
      <c r="R12" s="535"/>
      <c r="S12" s="535"/>
      <c r="T12" s="535"/>
      <c r="U12" s="535"/>
      <c r="V12" s="535"/>
    </row>
    <row r="13" spans="1:22">
      <c r="A13" s="547">
        <v>7</v>
      </c>
      <c r="B13" s="546" t="s">
        <v>501</v>
      </c>
      <c r="C13" s="535"/>
      <c r="D13" s="535"/>
      <c r="E13" s="535"/>
      <c r="F13" s="535"/>
      <c r="G13" s="535"/>
      <c r="H13" s="535"/>
      <c r="I13" s="535"/>
      <c r="J13" s="535"/>
      <c r="K13" s="535"/>
      <c r="L13" s="535"/>
      <c r="M13" s="535"/>
      <c r="N13" s="535"/>
      <c r="O13" s="535"/>
      <c r="P13" s="535"/>
      <c r="Q13" s="535"/>
      <c r="R13" s="535"/>
      <c r="S13" s="535"/>
      <c r="T13" s="535"/>
      <c r="U13" s="535"/>
      <c r="V13" s="535"/>
    </row>
    <row r="14" spans="1:22">
      <c r="A14" s="540">
        <v>7.1</v>
      </c>
      <c r="B14" s="539" t="s">
        <v>510</v>
      </c>
      <c r="C14" s="535"/>
      <c r="D14" s="535"/>
      <c r="E14" s="535"/>
      <c r="F14" s="535"/>
      <c r="G14" s="535"/>
      <c r="H14" s="535"/>
      <c r="I14" s="535"/>
      <c r="J14" s="535"/>
      <c r="K14" s="535"/>
      <c r="L14" s="535"/>
      <c r="M14" s="535"/>
      <c r="N14" s="535"/>
      <c r="O14" s="535"/>
      <c r="P14" s="535"/>
      <c r="Q14" s="535"/>
      <c r="R14" s="535"/>
      <c r="S14" s="535"/>
      <c r="T14" s="535"/>
      <c r="U14" s="535"/>
      <c r="V14" s="535"/>
    </row>
    <row r="15" spans="1:22">
      <c r="A15" s="540">
        <v>7.2</v>
      </c>
      <c r="B15" s="539" t="s">
        <v>512</v>
      </c>
      <c r="C15" s="535"/>
      <c r="D15" s="535"/>
      <c r="E15" s="535"/>
      <c r="F15" s="535"/>
      <c r="G15" s="535"/>
      <c r="H15" s="535"/>
      <c r="I15" s="535"/>
      <c r="J15" s="535"/>
      <c r="K15" s="535"/>
      <c r="L15" s="535"/>
      <c r="M15" s="535"/>
      <c r="N15" s="535"/>
      <c r="O15" s="535"/>
      <c r="P15" s="535"/>
      <c r="Q15" s="535"/>
      <c r="R15" s="535"/>
      <c r="S15" s="535"/>
      <c r="T15" s="535"/>
      <c r="U15" s="535"/>
      <c r="V15" s="535"/>
    </row>
    <row r="16" spans="1:22">
      <c r="A16" s="540">
        <v>7.3</v>
      </c>
      <c r="B16" s="539" t="s">
        <v>509</v>
      </c>
      <c r="C16" s="535"/>
      <c r="D16" s="535"/>
      <c r="E16" s="535"/>
      <c r="F16" s="535"/>
      <c r="G16" s="535"/>
      <c r="H16" s="535"/>
      <c r="I16" s="535"/>
      <c r="J16" s="535"/>
      <c r="K16" s="535"/>
      <c r="L16" s="535"/>
      <c r="M16" s="535"/>
      <c r="N16" s="535"/>
      <c r="O16" s="535"/>
      <c r="P16" s="535"/>
      <c r="Q16" s="535"/>
      <c r="R16" s="535"/>
      <c r="S16" s="535"/>
      <c r="T16" s="535"/>
      <c r="U16" s="535"/>
      <c r="V16" s="535"/>
    </row>
    <row r="17" spans="1:22">
      <c r="A17" s="547">
        <v>8</v>
      </c>
      <c r="B17" s="546" t="s">
        <v>508</v>
      </c>
      <c r="C17" s="535"/>
      <c r="D17" s="535"/>
      <c r="E17" s="535"/>
      <c r="F17" s="535"/>
      <c r="G17" s="535"/>
      <c r="H17" s="535"/>
      <c r="I17" s="535"/>
      <c r="J17" s="535"/>
      <c r="K17" s="535"/>
      <c r="L17" s="535"/>
      <c r="M17" s="535"/>
      <c r="N17" s="535"/>
      <c r="O17" s="535"/>
      <c r="P17" s="535"/>
      <c r="Q17" s="535"/>
      <c r="R17" s="535"/>
      <c r="S17" s="535"/>
      <c r="T17" s="535"/>
      <c r="U17" s="535"/>
      <c r="V17" s="535"/>
    </row>
    <row r="18" spans="1:22">
      <c r="A18" s="545">
        <v>9</v>
      </c>
      <c r="B18" s="544" t="s">
        <v>500</v>
      </c>
      <c r="C18" s="543"/>
      <c r="D18" s="543"/>
      <c r="E18" s="543"/>
      <c r="F18" s="543"/>
      <c r="G18" s="543"/>
      <c r="H18" s="543"/>
      <c r="I18" s="543"/>
      <c r="J18" s="543"/>
      <c r="K18" s="543"/>
      <c r="L18" s="543"/>
      <c r="M18" s="543"/>
      <c r="N18" s="543"/>
      <c r="O18" s="543"/>
      <c r="P18" s="543"/>
      <c r="Q18" s="543"/>
      <c r="R18" s="543"/>
      <c r="S18" s="543"/>
      <c r="T18" s="543"/>
      <c r="U18" s="543"/>
      <c r="V18" s="543"/>
    </row>
    <row r="19" spans="1:22">
      <c r="A19" s="542">
        <v>10</v>
      </c>
      <c r="B19" s="541" t="s">
        <v>511</v>
      </c>
      <c r="C19" s="535"/>
      <c r="D19" s="535"/>
      <c r="E19" s="535"/>
      <c r="F19" s="535"/>
      <c r="G19" s="535"/>
      <c r="H19" s="535"/>
      <c r="I19" s="535"/>
      <c r="J19" s="535"/>
      <c r="K19" s="535"/>
      <c r="L19" s="535"/>
      <c r="M19" s="535"/>
      <c r="N19" s="535"/>
      <c r="O19" s="535"/>
      <c r="P19" s="535"/>
      <c r="Q19" s="535"/>
      <c r="R19" s="535"/>
      <c r="S19" s="535"/>
      <c r="T19" s="535"/>
      <c r="U19" s="535"/>
      <c r="V19" s="535"/>
    </row>
    <row r="20" spans="1:22" ht="25.5">
      <c r="A20" s="540">
        <v>10.1</v>
      </c>
      <c r="B20" s="539" t="s">
        <v>515</v>
      </c>
      <c r="C20" s="535"/>
      <c r="D20" s="535"/>
      <c r="E20" s="535"/>
      <c r="F20" s="535"/>
      <c r="G20" s="535"/>
      <c r="H20" s="535"/>
      <c r="I20" s="535"/>
      <c r="J20" s="535"/>
      <c r="K20" s="535"/>
      <c r="L20" s="535"/>
      <c r="M20" s="535"/>
      <c r="N20" s="535"/>
      <c r="O20" s="535"/>
      <c r="P20" s="535"/>
      <c r="Q20" s="535"/>
      <c r="R20" s="535"/>
      <c r="S20" s="535"/>
      <c r="T20" s="535"/>
      <c r="U20" s="535"/>
      <c r="V20" s="53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opLeftCell="A13" zoomScale="80" zoomScaleNormal="80" workbookViewId="0">
      <selection activeCell="D44" sqref="D44"/>
    </sheetView>
  </sheetViews>
  <sheetFormatPr defaultRowHeight="15"/>
  <cols>
    <col min="2" max="2" width="66.5703125" customWidth="1"/>
    <col min="3" max="8" width="17.85546875" customWidth="1"/>
  </cols>
  <sheetData>
    <row r="1" spans="1:8" s="5" customFormat="1" ht="14.25">
      <c r="A1" s="2" t="s">
        <v>31</v>
      </c>
      <c r="B1" s="3" t="str">
        <f>'Info '!C2</f>
        <v>JSC Hash Bank</v>
      </c>
      <c r="C1" s="3"/>
      <c r="D1" s="4"/>
      <c r="E1" s="4"/>
      <c r="F1" s="4"/>
      <c r="G1" s="4"/>
    </row>
    <row r="2" spans="1:8" s="5" customFormat="1" ht="14.25">
      <c r="A2" s="2" t="s">
        <v>32</v>
      </c>
      <c r="B2" s="692">
        <f>'1. key ratios '!B2</f>
        <v>45747</v>
      </c>
      <c r="C2" s="6"/>
      <c r="D2" s="7"/>
      <c r="E2" s="7"/>
      <c r="F2" s="7"/>
      <c r="G2" s="7"/>
      <c r="H2" s="8"/>
    </row>
    <row r="4" spans="1:8">
      <c r="A4" s="776" t="s">
        <v>7</v>
      </c>
      <c r="B4" s="778" t="s">
        <v>586</v>
      </c>
      <c r="C4" s="768" t="s">
        <v>523</v>
      </c>
      <c r="D4" s="768"/>
      <c r="E4" s="768"/>
      <c r="F4" s="768" t="s">
        <v>524</v>
      </c>
      <c r="G4" s="768"/>
      <c r="H4" s="769"/>
    </row>
    <row r="5" spans="1:8" ht="15.6" customHeight="1">
      <c r="A5" s="777"/>
      <c r="B5" s="779"/>
      <c r="C5" s="388" t="s">
        <v>33</v>
      </c>
      <c r="D5" s="388" t="s">
        <v>34</v>
      </c>
      <c r="E5" s="388" t="s">
        <v>35</v>
      </c>
      <c r="F5" s="388" t="s">
        <v>33</v>
      </c>
      <c r="G5" s="388" t="s">
        <v>34</v>
      </c>
      <c r="H5" s="388" t="s">
        <v>35</v>
      </c>
    </row>
    <row r="6" spans="1:8">
      <c r="A6" s="389">
        <v>1</v>
      </c>
      <c r="B6" s="390" t="s">
        <v>587</v>
      </c>
      <c r="C6" s="720">
        <f>SUM(C7:C12)</f>
        <v>624519</v>
      </c>
      <c r="D6" s="720">
        <f>SUM(D7:D12)</f>
        <v>2867.17</v>
      </c>
      <c r="E6" s="721">
        <f>C6+D6</f>
        <v>627386.17000000004</v>
      </c>
      <c r="F6" s="720">
        <f>SUM(F7:F12)</f>
        <v>109430.48999999999</v>
      </c>
      <c r="G6" s="720">
        <f>SUM(G7:G12)</f>
        <v>0</v>
      </c>
      <c r="H6" s="721">
        <f>F6+G6</f>
        <v>109430.48999999999</v>
      </c>
    </row>
    <row r="7" spans="1:8">
      <c r="A7" s="389">
        <v>1.1000000000000001</v>
      </c>
      <c r="B7" s="391" t="s">
        <v>530</v>
      </c>
      <c r="C7" s="720"/>
      <c r="D7" s="720"/>
      <c r="E7" s="721">
        <f t="shared" ref="E7:E45" si="0">C7+D7</f>
        <v>0</v>
      </c>
      <c r="F7" s="720"/>
      <c r="G7" s="720"/>
      <c r="H7" s="721">
        <f t="shared" ref="H7:H45" si="1">F7+G7</f>
        <v>0</v>
      </c>
    </row>
    <row r="8" spans="1:8">
      <c r="A8" s="389">
        <v>1.2</v>
      </c>
      <c r="B8" s="391" t="s">
        <v>532</v>
      </c>
      <c r="C8" s="720"/>
      <c r="D8" s="720"/>
      <c r="E8" s="721">
        <f t="shared" si="0"/>
        <v>0</v>
      </c>
      <c r="F8" s="720"/>
      <c r="G8" s="720"/>
      <c r="H8" s="721">
        <f t="shared" si="1"/>
        <v>0</v>
      </c>
    </row>
    <row r="9" spans="1:8" ht="21.6" customHeight="1">
      <c r="A9" s="389">
        <v>1.3</v>
      </c>
      <c r="B9" s="391" t="s">
        <v>588</v>
      </c>
      <c r="C9" s="720"/>
      <c r="D9" s="720"/>
      <c r="E9" s="721">
        <f t="shared" si="0"/>
        <v>0</v>
      </c>
      <c r="F9" s="720"/>
      <c r="G9" s="720"/>
      <c r="H9" s="721">
        <f t="shared" si="1"/>
        <v>0</v>
      </c>
    </row>
    <row r="10" spans="1:8">
      <c r="A10" s="389">
        <v>1.4</v>
      </c>
      <c r="B10" s="391" t="s">
        <v>534</v>
      </c>
      <c r="C10" s="720"/>
      <c r="D10" s="720"/>
      <c r="E10" s="721">
        <f t="shared" si="0"/>
        <v>0</v>
      </c>
      <c r="F10" s="720"/>
      <c r="G10" s="720"/>
      <c r="H10" s="721">
        <f t="shared" si="1"/>
        <v>0</v>
      </c>
    </row>
    <row r="11" spans="1:8">
      <c r="A11" s="389">
        <v>1.5</v>
      </c>
      <c r="B11" s="391" t="s">
        <v>538</v>
      </c>
      <c r="C11" s="720">
        <v>624519</v>
      </c>
      <c r="D11" s="720">
        <v>2867.17</v>
      </c>
      <c r="E11" s="721">
        <f t="shared" si="0"/>
        <v>627386.17000000004</v>
      </c>
      <c r="F11" s="720">
        <v>109430.48999999999</v>
      </c>
      <c r="G11" s="720"/>
      <c r="H11" s="721">
        <f t="shared" si="1"/>
        <v>109430.48999999999</v>
      </c>
    </row>
    <row r="12" spans="1:8">
      <c r="A12" s="389">
        <v>1.6</v>
      </c>
      <c r="B12" s="392" t="s">
        <v>420</v>
      </c>
      <c r="C12" s="720"/>
      <c r="D12" s="720"/>
      <c r="E12" s="721">
        <f t="shared" si="0"/>
        <v>0</v>
      </c>
      <c r="F12" s="720"/>
      <c r="G12" s="720"/>
      <c r="H12" s="721">
        <f t="shared" si="1"/>
        <v>0</v>
      </c>
    </row>
    <row r="13" spans="1:8">
      <c r="A13" s="389">
        <v>2</v>
      </c>
      <c r="B13" s="393" t="s">
        <v>589</v>
      </c>
      <c r="C13" s="720">
        <f>SUM(C14:C17)</f>
        <v>0</v>
      </c>
      <c r="D13" s="720">
        <f>SUM(D14:D17)</f>
        <v>0</v>
      </c>
      <c r="E13" s="721">
        <f t="shared" si="0"/>
        <v>0</v>
      </c>
      <c r="F13" s="720">
        <f>SUM(F14:F17)</f>
        <v>0</v>
      </c>
      <c r="G13" s="720">
        <f>SUM(G14:G17)</f>
        <v>0</v>
      </c>
      <c r="H13" s="721">
        <f t="shared" si="1"/>
        <v>0</v>
      </c>
    </row>
    <row r="14" spans="1:8">
      <c r="A14" s="389">
        <v>2.1</v>
      </c>
      <c r="B14" s="391" t="s">
        <v>590</v>
      </c>
      <c r="C14" s="720"/>
      <c r="D14" s="720"/>
      <c r="E14" s="721">
        <f t="shared" si="0"/>
        <v>0</v>
      </c>
      <c r="F14" s="720"/>
      <c r="G14" s="720"/>
      <c r="H14" s="721">
        <f t="shared" si="1"/>
        <v>0</v>
      </c>
    </row>
    <row r="15" spans="1:8" ht="24.6" customHeight="1">
      <c r="A15" s="389">
        <v>2.2000000000000002</v>
      </c>
      <c r="B15" s="391" t="s">
        <v>591</v>
      </c>
      <c r="C15" s="720"/>
      <c r="D15" s="720"/>
      <c r="E15" s="721">
        <f t="shared" si="0"/>
        <v>0</v>
      </c>
      <c r="F15" s="720"/>
      <c r="G15" s="720"/>
      <c r="H15" s="721">
        <f t="shared" si="1"/>
        <v>0</v>
      </c>
    </row>
    <row r="16" spans="1:8" ht="20.45" customHeight="1">
      <c r="A16" s="389">
        <v>2.2999999999999998</v>
      </c>
      <c r="B16" s="391" t="s">
        <v>592</v>
      </c>
      <c r="C16" s="720"/>
      <c r="D16" s="720"/>
      <c r="E16" s="721">
        <f t="shared" si="0"/>
        <v>0</v>
      </c>
      <c r="F16" s="720"/>
      <c r="G16" s="720"/>
      <c r="H16" s="721">
        <f t="shared" si="1"/>
        <v>0</v>
      </c>
    </row>
    <row r="17" spans="1:8">
      <c r="A17" s="389">
        <v>2.4</v>
      </c>
      <c r="B17" s="391" t="s">
        <v>593</v>
      </c>
      <c r="C17" s="720"/>
      <c r="D17" s="720"/>
      <c r="E17" s="721">
        <f t="shared" si="0"/>
        <v>0</v>
      </c>
      <c r="F17" s="720"/>
      <c r="G17" s="720"/>
      <c r="H17" s="721">
        <f t="shared" si="1"/>
        <v>0</v>
      </c>
    </row>
    <row r="18" spans="1:8">
      <c r="A18" s="389">
        <v>3</v>
      </c>
      <c r="B18" s="393" t="s">
        <v>594</v>
      </c>
      <c r="C18" s="720"/>
      <c r="D18" s="720"/>
      <c r="E18" s="721">
        <f t="shared" si="0"/>
        <v>0</v>
      </c>
      <c r="F18" s="720"/>
      <c r="G18" s="720"/>
      <c r="H18" s="721">
        <f t="shared" si="1"/>
        <v>0</v>
      </c>
    </row>
    <row r="19" spans="1:8">
      <c r="A19" s="389">
        <v>4</v>
      </c>
      <c r="B19" s="393" t="s">
        <v>595</v>
      </c>
      <c r="C19" s="720">
        <v>1619</v>
      </c>
      <c r="D19" s="720">
        <v>146</v>
      </c>
      <c r="E19" s="721">
        <f t="shared" si="0"/>
        <v>1765</v>
      </c>
      <c r="F19" s="720"/>
      <c r="G19" s="720"/>
      <c r="H19" s="721">
        <f t="shared" si="1"/>
        <v>0</v>
      </c>
    </row>
    <row r="20" spans="1:8">
      <c r="A20" s="389">
        <v>5</v>
      </c>
      <c r="B20" s="393" t="s">
        <v>596</v>
      </c>
      <c r="C20" s="720">
        <v>-21789</v>
      </c>
      <c r="D20" s="720">
        <v>-175321</v>
      </c>
      <c r="E20" s="721">
        <f t="shared" si="0"/>
        <v>-197110</v>
      </c>
      <c r="F20" s="720">
        <v>-590</v>
      </c>
      <c r="G20" s="720"/>
      <c r="H20" s="721">
        <f t="shared" si="1"/>
        <v>-590</v>
      </c>
    </row>
    <row r="21" spans="1:8" ht="24" customHeight="1">
      <c r="A21" s="389">
        <v>6</v>
      </c>
      <c r="B21" s="393" t="s">
        <v>597</v>
      </c>
      <c r="C21" s="720"/>
      <c r="D21" s="720"/>
      <c r="E21" s="721">
        <f t="shared" si="0"/>
        <v>0</v>
      </c>
      <c r="F21" s="720"/>
      <c r="G21" s="720"/>
      <c r="H21" s="721">
        <f t="shared" si="1"/>
        <v>0</v>
      </c>
    </row>
    <row r="22" spans="1:8" ht="18.600000000000001" customHeight="1">
      <c r="A22" s="389">
        <v>7</v>
      </c>
      <c r="B22" s="393" t="s">
        <v>598</v>
      </c>
      <c r="C22" s="720"/>
      <c r="D22" s="720"/>
      <c r="E22" s="721">
        <f t="shared" si="0"/>
        <v>0</v>
      </c>
      <c r="F22" s="720"/>
      <c r="G22" s="720"/>
      <c r="H22" s="721">
        <f t="shared" si="1"/>
        <v>0</v>
      </c>
    </row>
    <row r="23" spans="1:8" ht="25.5" customHeight="1">
      <c r="A23" s="389">
        <v>8</v>
      </c>
      <c r="B23" s="394" t="s">
        <v>599</v>
      </c>
      <c r="C23" s="720"/>
      <c r="D23" s="720"/>
      <c r="E23" s="721">
        <f t="shared" si="0"/>
        <v>0</v>
      </c>
      <c r="F23" s="720"/>
      <c r="G23" s="720"/>
      <c r="H23" s="721">
        <f t="shared" si="1"/>
        <v>0</v>
      </c>
    </row>
    <row r="24" spans="1:8" ht="34.5" customHeight="1">
      <c r="A24" s="389">
        <v>9</v>
      </c>
      <c r="B24" s="394" t="s">
        <v>600</v>
      </c>
      <c r="C24" s="720"/>
      <c r="D24" s="720"/>
      <c r="E24" s="721">
        <f t="shared" si="0"/>
        <v>0</v>
      </c>
      <c r="F24" s="720"/>
      <c r="G24" s="720"/>
      <c r="H24" s="721">
        <f t="shared" si="1"/>
        <v>0</v>
      </c>
    </row>
    <row r="25" spans="1:8">
      <c r="A25" s="389">
        <v>10</v>
      </c>
      <c r="B25" s="393" t="s">
        <v>601</v>
      </c>
      <c r="C25" s="720">
        <v>528</v>
      </c>
      <c r="D25" s="720"/>
      <c r="E25" s="721">
        <f t="shared" si="0"/>
        <v>528</v>
      </c>
      <c r="F25" s="720">
        <v>-956.44</v>
      </c>
      <c r="G25" s="720"/>
      <c r="H25" s="721">
        <f t="shared" si="1"/>
        <v>-956.44</v>
      </c>
    </row>
    <row r="26" spans="1:8">
      <c r="A26" s="389">
        <v>11</v>
      </c>
      <c r="B26" s="395" t="s">
        <v>602</v>
      </c>
      <c r="C26" s="720"/>
      <c r="D26" s="720"/>
      <c r="E26" s="721">
        <f t="shared" si="0"/>
        <v>0</v>
      </c>
      <c r="F26" s="720"/>
      <c r="G26" s="720"/>
      <c r="H26" s="721">
        <f t="shared" si="1"/>
        <v>0</v>
      </c>
    </row>
    <row r="27" spans="1:8">
      <c r="A27" s="389">
        <v>12</v>
      </c>
      <c r="B27" s="393" t="s">
        <v>603</v>
      </c>
      <c r="C27" s="720">
        <v>466</v>
      </c>
      <c r="D27" s="720">
        <v>0</v>
      </c>
      <c r="E27" s="721">
        <f t="shared" si="0"/>
        <v>466</v>
      </c>
      <c r="F27" s="720"/>
      <c r="G27" s="720"/>
      <c r="H27" s="721">
        <f t="shared" si="1"/>
        <v>0</v>
      </c>
    </row>
    <row r="28" spans="1:8">
      <c r="A28" s="389">
        <v>13</v>
      </c>
      <c r="B28" s="396" t="s">
        <v>604</v>
      </c>
      <c r="C28" s="720">
        <v>-231949</v>
      </c>
      <c r="D28" s="720">
        <v>-149</v>
      </c>
      <c r="E28" s="721">
        <f t="shared" si="0"/>
        <v>-232098</v>
      </c>
      <c r="F28" s="720"/>
      <c r="G28" s="720"/>
      <c r="H28" s="721">
        <f t="shared" si="1"/>
        <v>0</v>
      </c>
    </row>
    <row r="29" spans="1:8">
      <c r="A29" s="389">
        <v>14</v>
      </c>
      <c r="B29" s="397" t="s">
        <v>605</v>
      </c>
      <c r="C29" s="720">
        <f>SUM(C30:C31)</f>
        <v>-1911546</v>
      </c>
      <c r="D29" s="720">
        <f>SUM(D30:D31)</f>
        <v>-229174</v>
      </c>
      <c r="E29" s="721">
        <f t="shared" si="0"/>
        <v>-2140720</v>
      </c>
      <c r="F29" s="720">
        <f>SUM(F30:F31)</f>
        <v>-899531</v>
      </c>
      <c r="G29" s="720">
        <f>SUM(G30:G31)</f>
        <v>0</v>
      </c>
      <c r="H29" s="721">
        <f t="shared" si="1"/>
        <v>-899531</v>
      </c>
    </row>
    <row r="30" spans="1:8">
      <c r="A30" s="389">
        <v>14.1</v>
      </c>
      <c r="B30" s="372" t="s">
        <v>606</v>
      </c>
      <c r="C30" s="720">
        <v>-1773942</v>
      </c>
      <c r="D30" s="720">
        <v>0</v>
      </c>
      <c r="E30" s="721">
        <f t="shared" si="0"/>
        <v>-1773942</v>
      </c>
      <c r="F30" s="720">
        <v>-694525</v>
      </c>
      <c r="G30" s="720"/>
      <c r="H30" s="721">
        <f t="shared" si="1"/>
        <v>-694525</v>
      </c>
    </row>
    <row r="31" spans="1:8">
      <c r="A31" s="389">
        <v>14.2</v>
      </c>
      <c r="B31" s="372" t="s">
        <v>607</v>
      </c>
      <c r="C31" s="720">
        <v>-137604</v>
      </c>
      <c r="D31" s="720">
        <v>-229174</v>
      </c>
      <c r="E31" s="721">
        <f t="shared" si="0"/>
        <v>-366778</v>
      </c>
      <c r="F31" s="720">
        <v>-205006</v>
      </c>
      <c r="G31" s="720"/>
      <c r="H31" s="721">
        <f t="shared" si="1"/>
        <v>-205006</v>
      </c>
    </row>
    <row r="32" spans="1:8">
      <c r="A32" s="389">
        <v>15</v>
      </c>
      <c r="B32" s="393" t="s">
        <v>608</v>
      </c>
      <c r="C32" s="720">
        <v>-167126</v>
      </c>
      <c r="D32" s="720"/>
      <c r="E32" s="721">
        <f t="shared" si="0"/>
        <v>-167126</v>
      </c>
      <c r="F32" s="720">
        <v>-36823.17</v>
      </c>
      <c r="G32" s="720"/>
      <c r="H32" s="721">
        <f t="shared" si="1"/>
        <v>-36823.17</v>
      </c>
    </row>
    <row r="33" spans="1:8" ht="22.5" customHeight="1">
      <c r="A33" s="389">
        <v>16</v>
      </c>
      <c r="B33" s="370" t="s">
        <v>609</v>
      </c>
      <c r="C33" s="720"/>
      <c r="D33" s="720"/>
      <c r="E33" s="721">
        <f t="shared" si="0"/>
        <v>0</v>
      </c>
      <c r="F33" s="720"/>
      <c r="G33" s="720"/>
      <c r="H33" s="721">
        <f t="shared" si="1"/>
        <v>0</v>
      </c>
    </row>
    <row r="34" spans="1:8">
      <c r="A34" s="389">
        <v>17</v>
      </c>
      <c r="B34" s="393" t="s">
        <v>610</v>
      </c>
      <c r="C34" s="720">
        <f>SUM(C35:C36)</f>
        <v>0</v>
      </c>
      <c r="D34" s="720">
        <f>SUM(D35:D36)</f>
        <v>0</v>
      </c>
      <c r="E34" s="721">
        <f t="shared" si="0"/>
        <v>0</v>
      </c>
      <c r="F34" s="720">
        <f>SUM(F35:F36)</f>
        <v>0</v>
      </c>
      <c r="G34" s="720">
        <f>SUM(G35:G36)</f>
        <v>0</v>
      </c>
      <c r="H34" s="721">
        <f t="shared" si="1"/>
        <v>0</v>
      </c>
    </row>
    <row r="35" spans="1:8">
      <c r="A35" s="389">
        <v>17.100000000000001</v>
      </c>
      <c r="B35" s="372" t="s">
        <v>611</v>
      </c>
      <c r="C35" s="720"/>
      <c r="D35" s="720"/>
      <c r="E35" s="721">
        <f t="shared" si="0"/>
        <v>0</v>
      </c>
      <c r="F35" s="720"/>
      <c r="G35" s="720"/>
      <c r="H35" s="721">
        <f t="shared" si="1"/>
        <v>0</v>
      </c>
    </row>
    <row r="36" spans="1:8">
      <c r="A36" s="389">
        <v>17.2</v>
      </c>
      <c r="B36" s="372" t="s">
        <v>612</v>
      </c>
      <c r="C36" s="720"/>
      <c r="D36" s="720"/>
      <c r="E36" s="721">
        <f t="shared" si="0"/>
        <v>0</v>
      </c>
      <c r="F36" s="720"/>
      <c r="G36" s="720"/>
      <c r="H36" s="721">
        <f t="shared" si="1"/>
        <v>0</v>
      </c>
    </row>
    <row r="37" spans="1:8" ht="41.45" customHeight="1">
      <c r="A37" s="389">
        <v>18</v>
      </c>
      <c r="B37" s="398" t="s">
        <v>613</v>
      </c>
      <c r="C37" s="720">
        <f>SUM(C38:C39)</f>
        <v>-4275.2000000000007</v>
      </c>
      <c r="D37" s="720">
        <f>SUM(D38:D39)</f>
        <v>-972</v>
      </c>
      <c r="E37" s="721">
        <f t="shared" si="0"/>
        <v>-5247.2000000000007</v>
      </c>
      <c r="F37" s="720">
        <f>SUM(F38:F39)</f>
        <v>-2325.9899999999998</v>
      </c>
      <c r="G37" s="722">
        <f>SUM(G38:G39)</f>
        <v>0</v>
      </c>
      <c r="H37" s="721">
        <f t="shared" si="1"/>
        <v>-2325.9899999999998</v>
      </c>
    </row>
    <row r="38" spans="1:8">
      <c r="A38" s="389">
        <v>18.100000000000001</v>
      </c>
      <c r="B38" s="399" t="s">
        <v>614</v>
      </c>
      <c r="C38" s="720"/>
      <c r="D38" s="720"/>
      <c r="E38" s="721">
        <f t="shared" si="0"/>
        <v>0</v>
      </c>
      <c r="F38" s="720"/>
      <c r="G38" s="720"/>
      <c r="H38" s="721">
        <f t="shared" si="1"/>
        <v>0</v>
      </c>
    </row>
    <row r="39" spans="1:8">
      <c r="A39" s="389">
        <v>18.2</v>
      </c>
      <c r="B39" s="399" t="s">
        <v>615</v>
      </c>
      <c r="C39" s="720">
        <v>-4275.2000000000007</v>
      </c>
      <c r="D39" s="720">
        <v>-972</v>
      </c>
      <c r="E39" s="721">
        <f t="shared" si="0"/>
        <v>-5247.2000000000007</v>
      </c>
      <c r="F39" s="720">
        <v>-2325.9899999999998</v>
      </c>
      <c r="G39" s="720"/>
      <c r="H39" s="721">
        <f t="shared" si="1"/>
        <v>-2325.9899999999998</v>
      </c>
    </row>
    <row r="40" spans="1:8" ht="24.6" customHeight="1">
      <c r="A40" s="389">
        <v>19</v>
      </c>
      <c r="B40" s="398" t="s">
        <v>616</v>
      </c>
      <c r="C40" s="720"/>
      <c r="D40" s="720"/>
      <c r="E40" s="721">
        <f t="shared" si="0"/>
        <v>0</v>
      </c>
      <c r="F40" s="720"/>
      <c r="G40" s="720"/>
      <c r="H40" s="721">
        <f t="shared" si="1"/>
        <v>0</v>
      </c>
    </row>
    <row r="41" spans="1:8" ht="17.45" customHeight="1">
      <c r="A41" s="389">
        <v>20</v>
      </c>
      <c r="B41" s="398" t="s">
        <v>617</v>
      </c>
      <c r="C41" s="720"/>
      <c r="D41" s="720"/>
      <c r="E41" s="721">
        <f t="shared" si="0"/>
        <v>0</v>
      </c>
      <c r="F41" s="720"/>
      <c r="G41" s="720"/>
      <c r="H41" s="721">
        <f t="shared" si="1"/>
        <v>0</v>
      </c>
    </row>
    <row r="42" spans="1:8" ht="26.45" customHeight="1">
      <c r="A42" s="389">
        <v>21</v>
      </c>
      <c r="B42" s="398" t="s">
        <v>618</v>
      </c>
      <c r="C42" s="720"/>
      <c r="D42" s="720"/>
      <c r="E42" s="721">
        <f t="shared" si="0"/>
        <v>0</v>
      </c>
      <c r="F42" s="720"/>
      <c r="G42" s="720"/>
      <c r="H42" s="721">
        <f t="shared" si="1"/>
        <v>0</v>
      </c>
    </row>
    <row r="43" spans="1:8">
      <c r="A43" s="389">
        <v>22</v>
      </c>
      <c r="B43" s="400" t="s">
        <v>619</v>
      </c>
      <c r="C43" s="720">
        <f>SUM(C6,C13,C18,C19,C20,C21,C22,C23,C24,C25,C26,C27,C28,C29,C32,C33,C34,C37,C40,C41,C42)</f>
        <v>-1709553.2</v>
      </c>
      <c r="D43" s="720">
        <f>SUM(D6,D13,D18,D19,D20,D21,D22,D23,D24,D25,D26,D27,D28,D29,D32,D33,D34,D37,D40,D41,D42)</f>
        <v>-402602.82999999996</v>
      </c>
      <c r="E43" s="721">
        <f t="shared" si="0"/>
        <v>-2112156.0299999998</v>
      </c>
      <c r="F43" s="720">
        <f>SUM(F6,F13,F18,F19,F20,F21,F22,F23,F24,F25,F26,F27,F28,F29,F32,F33,F34,F37,F40,F41,F42)</f>
        <v>-830796.11</v>
      </c>
      <c r="G43" s="720">
        <f>SUM(G6,G13,G18,G19,G20,G21,G22,G23,G24,G25,G26,G27,G28,G29,G32,G33,G34,G37,G40,G41,G42)</f>
        <v>0</v>
      </c>
      <c r="H43" s="721">
        <f t="shared" si="1"/>
        <v>-830796.11</v>
      </c>
    </row>
    <row r="44" spans="1:8">
      <c r="A44" s="389">
        <v>23</v>
      </c>
      <c r="B44" s="400" t="s">
        <v>620</v>
      </c>
      <c r="C44" s="720">
        <v>23215</v>
      </c>
      <c r="D44" s="720"/>
      <c r="E44" s="721">
        <f t="shared" si="0"/>
        <v>23215</v>
      </c>
      <c r="F44" s="720">
        <v>108588</v>
      </c>
      <c r="G44" s="720"/>
      <c r="H44" s="721">
        <f t="shared" si="1"/>
        <v>108588</v>
      </c>
    </row>
    <row r="45" spans="1:8">
      <c r="A45" s="389">
        <v>24</v>
      </c>
      <c r="B45" s="401" t="s">
        <v>621</v>
      </c>
      <c r="C45" s="723">
        <f>C43+C44</f>
        <v>-1686338.2</v>
      </c>
      <c r="D45" s="723">
        <f>D43+D44</f>
        <v>-402602.82999999996</v>
      </c>
      <c r="E45" s="724">
        <f t="shared" si="0"/>
        <v>-2088941.0299999998</v>
      </c>
      <c r="F45" s="723">
        <f>F43+F44</f>
        <v>-722208.11</v>
      </c>
      <c r="G45" s="723">
        <f>G43+G44</f>
        <v>0</v>
      </c>
      <c r="H45" s="721">
        <f t="shared" si="1"/>
        <v>-722208.11</v>
      </c>
    </row>
  </sheetData>
  <mergeCells count="4">
    <mergeCell ref="A4:A5"/>
    <mergeCell ref="B4:B5"/>
    <mergeCell ref="C4:E4"/>
    <mergeCell ref="F4:H4"/>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topLeftCell="B1" zoomScale="80" zoomScaleNormal="80" workbookViewId="0">
      <selection activeCell="B2" sqref="B2"/>
    </sheetView>
  </sheetViews>
  <sheetFormatPr defaultColWidth="8.85546875" defaultRowHeight="15"/>
  <cols>
    <col min="1" max="1" width="8.85546875" style="623"/>
    <col min="2" max="2" width="87.5703125" style="589" bestFit="1" customWidth="1"/>
    <col min="3" max="8" width="15.42578125" style="589" customWidth="1"/>
    <col min="9" max="16384" width="8.85546875" style="589"/>
  </cols>
  <sheetData>
    <row r="1" spans="1:8">
      <c r="A1" s="244" t="s">
        <v>31</v>
      </c>
      <c r="B1" s="588" t="str">
        <f>'Info '!C2</f>
        <v>JSC Hash Bank</v>
      </c>
      <c r="C1" s="588"/>
    </row>
    <row r="2" spans="1:8">
      <c r="A2" s="244" t="s">
        <v>32</v>
      </c>
      <c r="B2" s="694">
        <f>'1. key ratios '!B2</f>
        <v>45747</v>
      </c>
      <c r="C2" s="590"/>
      <c r="D2" s="591"/>
      <c r="E2" s="591"/>
      <c r="F2" s="591"/>
      <c r="G2" s="591"/>
      <c r="H2" s="591"/>
    </row>
    <row r="3" spans="1:8" ht="15.75" thickBot="1">
      <c r="A3" s="589"/>
    </row>
    <row r="4" spans="1:8">
      <c r="A4" s="780" t="s">
        <v>7</v>
      </c>
      <c r="B4" s="781" t="s">
        <v>95</v>
      </c>
      <c r="C4" s="782" t="s">
        <v>523</v>
      </c>
      <c r="D4" s="782"/>
      <c r="E4" s="782"/>
      <c r="F4" s="782" t="s">
        <v>524</v>
      </c>
      <c r="G4" s="782"/>
      <c r="H4" s="783"/>
    </row>
    <row r="5" spans="1:8">
      <c r="A5" s="780"/>
      <c r="B5" s="781"/>
      <c r="C5" s="388" t="s">
        <v>33</v>
      </c>
      <c r="D5" s="388" t="s">
        <v>34</v>
      </c>
      <c r="E5" s="388" t="s">
        <v>35</v>
      </c>
      <c r="F5" s="388" t="s">
        <v>33</v>
      </c>
      <c r="G5" s="388" t="s">
        <v>34</v>
      </c>
      <c r="H5" s="388" t="s">
        <v>35</v>
      </c>
    </row>
    <row r="6" spans="1:8">
      <c r="A6" s="425">
        <v>1</v>
      </c>
      <c r="B6" s="403" t="s">
        <v>622</v>
      </c>
      <c r="C6" s="625"/>
      <c r="D6" s="625"/>
      <c r="E6" s="626">
        <f t="shared" ref="E6:E43" si="0">C6+D6</f>
        <v>0</v>
      </c>
      <c r="F6" s="625"/>
      <c r="G6" s="625"/>
      <c r="H6" s="627">
        <f t="shared" ref="H6:H43" si="1">F6+G6</f>
        <v>0</v>
      </c>
    </row>
    <row r="7" spans="1:8">
      <c r="A7" s="425">
        <v>2</v>
      </c>
      <c r="B7" s="403" t="s">
        <v>184</v>
      </c>
      <c r="C7" s="625"/>
      <c r="D7" s="625"/>
      <c r="E7" s="626">
        <f t="shared" si="0"/>
        <v>0</v>
      </c>
      <c r="F7" s="625"/>
      <c r="G7" s="625"/>
      <c r="H7" s="627">
        <f t="shared" si="1"/>
        <v>0</v>
      </c>
    </row>
    <row r="8" spans="1:8">
      <c r="A8" s="425">
        <v>3</v>
      </c>
      <c r="B8" s="403" t="s">
        <v>194</v>
      </c>
      <c r="C8" s="625">
        <f>C9+C10</f>
        <v>0</v>
      </c>
      <c r="D8" s="625">
        <f>D9+D10</f>
        <v>0</v>
      </c>
      <c r="E8" s="626">
        <f t="shared" si="0"/>
        <v>0</v>
      </c>
      <c r="F8" s="625">
        <f>F9+F10</f>
        <v>0</v>
      </c>
      <c r="G8" s="625">
        <f>G9+G10</f>
        <v>0</v>
      </c>
      <c r="H8" s="627">
        <f t="shared" si="1"/>
        <v>0</v>
      </c>
    </row>
    <row r="9" spans="1:8">
      <c r="A9" s="425">
        <v>3.1</v>
      </c>
      <c r="B9" s="402" t="s">
        <v>185</v>
      </c>
      <c r="C9" s="625"/>
      <c r="D9" s="625"/>
      <c r="E9" s="626">
        <f t="shared" si="0"/>
        <v>0</v>
      </c>
      <c r="F9" s="625"/>
      <c r="G9" s="625"/>
      <c r="H9" s="627">
        <f t="shared" si="1"/>
        <v>0</v>
      </c>
    </row>
    <row r="10" spans="1:8">
      <c r="A10" s="425">
        <v>3.2</v>
      </c>
      <c r="B10" s="402" t="s">
        <v>181</v>
      </c>
      <c r="C10" s="625"/>
      <c r="D10" s="625"/>
      <c r="E10" s="626">
        <f t="shared" si="0"/>
        <v>0</v>
      </c>
      <c r="F10" s="625"/>
      <c r="G10" s="625"/>
      <c r="H10" s="627">
        <f t="shared" si="1"/>
        <v>0</v>
      </c>
    </row>
    <row r="11" spans="1:8">
      <c r="A11" s="425">
        <v>4</v>
      </c>
      <c r="B11" s="403" t="s">
        <v>183</v>
      </c>
      <c r="C11" s="625">
        <f>C12+C13</f>
        <v>0</v>
      </c>
      <c r="D11" s="625">
        <f>D12+D13</f>
        <v>0</v>
      </c>
      <c r="E11" s="626">
        <f t="shared" si="0"/>
        <v>0</v>
      </c>
      <c r="F11" s="625">
        <f>F12+F13</f>
        <v>0</v>
      </c>
      <c r="G11" s="625">
        <f>G12+G13</f>
        <v>0</v>
      </c>
      <c r="H11" s="627">
        <f t="shared" si="1"/>
        <v>0</v>
      </c>
    </row>
    <row r="12" spans="1:8">
      <c r="A12" s="425">
        <v>4.0999999999999996</v>
      </c>
      <c r="B12" s="402" t="s">
        <v>167</v>
      </c>
      <c r="C12" s="625"/>
      <c r="D12" s="625"/>
      <c r="E12" s="626">
        <f t="shared" si="0"/>
        <v>0</v>
      </c>
      <c r="F12" s="625"/>
      <c r="G12" s="625"/>
      <c r="H12" s="627">
        <f t="shared" si="1"/>
        <v>0</v>
      </c>
    </row>
    <row r="13" spans="1:8">
      <c r="A13" s="425">
        <v>4.2</v>
      </c>
      <c r="B13" s="402" t="s">
        <v>168</v>
      </c>
      <c r="C13" s="625"/>
      <c r="D13" s="625"/>
      <c r="E13" s="626">
        <f t="shared" si="0"/>
        <v>0</v>
      </c>
      <c r="F13" s="625"/>
      <c r="G13" s="625"/>
      <c r="H13" s="627">
        <f t="shared" si="1"/>
        <v>0</v>
      </c>
    </row>
    <row r="14" spans="1:8">
      <c r="A14" s="425">
        <v>5</v>
      </c>
      <c r="B14" s="403" t="s">
        <v>193</v>
      </c>
      <c r="C14" s="625">
        <f>C15+C16+C17+C23+C24+C25+C26</f>
        <v>0</v>
      </c>
      <c r="D14" s="625">
        <f>D15+D16+D17+D23+D24+D25+D26</f>
        <v>0</v>
      </c>
      <c r="E14" s="626">
        <f t="shared" si="0"/>
        <v>0</v>
      </c>
      <c r="F14" s="625">
        <f>F15+F16+F17+F23+F24+F25+F26</f>
        <v>0</v>
      </c>
      <c r="G14" s="625">
        <f>G15+G16+G17+G23+G24+G25+G26</f>
        <v>0</v>
      </c>
      <c r="H14" s="627">
        <f t="shared" si="1"/>
        <v>0</v>
      </c>
    </row>
    <row r="15" spans="1:8">
      <c r="A15" s="425">
        <v>5.0999999999999996</v>
      </c>
      <c r="B15" s="404" t="s">
        <v>171</v>
      </c>
      <c r="C15" s="625"/>
      <c r="D15" s="625"/>
      <c r="E15" s="626">
        <f t="shared" si="0"/>
        <v>0</v>
      </c>
      <c r="F15" s="625"/>
      <c r="G15" s="625"/>
      <c r="H15" s="627">
        <f t="shared" si="1"/>
        <v>0</v>
      </c>
    </row>
    <row r="16" spans="1:8">
      <c r="A16" s="425">
        <v>5.2</v>
      </c>
      <c r="B16" s="404" t="s">
        <v>170</v>
      </c>
      <c r="C16" s="625"/>
      <c r="D16" s="625"/>
      <c r="E16" s="626">
        <f t="shared" si="0"/>
        <v>0</v>
      </c>
      <c r="F16" s="625"/>
      <c r="G16" s="625"/>
      <c r="H16" s="627">
        <f t="shared" si="1"/>
        <v>0</v>
      </c>
    </row>
    <row r="17" spans="1:8">
      <c r="A17" s="425">
        <v>5.3</v>
      </c>
      <c r="B17" s="404" t="s">
        <v>169</v>
      </c>
      <c r="C17" s="625">
        <f>C18+C19+C20+C21+C22</f>
        <v>0</v>
      </c>
      <c r="D17" s="625">
        <f>D18+D19+D20+D21+D22</f>
        <v>0</v>
      </c>
      <c r="E17" s="626">
        <f t="shared" si="0"/>
        <v>0</v>
      </c>
      <c r="F17" s="625"/>
      <c r="G17" s="625"/>
      <c r="H17" s="627">
        <f t="shared" si="1"/>
        <v>0</v>
      </c>
    </row>
    <row r="18" spans="1:8">
      <c r="A18" s="425" t="s">
        <v>16</v>
      </c>
      <c r="B18" s="405" t="s">
        <v>37</v>
      </c>
      <c r="C18" s="625"/>
      <c r="D18" s="625"/>
      <c r="E18" s="626">
        <f t="shared" si="0"/>
        <v>0</v>
      </c>
      <c r="F18" s="625"/>
      <c r="G18" s="625"/>
      <c r="H18" s="627">
        <f t="shared" si="1"/>
        <v>0</v>
      </c>
    </row>
    <row r="19" spans="1:8">
      <c r="A19" s="425" t="s">
        <v>17</v>
      </c>
      <c r="B19" s="405" t="s">
        <v>38</v>
      </c>
      <c r="C19" s="625"/>
      <c r="D19" s="625"/>
      <c r="E19" s="626">
        <f t="shared" si="0"/>
        <v>0</v>
      </c>
      <c r="F19" s="625"/>
      <c r="G19" s="625"/>
      <c r="H19" s="627">
        <f t="shared" si="1"/>
        <v>0</v>
      </c>
    </row>
    <row r="20" spans="1:8">
      <c r="A20" s="425" t="s">
        <v>18</v>
      </c>
      <c r="B20" s="405" t="s">
        <v>39</v>
      </c>
      <c r="C20" s="625"/>
      <c r="D20" s="625"/>
      <c r="E20" s="626">
        <f t="shared" si="0"/>
        <v>0</v>
      </c>
      <c r="F20" s="625"/>
      <c r="G20" s="625"/>
      <c r="H20" s="627">
        <f t="shared" si="1"/>
        <v>0</v>
      </c>
    </row>
    <row r="21" spans="1:8">
      <c r="A21" s="425" t="s">
        <v>19</v>
      </c>
      <c r="B21" s="405" t="s">
        <v>40</v>
      </c>
      <c r="C21" s="625"/>
      <c r="D21" s="625"/>
      <c r="E21" s="626">
        <f t="shared" si="0"/>
        <v>0</v>
      </c>
      <c r="F21" s="625"/>
      <c r="G21" s="625"/>
      <c r="H21" s="627">
        <f t="shared" si="1"/>
        <v>0</v>
      </c>
    </row>
    <row r="22" spans="1:8">
      <c r="A22" s="425" t="s">
        <v>20</v>
      </c>
      <c r="B22" s="405" t="s">
        <v>41</v>
      </c>
      <c r="C22" s="625"/>
      <c r="D22" s="625"/>
      <c r="E22" s="626">
        <f t="shared" si="0"/>
        <v>0</v>
      </c>
      <c r="F22" s="625"/>
      <c r="G22" s="625"/>
      <c r="H22" s="627">
        <f t="shared" si="1"/>
        <v>0</v>
      </c>
    </row>
    <row r="23" spans="1:8">
      <c r="A23" s="425">
        <v>5.4</v>
      </c>
      <c r="B23" s="404" t="s">
        <v>172</v>
      </c>
      <c r="C23" s="625"/>
      <c r="D23" s="625"/>
      <c r="E23" s="626">
        <f t="shared" si="0"/>
        <v>0</v>
      </c>
      <c r="F23" s="625"/>
      <c r="G23" s="625"/>
      <c r="H23" s="627">
        <f t="shared" si="1"/>
        <v>0</v>
      </c>
    </row>
    <row r="24" spans="1:8">
      <c r="A24" s="425">
        <v>5.5</v>
      </c>
      <c r="B24" s="404" t="s">
        <v>173</v>
      </c>
      <c r="C24" s="625"/>
      <c r="D24" s="625"/>
      <c r="E24" s="626">
        <f t="shared" si="0"/>
        <v>0</v>
      </c>
      <c r="F24" s="625"/>
      <c r="G24" s="625"/>
      <c r="H24" s="627">
        <f t="shared" si="1"/>
        <v>0</v>
      </c>
    </row>
    <row r="25" spans="1:8">
      <c r="A25" s="425">
        <v>5.6</v>
      </c>
      <c r="B25" s="404" t="s">
        <v>174</v>
      </c>
      <c r="C25" s="625"/>
      <c r="D25" s="625"/>
      <c r="E25" s="626">
        <f t="shared" si="0"/>
        <v>0</v>
      </c>
      <c r="F25" s="625"/>
      <c r="G25" s="625"/>
      <c r="H25" s="627">
        <f t="shared" si="1"/>
        <v>0</v>
      </c>
    </row>
    <row r="26" spans="1:8">
      <c r="A26" s="425">
        <v>5.7</v>
      </c>
      <c r="B26" s="404" t="s">
        <v>41</v>
      </c>
      <c r="C26" s="625"/>
      <c r="D26" s="625"/>
      <c r="E26" s="626">
        <f t="shared" si="0"/>
        <v>0</v>
      </c>
      <c r="F26" s="625"/>
      <c r="G26" s="625"/>
      <c r="H26" s="627">
        <f t="shared" si="1"/>
        <v>0</v>
      </c>
    </row>
    <row r="27" spans="1:8">
      <c r="A27" s="425">
        <v>6</v>
      </c>
      <c r="B27" s="628" t="s">
        <v>623</v>
      </c>
      <c r="C27" s="625"/>
      <c r="D27" s="625"/>
      <c r="E27" s="626">
        <f t="shared" si="0"/>
        <v>0</v>
      </c>
      <c r="F27" s="625"/>
      <c r="G27" s="625"/>
      <c r="H27" s="627">
        <f t="shared" si="1"/>
        <v>0</v>
      </c>
    </row>
    <row r="28" spans="1:8">
      <c r="A28" s="425">
        <v>7</v>
      </c>
      <c r="B28" s="628" t="s">
        <v>624</v>
      </c>
      <c r="C28" s="625"/>
      <c r="D28" s="625"/>
      <c r="E28" s="626">
        <f t="shared" si="0"/>
        <v>0</v>
      </c>
      <c r="F28" s="625"/>
      <c r="G28" s="625"/>
      <c r="H28" s="627">
        <f t="shared" si="1"/>
        <v>0</v>
      </c>
    </row>
    <row r="29" spans="1:8">
      <c r="A29" s="425">
        <v>8</v>
      </c>
      <c r="B29" s="628" t="s">
        <v>182</v>
      </c>
      <c r="C29" s="625"/>
      <c r="D29" s="625"/>
      <c r="E29" s="626">
        <f t="shared" si="0"/>
        <v>0</v>
      </c>
      <c r="F29" s="625"/>
      <c r="G29" s="625"/>
      <c r="H29" s="627">
        <f t="shared" si="1"/>
        <v>0</v>
      </c>
    </row>
    <row r="30" spans="1:8">
      <c r="A30" s="425">
        <v>9</v>
      </c>
      <c r="B30" s="629" t="s">
        <v>199</v>
      </c>
      <c r="C30" s="625">
        <f>C31+C32+C33+C34+C35+C36+C37</f>
        <v>0</v>
      </c>
      <c r="D30" s="625">
        <f>D31+D32+D33+D34+D35+D36+D37</f>
        <v>0</v>
      </c>
      <c r="E30" s="626">
        <f t="shared" si="0"/>
        <v>0</v>
      </c>
      <c r="F30" s="625">
        <f>F31+F32+F33+F34+F35+F36+F37</f>
        <v>0</v>
      </c>
      <c r="G30" s="625">
        <f>G31+G32+G33+G34+G35+G36+G37</f>
        <v>0</v>
      </c>
      <c r="H30" s="627">
        <f t="shared" si="1"/>
        <v>0</v>
      </c>
    </row>
    <row r="31" spans="1:8">
      <c r="A31" s="425">
        <v>9.1</v>
      </c>
      <c r="B31" s="406" t="s">
        <v>189</v>
      </c>
      <c r="C31" s="625"/>
      <c r="D31" s="625"/>
      <c r="E31" s="626">
        <f t="shared" si="0"/>
        <v>0</v>
      </c>
      <c r="F31" s="625"/>
      <c r="G31" s="625"/>
      <c r="H31" s="627">
        <f t="shared" si="1"/>
        <v>0</v>
      </c>
    </row>
    <row r="32" spans="1:8">
      <c r="A32" s="425">
        <v>9.1999999999999993</v>
      </c>
      <c r="B32" s="406" t="s">
        <v>190</v>
      </c>
      <c r="C32" s="625"/>
      <c r="D32" s="625"/>
      <c r="E32" s="626">
        <f t="shared" si="0"/>
        <v>0</v>
      </c>
      <c r="F32" s="625"/>
      <c r="G32" s="625"/>
      <c r="H32" s="627">
        <f t="shared" si="1"/>
        <v>0</v>
      </c>
    </row>
    <row r="33" spans="1:8">
      <c r="A33" s="425">
        <v>9.3000000000000007</v>
      </c>
      <c r="B33" s="406" t="s">
        <v>186</v>
      </c>
      <c r="C33" s="625"/>
      <c r="D33" s="625"/>
      <c r="E33" s="626">
        <f t="shared" si="0"/>
        <v>0</v>
      </c>
      <c r="F33" s="625"/>
      <c r="G33" s="625"/>
      <c r="H33" s="627">
        <f t="shared" si="1"/>
        <v>0</v>
      </c>
    </row>
    <row r="34" spans="1:8">
      <c r="A34" s="425">
        <v>9.4</v>
      </c>
      <c r="B34" s="406" t="s">
        <v>187</v>
      </c>
      <c r="C34" s="625"/>
      <c r="D34" s="625"/>
      <c r="E34" s="626">
        <f t="shared" si="0"/>
        <v>0</v>
      </c>
      <c r="F34" s="625"/>
      <c r="G34" s="625"/>
      <c r="H34" s="627">
        <f t="shared" si="1"/>
        <v>0</v>
      </c>
    </row>
    <row r="35" spans="1:8">
      <c r="A35" s="425">
        <v>9.5</v>
      </c>
      <c r="B35" s="406" t="s">
        <v>188</v>
      </c>
      <c r="C35" s="625"/>
      <c r="D35" s="625"/>
      <c r="E35" s="626">
        <f t="shared" si="0"/>
        <v>0</v>
      </c>
      <c r="F35" s="625"/>
      <c r="G35" s="625"/>
      <c r="H35" s="627">
        <f t="shared" si="1"/>
        <v>0</v>
      </c>
    </row>
    <row r="36" spans="1:8">
      <c r="A36" s="425">
        <v>9.6</v>
      </c>
      <c r="B36" s="406" t="s">
        <v>191</v>
      </c>
      <c r="C36" s="625"/>
      <c r="D36" s="625"/>
      <c r="E36" s="626">
        <f t="shared" si="0"/>
        <v>0</v>
      </c>
      <c r="F36" s="625"/>
      <c r="G36" s="625"/>
      <c r="H36" s="627">
        <f t="shared" si="1"/>
        <v>0</v>
      </c>
    </row>
    <row r="37" spans="1:8">
      <c r="A37" s="425">
        <v>9.6999999999999993</v>
      </c>
      <c r="B37" s="406" t="s">
        <v>192</v>
      </c>
      <c r="C37" s="625"/>
      <c r="D37" s="625"/>
      <c r="E37" s="626">
        <f t="shared" si="0"/>
        <v>0</v>
      </c>
      <c r="F37" s="625"/>
      <c r="G37" s="625"/>
      <c r="H37" s="627">
        <f t="shared" si="1"/>
        <v>0</v>
      </c>
    </row>
    <row r="38" spans="1:8">
      <c r="A38" s="425">
        <v>10</v>
      </c>
      <c r="B38" s="403" t="s">
        <v>195</v>
      </c>
      <c r="C38" s="633">
        <f>C41+C42</f>
        <v>0</v>
      </c>
      <c r="D38" s="633">
        <f>D41+D42</f>
        <v>0</v>
      </c>
      <c r="E38" s="630">
        <f t="shared" si="0"/>
        <v>0</v>
      </c>
      <c r="F38" s="633">
        <f>F41+F42</f>
        <v>0</v>
      </c>
      <c r="G38" s="633">
        <f>G41+G42</f>
        <v>0</v>
      </c>
      <c r="H38" s="627">
        <f t="shared" si="1"/>
        <v>0</v>
      </c>
    </row>
    <row r="39" spans="1:8">
      <c r="A39" s="425">
        <v>10.1</v>
      </c>
      <c r="B39" s="406" t="s">
        <v>196</v>
      </c>
      <c r="C39" s="625"/>
      <c r="D39" s="625"/>
      <c r="E39" s="626">
        <f t="shared" si="0"/>
        <v>0</v>
      </c>
      <c r="F39" s="625"/>
      <c r="G39" s="625"/>
      <c r="H39" s="627">
        <f t="shared" si="1"/>
        <v>0</v>
      </c>
    </row>
    <row r="40" spans="1:8">
      <c r="A40" s="425">
        <v>10.199999999999999</v>
      </c>
      <c r="B40" s="406" t="s">
        <v>197</v>
      </c>
      <c r="C40" s="625"/>
      <c r="D40" s="625"/>
      <c r="E40" s="626">
        <f t="shared" si="0"/>
        <v>0</v>
      </c>
      <c r="F40" s="625"/>
      <c r="G40" s="625"/>
      <c r="H40" s="627">
        <f t="shared" si="1"/>
        <v>0</v>
      </c>
    </row>
    <row r="41" spans="1:8">
      <c r="A41" s="425">
        <v>10.3</v>
      </c>
      <c r="B41" s="406" t="s">
        <v>200</v>
      </c>
      <c r="C41" s="625"/>
      <c r="D41" s="625"/>
      <c r="E41" s="626">
        <f t="shared" si="0"/>
        <v>0</v>
      </c>
      <c r="F41" s="625"/>
      <c r="G41" s="625"/>
      <c r="H41" s="627">
        <f t="shared" si="1"/>
        <v>0</v>
      </c>
    </row>
    <row r="42" spans="1:8" ht="25.5">
      <c r="A42" s="425">
        <v>10.4</v>
      </c>
      <c r="B42" s="406" t="s">
        <v>201</v>
      </c>
      <c r="C42" s="625"/>
      <c r="D42" s="625"/>
      <c r="E42" s="626">
        <f t="shared" si="0"/>
        <v>0</v>
      </c>
      <c r="F42" s="625"/>
      <c r="G42" s="625"/>
      <c r="H42" s="627">
        <f t="shared" si="1"/>
        <v>0</v>
      </c>
    </row>
    <row r="43" spans="1:8" ht="15.75" thickBot="1">
      <c r="A43" s="425">
        <v>11</v>
      </c>
      <c r="B43" s="125" t="s">
        <v>198</v>
      </c>
      <c r="C43" s="625"/>
      <c r="D43" s="625"/>
      <c r="E43" s="626">
        <f t="shared" si="0"/>
        <v>0</v>
      </c>
      <c r="F43" s="625"/>
      <c r="G43" s="625"/>
      <c r="H43" s="627">
        <f t="shared" si="1"/>
        <v>0</v>
      </c>
    </row>
    <row r="44" spans="1:8">
      <c r="C44" s="407"/>
      <c r="D44" s="407"/>
      <c r="E44" s="407"/>
      <c r="F44" s="407"/>
      <c r="G44" s="407"/>
      <c r="H44" s="407"/>
    </row>
    <row r="45" spans="1:8">
      <c r="C45" s="407"/>
      <c r="D45" s="407"/>
      <c r="E45" s="407"/>
      <c r="F45" s="407"/>
      <c r="G45" s="407"/>
      <c r="H45" s="407"/>
    </row>
    <row r="46" spans="1:8">
      <c r="C46" s="407"/>
      <c r="D46" s="407"/>
      <c r="E46" s="407"/>
      <c r="F46" s="407"/>
      <c r="G46" s="407"/>
      <c r="H46" s="407"/>
    </row>
    <row r="47" spans="1:8">
      <c r="C47" s="407"/>
      <c r="D47" s="407"/>
      <c r="E47" s="407"/>
      <c r="F47" s="407"/>
      <c r="G47" s="407"/>
      <c r="H47" s="407"/>
    </row>
  </sheetData>
  <mergeCells count="4">
    <mergeCell ref="A4:A5"/>
    <mergeCell ref="B4:B5"/>
    <mergeCell ref="C4:E4"/>
    <mergeCell ref="F4:H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C7" sqref="C7:G12"/>
    </sheetView>
  </sheetViews>
  <sheetFormatPr defaultColWidth="9.140625" defaultRowHeight="12.75"/>
  <cols>
    <col min="1" max="1" width="9.5703125" style="4" bestFit="1" customWidth="1"/>
    <col min="2" max="2" width="93.5703125" style="4" customWidth="1"/>
    <col min="3" max="4" width="10.85546875" style="4" customWidth="1"/>
    <col min="5" max="7" width="10.85546875" style="21" bestFit="1" customWidth="1"/>
    <col min="8" max="11" width="9.85546875" style="21" customWidth="1"/>
    <col min="12" max="16384" width="9.140625" style="21"/>
  </cols>
  <sheetData>
    <row r="1" spans="1:8">
      <c r="A1" s="2" t="s">
        <v>31</v>
      </c>
      <c r="B1" s="3" t="str">
        <f>'Info '!C2</f>
        <v>JSC Hash Bank</v>
      </c>
      <c r="C1" s="3"/>
    </row>
    <row r="2" spans="1:8">
      <c r="A2" s="2" t="s">
        <v>32</v>
      </c>
      <c r="B2" s="692">
        <f>'1. key ratios '!B2</f>
        <v>45747</v>
      </c>
      <c r="C2" s="6"/>
      <c r="D2" s="7"/>
      <c r="E2" s="24"/>
      <c r="F2" s="24"/>
      <c r="G2" s="24"/>
      <c r="H2" s="24"/>
    </row>
    <row r="3" spans="1:8">
      <c r="A3" s="2"/>
      <c r="B3" s="3"/>
      <c r="C3" s="6"/>
      <c r="D3" s="7"/>
      <c r="E3" s="24"/>
      <c r="F3" s="24"/>
      <c r="G3" s="24"/>
      <c r="H3" s="24"/>
    </row>
    <row r="4" spans="1:8" ht="15" customHeight="1" thickBot="1">
      <c r="A4" s="7" t="s">
        <v>97</v>
      </c>
      <c r="B4" s="101" t="s">
        <v>175</v>
      </c>
      <c r="C4" s="25" t="s">
        <v>36</v>
      </c>
    </row>
    <row r="5" spans="1:8" ht="15" customHeight="1">
      <c r="A5" s="149" t="s">
        <v>7</v>
      </c>
      <c r="B5" s="150"/>
      <c r="C5" s="306" t="str">
        <f>INT((MONTH($B$2))/3)&amp;"Q"&amp;"-"&amp;YEAR($B$2)</f>
        <v>1Q-2025</v>
      </c>
      <c r="D5" s="306" t="str">
        <f>IF(INT(MONTH($B$2))=3, "4"&amp;"Q"&amp;"-"&amp;YEAR($B$2)-1, IF(INT(MONTH($B$2))=6, "1"&amp;"Q"&amp;"-"&amp;YEAR($B$2), IF(INT(MONTH($B$2))=9, "2"&amp;"Q"&amp;"-"&amp;YEAR($B$2),IF(INT(MONTH($B$2))=12, "3"&amp;"Q"&amp;"-"&amp;YEAR($B$2), 0))))</f>
        <v>4Q-2024</v>
      </c>
      <c r="E5" s="306" t="str">
        <f>IF(INT(MONTH($B$2))=3, "3"&amp;"Q"&amp;"-"&amp;YEAR($B$2)-1, IF(INT(MONTH($B$2))=6, "4"&amp;"Q"&amp;"-"&amp;YEAR($B$2)-1, IF(INT(MONTH($B$2))=9, "1"&amp;"Q"&amp;"-"&amp;YEAR($B$2),IF(INT(MONTH($B$2))=12, "2"&amp;"Q"&amp;"-"&amp;YEAR($B$2), 0))))</f>
        <v>3Q-2024</v>
      </c>
      <c r="F5" s="306" t="str">
        <f>IF(INT(MONTH($B$2))=3, "2"&amp;"Q"&amp;"-"&amp;YEAR($B$2)-1, IF(INT(MONTH($B$2))=6, "3"&amp;"Q"&amp;"-"&amp;YEAR($B$2)-1, IF(INT(MONTH($B$2))=9, "4"&amp;"Q"&amp;"-"&amp;YEAR($B$2)-1,IF(INT(MONTH($B$2))=12, "1"&amp;"Q"&amp;"-"&amp;YEAR($B$2), 0))))</f>
        <v>2Q-2024</v>
      </c>
      <c r="G5" s="307" t="str">
        <f>IF(INT(MONTH($B$2))=3, "1"&amp;"Q"&amp;"-"&amp;YEAR($B$2)-1, IF(INT(MONTH($B$2))=6, "2"&amp;"Q"&amp;"-"&amp;YEAR($B$2)-1, IF(INT(MONTH($B$2))=9, "3"&amp;"Q"&amp;"-"&amp;YEAR($B$2)-1,IF(INT(MONTH($B$2))=12, "4"&amp;"Q"&amp;"-"&amp;YEAR($B$2)-1, 0))))</f>
        <v>1Q-2024</v>
      </c>
    </row>
    <row r="6" spans="1:8" ht="15" customHeight="1">
      <c r="A6" s="26">
        <v>1</v>
      </c>
      <c r="B6" s="258" t="s">
        <v>179</v>
      </c>
      <c r="C6" s="296">
        <f>C7+C9+C10</f>
        <v>7433931.8539999994</v>
      </c>
      <c r="D6" s="299">
        <f>D7+D9+D10</f>
        <v>15461194.93</v>
      </c>
      <c r="E6" s="260">
        <f t="shared" ref="E6:G6" si="0">E7+E9+E10</f>
        <v>3454204.6867614957</v>
      </c>
      <c r="F6" s="296">
        <f t="shared" si="0"/>
        <v>3610514.3813999998</v>
      </c>
      <c r="G6" s="302">
        <f t="shared" si="0"/>
        <v>3779899.0383043289</v>
      </c>
    </row>
    <row r="7" spans="1:8" ht="15" customHeight="1">
      <c r="A7" s="26">
        <v>1.1000000000000001</v>
      </c>
      <c r="B7" s="258" t="s">
        <v>746</v>
      </c>
      <c r="C7" s="297">
        <v>7433931.8539999994</v>
      </c>
      <c r="D7" s="300">
        <v>15461194.93</v>
      </c>
      <c r="E7" s="297">
        <v>3454204.6867614957</v>
      </c>
      <c r="F7" s="297">
        <v>3610514.3813999998</v>
      </c>
      <c r="G7" s="303">
        <v>3779899.0383043289</v>
      </c>
    </row>
    <row r="8" spans="1:8">
      <c r="A8" s="26" t="s">
        <v>15</v>
      </c>
      <c r="B8" s="258" t="s">
        <v>96</v>
      </c>
      <c r="C8" s="297">
        <v>0</v>
      </c>
      <c r="D8" s="300">
        <v>0</v>
      </c>
      <c r="E8" s="297">
        <v>0</v>
      </c>
      <c r="F8" s="297">
        <v>0</v>
      </c>
      <c r="G8" s="303">
        <v>0</v>
      </c>
    </row>
    <row r="9" spans="1:8" ht="15" customHeight="1">
      <c r="A9" s="26">
        <v>1.2</v>
      </c>
      <c r="B9" s="259" t="s">
        <v>95</v>
      </c>
      <c r="C9" s="297">
        <v>0</v>
      </c>
      <c r="D9" s="300">
        <v>0</v>
      </c>
      <c r="E9" s="297">
        <v>0</v>
      </c>
      <c r="F9" s="297">
        <v>0</v>
      </c>
      <c r="G9" s="303">
        <v>0</v>
      </c>
    </row>
    <row r="10" spans="1:8" ht="15" customHeight="1">
      <c r="A10" s="26">
        <v>1.3</v>
      </c>
      <c r="B10" s="258" t="s">
        <v>29</v>
      </c>
      <c r="C10" s="298">
        <v>0</v>
      </c>
      <c r="D10" s="300">
        <v>0</v>
      </c>
      <c r="E10" s="298">
        <v>0</v>
      </c>
      <c r="F10" s="297">
        <v>0</v>
      </c>
      <c r="G10" s="304">
        <v>0</v>
      </c>
    </row>
    <row r="11" spans="1:8" ht="15" customHeight="1">
      <c r="A11" s="26">
        <v>2</v>
      </c>
      <c r="B11" s="258" t="s">
        <v>176</v>
      </c>
      <c r="C11" s="297">
        <v>229621.99999999997</v>
      </c>
      <c r="D11" s="300">
        <v>343663.93550000002</v>
      </c>
      <c r="E11" s="297">
        <v>346504.53218947799</v>
      </c>
      <c r="F11" s="297">
        <v>0</v>
      </c>
      <c r="G11" s="303">
        <v>0</v>
      </c>
    </row>
    <row r="12" spans="1:8" ht="15" customHeight="1">
      <c r="A12" s="26">
        <v>3</v>
      </c>
      <c r="B12" s="258" t="s">
        <v>177</v>
      </c>
      <c r="C12" s="298">
        <v>1106340.1205850001</v>
      </c>
      <c r="D12" s="300">
        <v>1106340.1205850001</v>
      </c>
      <c r="E12" s="298">
        <v>28904231.481481485</v>
      </c>
      <c r="F12" s="297">
        <v>27992488.888888888</v>
      </c>
      <c r="G12" s="304">
        <v>20502477.777777776</v>
      </c>
    </row>
    <row r="13" spans="1:8" ht="15" customHeight="1" thickBot="1">
      <c r="A13" s="28">
        <v>4</v>
      </c>
      <c r="B13" s="29" t="s">
        <v>178</v>
      </c>
      <c r="C13" s="261">
        <f>C6+C11+C12</f>
        <v>8769893.9745850004</v>
      </c>
      <c r="D13" s="301">
        <f>D6+D11+D12</f>
        <v>16911198.986084998</v>
      </c>
      <c r="E13" s="262">
        <f t="shared" ref="E13:G13" si="1">E6+E11+E12</f>
        <v>32704940.700432457</v>
      </c>
      <c r="F13" s="261">
        <f t="shared" si="1"/>
        <v>31603003.270288888</v>
      </c>
      <c r="G13" s="305">
        <f t="shared" si="1"/>
        <v>24282376.816082105</v>
      </c>
    </row>
    <row r="14" spans="1:8">
      <c r="B14" s="32"/>
    </row>
    <row r="15" spans="1:8">
      <c r="B15" s="33"/>
    </row>
    <row r="16" spans="1:8">
      <c r="B16" s="33"/>
    </row>
    <row r="17" spans="1:4" ht="11.25">
      <c r="A17" s="21"/>
      <c r="B17" s="21"/>
      <c r="C17" s="21"/>
      <c r="D17" s="21"/>
    </row>
    <row r="18" spans="1:4" ht="11.25">
      <c r="A18" s="21"/>
      <c r="B18" s="21"/>
      <c r="C18" s="21"/>
      <c r="D18" s="21"/>
    </row>
    <row r="19" spans="1:4" ht="11.25">
      <c r="A19" s="21"/>
      <c r="B19" s="21"/>
      <c r="C19" s="21"/>
      <c r="D19" s="21"/>
    </row>
    <row r="20" spans="1:4" ht="11.25">
      <c r="A20" s="21"/>
      <c r="B20" s="21"/>
      <c r="C20" s="21"/>
      <c r="D20" s="21"/>
    </row>
    <row r="21" spans="1:4" ht="11.25">
      <c r="A21" s="21"/>
      <c r="B21" s="21"/>
      <c r="C21" s="21"/>
      <c r="D21" s="21"/>
    </row>
    <row r="22" spans="1:4" ht="11.25">
      <c r="A22" s="21"/>
      <c r="B22" s="21"/>
      <c r="C22" s="21"/>
      <c r="D22" s="21"/>
    </row>
    <row r="23" spans="1:4" ht="11.25">
      <c r="A23" s="21"/>
      <c r="B23" s="21"/>
      <c r="C23" s="21"/>
      <c r="D23" s="21"/>
    </row>
    <row r="24" spans="1:4" ht="11.25">
      <c r="A24" s="21"/>
      <c r="B24" s="21"/>
      <c r="C24" s="21"/>
      <c r="D24" s="21"/>
    </row>
    <row r="25" spans="1:4" ht="11.25">
      <c r="A25" s="21"/>
      <c r="B25" s="21"/>
      <c r="C25" s="21"/>
      <c r="D25" s="21"/>
    </row>
    <row r="26" spans="1:4" ht="11.25">
      <c r="A26" s="21"/>
      <c r="B26" s="21"/>
      <c r="C26" s="21"/>
      <c r="D26" s="21"/>
    </row>
    <row r="27" spans="1:4" ht="11.25">
      <c r="A27" s="21"/>
      <c r="B27" s="21"/>
      <c r="C27" s="21"/>
      <c r="D27" s="21"/>
    </row>
    <row r="28" spans="1:4" ht="11.25">
      <c r="A28" s="21"/>
      <c r="B28" s="21"/>
      <c r="C28" s="21"/>
      <c r="D28" s="21"/>
    </row>
    <row r="29" spans="1:4" ht="11.25">
      <c r="A29" s="21"/>
      <c r="B29" s="21"/>
      <c r="C29" s="21"/>
      <c r="D29" s="21"/>
    </row>
  </sheetData>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8"/>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B2" sqref="B2"/>
    </sheetView>
  </sheetViews>
  <sheetFormatPr defaultColWidth="9.140625" defaultRowHeight="14.25"/>
  <cols>
    <col min="1" max="1" width="9.5703125" style="4" bestFit="1" customWidth="1"/>
    <col min="2" max="2" width="65.5703125" style="4" customWidth="1"/>
    <col min="3" max="3" width="27.5703125" style="4" customWidth="1"/>
    <col min="4" max="16384" width="9.140625" style="5"/>
  </cols>
  <sheetData>
    <row r="1" spans="1:8">
      <c r="A1" s="2" t="s">
        <v>31</v>
      </c>
      <c r="B1" s="3" t="str">
        <f>'Info '!C2</f>
        <v>JSC Hash Bank</v>
      </c>
    </row>
    <row r="2" spans="1:8">
      <c r="A2" s="2" t="s">
        <v>32</v>
      </c>
      <c r="B2" s="692">
        <f>'1. key ratios '!B2</f>
        <v>45747</v>
      </c>
    </row>
    <row r="4" spans="1:8" ht="27.95" customHeight="1" thickBot="1">
      <c r="A4" s="34" t="s">
        <v>42</v>
      </c>
      <c r="B4" s="35" t="s">
        <v>152</v>
      </c>
      <c r="C4" s="36"/>
    </row>
    <row r="5" spans="1:8">
      <c r="A5" s="37"/>
      <c r="B5" s="290" t="s">
        <v>43</v>
      </c>
      <c r="C5" s="291" t="s">
        <v>336</v>
      </c>
    </row>
    <row r="6" spans="1:8">
      <c r="A6" s="38">
        <v>1</v>
      </c>
      <c r="B6" s="39" t="s">
        <v>754</v>
      </c>
      <c r="C6" s="40" t="s">
        <v>757</v>
      </c>
    </row>
    <row r="7" spans="1:8">
      <c r="A7" s="38">
        <v>2</v>
      </c>
      <c r="B7" s="39" t="s">
        <v>758</v>
      </c>
      <c r="C7" s="40" t="s">
        <v>759</v>
      </c>
    </row>
    <row r="8" spans="1:8">
      <c r="A8" s="38">
        <v>3</v>
      </c>
      <c r="B8" s="39" t="s">
        <v>760</v>
      </c>
      <c r="C8" s="40" t="s">
        <v>759</v>
      </c>
    </row>
    <row r="9" spans="1:8">
      <c r="A9" s="38">
        <v>4</v>
      </c>
      <c r="B9" s="39" t="s">
        <v>761</v>
      </c>
      <c r="C9" s="40" t="s">
        <v>762</v>
      </c>
    </row>
    <row r="10" spans="1:8">
      <c r="A10" s="38">
        <v>5</v>
      </c>
      <c r="B10" s="39" t="s">
        <v>763</v>
      </c>
      <c r="C10" s="40" t="s">
        <v>762</v>
      </c>
    </row>
    <row r="11" spans="1:8">
      <c r="A11" s="38">
        <v>6</v>
      </c>
      <c r="B11" s="39"/>
      <c r="C11" s="40"/>
    </row>
    <row r="12" spans="1:8">
      <c r="A12" s="38">
        <v>7</v>
      </c>
      <c r="B12" s="39"/>
      <c r="C12" s="40"/>
      <c r="H12" s="41"/>
    </row>
    <row r="13" spans="1:8">
      <c r="A13" s="38">
        <v>8</v>
      </c>
      <c r="B13" s="39"/>
      <c r="C13" s="40"/>
    </row>
    <row r="14" spans="1:8">
      <c r="A14" s="38">
        <v>9</v>
      </c>
      <c r="B14" s="39"/>
      <c r="C14" s="40"/>
    </row>
    <row r="15" spans="1:8">
      <c r="A15" s="38">
        <v>10</v>
      </c>
      <c r="B15" s="39"/>
      <c r="C15" s="40"/>
    </row>
    <row r="16" spans="1:8">
      <c r="A16" s="38"/>
      <c r="B16" s="292"/>
      <c r="C16" s="293"/>
    </row>
    <row r="17" spans="1:3" ht="25.5">
      <c r="A17" s="38"/>
      <c r="B17" s="294" t="s">
        <v>44</v>
      </c>
      <c r="C17" s="295" t="s">
        <v>337</v>
      </c>
    </row>
    <row r="18" spans="1:3">
      <c r="A18" s="38">
        <v>1</v>
      </c>
      <c r="B18" s="39" t="s">
        <v>755</v>
      </c>
      <c r="C18" s="691" t="s">
        <v>764</v>
      </c>
    </row>
    <row r="19" spans="1:3">
      <c r="A19" s="38">
        <v>2</v>
      </c>
      <c r="B19" s="39" t="s">
        <v>765</v>
      </c>
      <c r="C19" s="691" t="s">
        <v>766</v>
      </c>
    </row>
    <row r="20" spans="1:3">
      <c r="A20" s="38">
        <v>3</v>
      </c>
      <c r="B20" s="39" t="s">
        <v>767</v>
      </c>
      <c r="C20" s="691" t="s">
        <v>768</v>
      </c>
    </row>
    <row r="21" spans="1:3">
      <c r="A21" s="38">
        <v>4</v>
      </c>
      <c r="B21" s="39" t="s">
        <v>769</v>
      </c>
      <c r="C21" s="691" t="s">
        <v>770</v>
      </c>
    </row>
    <row r="22" spans="1:3">
      <c r="A22" s="38">
        <v>5</v>
      </c>
      <c r="B22" s="39" t="s">
        <v>771</v>
      </c>
      <c r="C22" s="691" t="s">
        <v>772</v>
      </c>
    </row>
    <row r="23" spans="1:3">
      <c r="A23" s="38">
        <v>6</v>
      </c>
      <c r="B23" s="39"/>
      <c r="C23" s="42"/>
    </row>
    <row r="24" spans="1:3">
      <c r="A24" s="38">
        <v>7</v>
      </c>
      <c r="B24" s="39"/>
      <c r="C24" s="42"/>
    </row>
    <row r="25" spans="1:3">
      <c r="A25" s="38">
        <v>8</v>
      </c>
      <c r="B25" s="39"/>
      <c r="C25" s="42"/>
    </row>
    <row r="26" spans="1:3">
      <c r="A26" s="38">
        <v>9</v>
      </c>
      <c r="B26" s="39"/>
      <c r="C26" s="42"/>
    </row>
    <row r="27" spans="1:3" ht="15.75" customHeight="1">
      <c r="A27" s="38">
        <v>10</v>
      </c>
      <c r="B27" s="39"/>
      <c r="C27" s="43"/>
    </row>
    <row r="28" spans="1:3" ht="15.75" customHeight="1">
      <c r="A28" s="38"/>
      <c r="B28" s="39"/>
      <c r="C28" s="43"/>
    </row>
    <row r="29" spans="1:3" ht="30" customHeight="1">
      <c r="A29" s="38"/>
      <c r="B29" s="784" t="s">
        <v>45</v>
      </c>
      <c r="C29" s="785"/>
    </row>
    <row r="30" spans="1:3">
      <c r="A30" s="38">
        <v>1</v>
      </c>
      <c r="B30" s="39" t="s">
        <v>773</v>
      </c>
      <c r="C30" s="687">
        <v>0.5</v>
      </c>
    </row>
    <row r="31" spans="1:3">
      <c r="A31" s="38">
        <v>2</v>
      </c>
      <c r="B31" s="684" t="s">
        <v>774</v>
      </c>
      <c r="C31" s="688">
        <v>0.30499999999999999</v>
      </c>
    </row>
    <row r="32" spans="1:3">
      <c r="A32" s="38">
        <v>3</v>
      </c>
      <c r="B32" s="684" t="s">
        <v>754</v>
      </c>
      <c r="C32" s="688">
        <v>0.19500000000000001</v>
      </c>
    </row>
    <row r="33" spans="1:3" ht="15.75" customHeight="1">
      <c r="A33" s="38"/>
      <c r="B33" s="39"/>
      <c r="C33" s="40"/>
    </row>
    <row r="34" spans="1:3" ht="29.25" customHeight="1">
      <c r="A34" s="38"/>
      <c r="B34" s="784" t="s">
        <v>46</v>
      </c>
      <c r="C34" s="785"/>
    </row>
    <row r="35" spans="1:3">
      <c r="A35" s="38">
        <v>1</v>
      </c>
      <c r="B35" s="39" t="s">
        <v>773</v>
      </c>
      <c r="C35" s="689">
        <v>0.5</v>
      </c>
    </row>
    <row r="36" spans="1:3">
      <c r="A36" s="685">
        <v>2</v>
      </c>
      <c r="B36" s="686" t="s">
        <v>774</v>
      </c>
      <c r="C36" s="690">
        <v>0.30499999999999999</v>
      </c>
    </row>
    <row r="37" spans="1:3">
      <c r="A37" s="685">
        <v>3</v>
      </c>
      <c r="B37" s="686" t="s">
        <v>754</v>
      </c>
      <c r="C37" s="690">
        <v>0.19500000000000001</v>
      </c>
    </row>
    <row r="38" spans="1:3" ht="15" thickBot="1">
      <c r="A38" s="44"/>
      <c r="B38" s="45"/>
      <c r="C38" s="46"/>
    </row>
  </sheetData>
  <mergeCells count="2">
    <mergeCell ref="B34:C34"/>
    <mergeCell ref="B29:C29"/>
  </mergeCells>
  <dataValidations disablePrompts="1"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12" activePane="bottomRight" state="frozen"/>
      <selection activeCell="B2" sqref="B2"/>
      <selection pane="topRight" activeCell="B2" sqref="B2"/>
      <selection pane="bottomLeft" activeCell="B2" sqref="B2"/>
      <selection pane="bottomRight" activeCell="C34" sqref="C34:E34"/>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91" t="s">
        <v>31</v>
      </c>
      <c r="B1" s="3" t="str">
        <f>'Info '!C2</f>
        <v>JSC Hash Bank</v>
      </c>
      <c r="C1" s="58"/>
      <c r="D1" s="58"/>
      <c r="E1" s="58"/>
      <c r="F1" s="18"/>
    </row>
    <row r="2" spans="1:7" s="47" customFormat="1" ht="15.75" customHeight="1">
      <c r="A2" s="191" t="s">
        <v>32</v>
      </c>
      <c r="B2" s="692">
        <f>'1. key ratios '!B2</f>
        <v>45747</v>
      </c>
    </row>
    <row r="3" spans="1:7" s="47" customFormat="1" ht="15.75" customHeight="1">
      <c r="A3" s="191"/>
    </row>
    <row r="4" spans="1:7" s="47" customFormat="1" ht="15.75" customHeight="1" thickBot="1">
      <c r="A4" s="192" t="s">
        <v>100</v>
      </c>
      <c r="B4" s="790" t="s">
        <v>213</v>
      </c>
      <c r="C4" s="791"/>
      <c r="D4" s="791"/>
      <c r="E4" s="791"/>
    </row>
    <row r="5" spans="1:7" s="51" customFormat="1" ht="17.45" customHeight="1">
      <c r="A5" s="134"/>
      <c r="B5" s="135"/>
      <c r="C5" s="49" t="s">
        <v>0</v>
      </c>
      <c r="D5" s="49" t="s">
        <v>1</v>
      </c>
      <c r="E5" s="50" t="s">
        <v>2</v>
      </c>
    </row>
    <row r="6" spans="1:7" s="18" customFormat="1" ht="14.45" customHeight="1">
      <c r="A6" s="193"/>
      <c r="B6" s="786" t="s">
        <v>220</v>
      </c>
      <c r="C6" s="786" t="s">
        <v>625</v>
      </c>
      <c r="D6" s="788" t="s">
        <v>99</v>
      </c>
      <c r="E6" s="789"/>
      <c r="G6" s="5"/>
    </row>
    <row r="7" spans="1:7" s="18" customFormat="1" ht="99.6" customHeight="1">
      <c r="A7" s="193"/>
      <c r="B7" s="787"/>
      <c r="C7" s="786"/>
      <c r="D7" s="242" t="s">
        <v>98</v>
      </c>
      <c r="E7" s="243" t="s">
        <v>221</v>
      </c>
      <c r="G7" s="5"/>
    </row>
    <row r="8" spans="1:7" ht="21">
      <c r="A8" s="364">
        <v>1</v>
      </c>
      <c r="B8" s="365" t="s">
        <v>526</v>
      </c>
      <c r="C8" s="408">
        <f>SUM(C9:C11)</f>
        <v>14305815</v>
      </c>
      <c r="D8" s="408">
        <f>SUM(D9:D11)</f>
        <v>0</v>
      </c>
      <c r="E8" s="408">
        <f>SUM(E9:E11)</f>
        <v>14305815</v>
      </c>
      <c r="F8" s="18"/>
    </row>
    <row r="9" spans="1:7" ht="15">
      <c r="A9" s="364">
        <v>1.1000000000000001</v>
      </c>
      <c r="B9" s="366" t="s">
        <v>527</v>
      </c>
      <c r="C9" s="408">
        <v>53914</v>
      </c>
      <c r="D9" s="408">
        <v>0</v>
      </c>
      <c r="E9" s="408">
        <v>53914</v>
      </c>
      <c r="F9" s="18"/>
    </row>
    <row r="10" spans="1:7" ht="15">
      <c r="A10" s="364">
        <v>1.2</v>
      </c>
      <c r="B10" s="366" t="s">
        <v>528</v>
      </c>
      <c r="C10" s="408">
        <v>14251901</v>
      </c>
      <c r="D10" s="408">
        <v>0</v>
      </c>
      <c r="E10" s="408">
        <v>14251901</v>
      </c>
      <c r="F10" s="18"/>
    </row>
    <row r="11" spans="1:7" ht="15">
      <c r="A11" s="364">
        <v>1.3</v>
      </c>
      <c r="B11" s="366" t="s">
        <v>529</v>
      </c>
      <c r="C11" s="408"/>
      <c r="D11" s="408"/>
      <c r="E11" s="408"/>
      <c r="F11" s="18"/>
    </row>
    <row r="12" spans="1:7" ht="15">
      <c r="A12" s="364">
        <v>2</v>
      </c>
      <c r="B12" s="367" t="s">
        <v>530</v>
      </c>
      <c r="C12" s="408"/>
      <c r="D12" s="408"/>
      <c r="E12" s="408"/>
      <c r="F12" s="18"/>
    </row>
    <row r="13" spans="1:7" ht="15">
      <c r="A13" s="364">
        <v>2.1</v>
      </c>
      <c r="B13" s="368" t="s">
        <v>531</v>
      </c>
      <c r="C13" s="409"/>
      <c r="D13" s="409"/>
      <c r="E13" s="409"/>
      <c r="F13" s="18"/>
    </row>
    <row r="14" spans="1:7" ht="21">
      <c r="A14" s="364">
        <v>3</v>
      </c>
      <c r="B14" s="369" t="s">
        <v>532</v>
      </c>
      <c r="C14" s="409"/>
      <c r="D14" s="409"/>
      <c r="E14" s="409"/>
      <c r="F14" s="18"/>
    </row>
    <row r="15" spans="1:7" ht="21">
      <c r="A15" s="364">
        <v>4</v>
      </c>
      <c r="B15" s="370" t="s">
        <v>533</v>
      </c>
      <c r="C15" s="409"/>
      <c r="D15" s="409"/>
      <c r="E15" s="409"/>
      <c r="F15" s="18"/>
    </row>
    <row r="16" spans="1:7" ht="21">
      <c r="A16" s="364">
        <v>5</v>
      </c>
      <c r="B16" s="371" t="s">
        <v>534</v>
      </c>
      <c r="C16" s="409">
        <f>SUM(C17:C19)</f>
        <v>0</v>
      </c>
      <c r="D16" s="409">
        <f>SUM(D17:D19)</f>
        <v>0</v>
      </c>
      <c r="E16" s="409">
        <f>SUM(E17:E19)</f>
        <v>0</v>
      </c>
      <c r="F16" s="18"/>
    </row>
    <row r="17" spans="1:6" ht="15">
      <c r="A17" s="364">
        <v>5.0999999999999996</v>
      </c>
      <c r="B17" s="372" t="s">
        <v>535</v>
      </c>
      <c r="C17" s="409"/>
      <c r="D17" s="409"/>
      <c r="E17" s="409"/>
      <c r="F17" s="18"/>
    </row>
    <row r="18" spans="1:6" ht="15">
      <c r="A18" s="364">
        <v>5.2</v>
      </c>
      <c r="B18" s="372" t="s">
        <v>536</v>
      </c>
      <c r="C18" s="409"/>
      <c r="D18" s="409"/>
      <c r="E18" s="409"/>
      <c r="F18" s="18"/>
    </row>
    <row r="19" spans="1:6" ht="15">
      <c r="A19" s="364">
        <v>5.3</v>
      </c>
      <c r="B19" s="373" t="s">
        <v>537</v>
      </c>
      <c r="C19" s="409"/>
      <c r="D19" s="409"/>
      <c r="E19" s="409"/>
      <c r="F19" s="18"/>
    </row>
    <row r="20" spans="1:6" ht="15">
      <c r="A20" s="364">
        <v>6</v>
      </c>
      <c r="B20" s="369" t="s">
        <v>538</v>
      </c>
      <c r="C20" s="409">
        <f>SUM(C21:C22)</f>
        <v>10503011</v>
      </c>
      <c r="D20" s="409">
        <f>SUM(D21:D22)</f>
        <v>0</v>
      </c>
      <c r="E20" s="409">
        <f>SUM(E21:E22)</f>
        <v>10503011</v>
      </c>
      <c r="F20" s="18"/>
    </row>
    <row r="21" spans="1:6" ht="15">
      <c r="A21" s="364">
        <v>6.1</v>
      </c>
      <c r="B21" s="372" t="s">
        <v>536</v>
      </c>
      <c r="C21" s="409">
        <v>10503011</v>
      </c>
      <c r="D21" s="409"/>
      <c r="E21" s="409">
        <v>10503011</v>
      </c>
      <c r="F21" s="18"/>
    </row>
    <row r="22" spans="1:6" ht="15">
      <c r="A22" s="364">
        <v>6.2</v>
      </c>
      <c r="B22" s="373" t="s">
        <v>537</v>
      </c>
      <c r="C22" s="409"/>
      <c r="D22" s="409"/>
      <c r="E22" s="409"/>
      <c r="F22" s="18"/>
    </row>
    <row r="23" spans="1:6" ht="21">
      <c r="A23" s="364">
        <v>7</v>
      </c>
      <c r="B23" s="367" t="s">
        <v>539</v>
      </c>
      <c r="C23" s="409"/>
      <c r="D23" s="409"/>
      <c r="E23" s="409"/>
      <c r="F23" s="18"/>
    </row>
    <row r="24" spans="1:6" ht="21">
      <c r="A24" s="364">
        <v>8</v>
      </c>
      <c r="B24" s="374" t="s">
        <v>540</v>
      </c>
      <c r="C24" s="409"/>
      <c r="D24" s="409"/>
      <c r="E24" s="409"/>
      <c r="F24" s="18"/>
    </row>
    <row r="25" spans="1:6" ht="15">
      <c r="A25" s="364">
        <v>9</v>
      </c>
      <c r="B25" s="370" t="s">
        <v>541</v>
      </c>
      <c r="C25" s="409">
        <f>SUM(C26:C27)</f>
        <v>1166823</v>
      </c>
      <c r="D25" s="409">
        <f>SUM(D26:D27)</f>
        <v>0</v>
      </c>
      <c r="E25" s="409">
        <f>SUM(E26:E27)</f>
        <v>1166823</v>
      </c>
      <c r="F25" s="18"/>
    </row>
    <row r="26" spans="1:6" ht="15">
      <c r="A26" s="364">
        <v>9.1</v>
      </c>
      <c r="B26" s="372" t="s">
        <v>542</v>
      </c>
      <c r="C26" s="409">
        <v>1166823</v>
      </c>
      <c r="D26" s="409"/>
      <c r="E26" s="409">
        <v>1166823</v>
      </c>
      <c r="F26" s="18"/>
    </row>
    <row r="27" spans="1:6" ht="15">
      <c r="A27" s="364">
        <v>9.1999999999999993</v>
      </c>
      <c r="B27" s="372" t="s">
        <v>543</v>
      </c>
      <c r="C27" s="409"/>
      <c r="D27" s="409"/>
      <c r="E27" s="409"/>
      <c r="F27" s="18"/>
    </row>
    <row r="28" spans="1:6" ht="15">
      <c r="A28" s="364">
        <v>10</v>
      </c>
      <c r="B28" s="370" t="s">
        <v>544</v>
      </c>
      <c r="C28" s="409">
        <f>SUM(C29:C30)</f>
        <v>4522718</v>
      </c>
      <c r="D28" s="409">
        <f>SUM(D29:D30)</f>
        <v>4522718</v>
      </c>
      <c r="E28" s="409">
        <f>SUM(E29:E30)</f>
        <v>0</v>
      </c>
      <c r="F28" s="18"/>
    </row>
    <row r="29" spans="1:6" ht="15">
      <c r="A29" s="364">
        <v>10.1</v>
      </c>
      <c r="B29" s="372" t="s">
        <v>545</v>
      </c>
      <c r="C29" s="409"/>
      <c r="D29" s="409"/>
      <c r="E29" s="409"/>
      <c r="F29" s="18"/>
    </row>
    <row r="30" spans="1:6" ht="15">
      <c r="A30" s="364">
        <v>10.199999999999999</v>
      </c>
      <c r="B30" s="372" t="s">
        <v>546</v>
      </c>
      <c r="C30" s="409">
        <v>4522718</v>
      </c>
      <c r="D30" s="409">
        <v>4522718</v>
      </c>
      <c r="E30" s="409"/>
      <c r="F30" s="18"/>
    </row>
    <row r="31" spans="1:6" ht="15">
      <c r="A31" s="364">
        <v>11</v>
      </c>
      <c r="B31" s="370" t="s">
        <v>547</v>
      </c>
      <c r="C31" s="409">
        <f>SUM(C32:C33)</f>
        <v>983953</v>
      </c>
      <c r="D31" s="409">
        <f>SUM(D32:D33)</f>
        <v>971188</v>
      </c>
      <c r="E31" s="409">
        <f>SUM(E32:E33)</f>
        <v>12765</v>
      </c>
      <c r="F31" s="18"/>
    </row>
    <row r="32" spans="1:6" ht="15">
      <c r="A32" s="364">
        <v>11.1</v>
      </c>
      <c r="B32" s="372" t="s">
        <v>548</v>
      </c>
      <c r="C32" s="409">
        <v>12765</v>
      </c>
      <c r="D32" s="409"/>
      <c r="E32" s="409">
        <v>12765</v>
      </c>
      <c r="F32" s="18"/>
    </row>
    <row r="33" spans="1:7" ht="15">
      <c r="A33" s="364">
        <v>11.2</v>
      </c>
      <c r="B33" s="372" t="s">
        <v>549</v>
      </c>
      <c r="C33" s="409">
        <v>971188</v>
      </c>
      <c r="D33" s="409">
        <v>971188</v>
      </c>
      <c r="E33" s="409"/>
      <c r="F33" s="18"/>
    </row>
    <row r="34" spans="1:7" ht="15">
      <c r="A34" s="364">
        <v>13</v>
      </c>
      <c r="B34" s="370" t="s">
        <v>550</v>
      </c>
      <c r="C34" s="409">
        <v>993242</v>
      </c>
      <c r="D34" s="409"/>
      <c r="E34" s="409">
        <v>993242</v>
      </c>
      <c r="F34" s="18"/>
    </row>
    <row r="35" spans="1:7" ht="15">
      <c r="A35" s="364">
        <v>13.1</v>
      </c>
      <c r="B35" s="375" t="s">
        <v>551</v>
      </c>
      <c r="C35" s="409"/>
      <c r="D35" s="409"/>
      <c r="E35" s="409"/>
      <c r="F35" s="18"/>
    </row>
    <row r="36" spans="1:7" ht="15">
      <c r="A36" s="364">
        <v>13.2</v>
      </c>
      <c r="B36" s="375" t="s">
        <v>552</v>
      </c>
      <c r="C36" s="409"/>
      <c r="D36" s="409"/>
      <c r="E36" s="409"/>
      <c r="F36" s="18"/>
    </row>
    <row r="37" spans="1:7" ht="26.25" thickBot="1">
      <c r="A37" s="122"/>
      <c r="B37" s="194" t="s">
        <v>222</v>
      </c>
      <c r="C37" s="136">
        <f>SUM(C8,C12,C14,C15,C16,C20,C23,C24,C25,C28,C31,C34)</f>
        <v>32475562</v>
      </c>
      <c r="D37" s="136">
        <f>SUM(D8,D12,D14,D15,D16,D20,D23,D24,D25,D28,D31,D34)</f>
        <v>5493906</v>
      </c>
      <c r="E37" s="136">
        <f>SUM(E8,E12,E14,E15,E16,E20,E23,E24,E25,E28,E31,E34)</f>
        <v>26981656</v>
      </c>
    </row>
    <row r="38" spans="1:7">
      <c r="A38" s="5"/>
      <c r="B38" s="5"/>
      <c r="C38" s="5"/>
      <c r="D38" s="5"/>
      <c r="E38" s="5"/>
    </row>
    <row r="39" spans="1:7">
      <c r="A39" s="5"/>
      <c r="B39" s="5"/>
      <c r="C39" s="5"/>
      <c r="D39" s="5"/>
      <c r="E39" s="5"/>
    </row>
    <row r="41" spans="1:7" s="4" customFormat="1">
      <c r="B41" s="53"/>
      <c r="F41" s="5"/>
      <c r="G41" s="5"/>
    </row>
    <row r="42" spans="1:7" s="4" customFormat="1">
      <c r="B42" s="53"/>
      <c r="F42" s="5"/>
      <c r="G42" s="5"/>
    </row>
    <row r="43" spans="1:7" s="4" customFormat="1">
      <c r="B43" s="53"/>
      <c r="F43" s="5"/>
      <c r="G43" s="5"/>
    </row>
    <row r="44" spans="1:7" s="4" customFormat="1">
      <c r="B44" s="53"/>
      <c r="F44" s="5"/>
      <c r="G44" s="5"/>
    </row>
    <row r="45" spans="1:7" s="4" customFormat="1">
      <c r="B45" s="53"/>
      <c r="F45" s="5"/>
      <c r="G45" s="5"/>
    </row>
    <row r="46" spans="1:7" s="4" customFormat="1">
      <c r="B46" s="53"/>
      <c r="F46" s="5"/>
      <c r="G46" s="5"/>
    </row>
    <row r="47" spans="1:7" s="4" customFormat="1">
      <c r="B47" s="53"/>
      <c r="F47" s="5"/>
      <c r="G47" s="5"/>
    </row>
    <row r="48" spans="1:7" s="4" customFormat="1">
      <c r="B48" s="53"/>
      <c r="F48" s="5"/>
      <c r="G48" s="5"/>
    </row>
    <row r="49" spans="2:7" s="4" customFormat="1">
      <c r="B49" s="53"/>
      <c r="F49" s="5"/>
      <c r="G49" s="5"/>
    </row>
    <row r="50" spans="2:7" s="4" customFormat="1">
      <c r="B50" s="53"/>
      <c r="F50" s="5"/>
      <c r="G50" s="5"/>
    </row>
    <row r="51" spans="2:7" s="4" customFormat="1">
      <c r="B51" s="53"/>
      <c r="F51" s="5"/>
      <c r="G51" s="5"/>
    </row>
    <row r="52" spans="2:7" s="4" customFormat="1">
      <c r="B52" s="53"/>
      <c r="F52" s="5"/>
      <c r="G52" s="5"/>
    </row>
    <row r="53" spans="2:7" s="4" customFormat="1">
      <c r="B53" s="53"/>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B2" sqref="B2"/>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31</v>
      </c>
      <c r="B1" s="3" t="str">
        <f>'Info '!C2</f>
        <v>JSC Hash Bank</v>
      </c>
    </row>
    <row r="2" spans="1:6" s="47" customFormat="1" ht="15.75" customHeight="1">
      <c r="A2" s="2" t="s">
        <v>32</v>
      </c>
      <c r="B2" s="692">
        <f>'1. key ratios '!B2</f>
        <v>45747</v>
      </c>
      <c r="C2" s="4"/>
      <c r="D2" s="4"/>
      <c r="E2" s="4"/>
      <c r="F2" s="4"/>
    </row>
    <row r="3" spans="1:6" s="47" customFormat="1" ht="15.75" customHeight="1">
      <c r="C3" s="4"/>
      <c r="D3" s="4"/>
      <c r="E3" s="4"/>
      <c r="F3" s="4"/>
    </row>
    <row r="4" spans="1:6" s="47" customFormat="1" ht="13.5" thickBot="1">
      <c r="A4" s="47" t="s">
        <v>47</v>
      </c>
      <c r="B4" s="195" t="s">
        <v>519</v>
      </c>
      <c r="C4" s="48" t="s">
        <v>36</v>
      </c>
      <c r="D4" s="4"/>
      <c r="E4" s="4"/>
      <c r="F4" s="4"/>
    </row>
    <row r="5" spans="1:6">
      <c r="A5" s="141">
        <v>1</v>
      </c>
      <c r="B5" s="196" t="s">
        <v>521</v>
      </c>
      <c r="C5" s="142">
        <f>'7. LI1 '!E37</f>
        <v>26981656</v>
      </c>
    </row>
    <row r="6" spans="1:6" s="143" customFormat="1">
      <c r="A6" s="54">
        <v>2.1</v>
      </c>
      <c r="B6" s="138" t="s">
        <v>202</v>
      </c>
      <c r="C6" s="110"/>
    </row>
    <row r="7" spans="1:6" s="32" customFormat="1" outlineLevel="1">
      <c r="A7" s="26">
        <v>2.2000000000000002</v>
      </c>
      <c r="B7" s="27" t="s">
        <v>203</v>
      </c>
      <c r="C7" s="144"/>
    </row>
    <row r="8" spans="1:6" s="32" customFormat="1">
      <c r="A8" s="26">
        <v>3</v>
      </c>
      <c r="B8" s="139" t="s">
        <v>520</v>
      </c>
      <c r="C8" s="145">
        <f>SUM(C5:C7)</f>
        <v>26981656</v>
      </c>
    </row>
    <row r="9" spans="1:6" s="143" customFormat="1">
      <c r="A9" s="54">
        <v>4</v>
      </c>
      <c r="B9" s="56" t="s">
        <v>49</v>
      </c>
      <c r="C9" s="110"/>
    </row>
    <row r="10" spans="1:6" s="32" customFormat="1" outlineLevel="1">
      <c r="A10" s="26">
        <v>5.0999999999999996</v>
      </c>
      <c r="B10" s="27" t="s">
        <v>204</v>
      </c>
      <c r="C10" s="144"/>
    </row>
    <row r="11" spans="1:6" s="32" customFormat="1" outlineLevel="1">
      <c r="A11" s="26">
        <v>5.2</v>
      </c>
      <c r="B11" s="27" t="s">
        <v>205</v>
      </c>
      <c r="C11" s="144"/>
    </row>
    <row r="12" spans="1:6" s="32" customFormat="1">
      <c r="A12" s="26">
        <v>6</v>
      </c>
      <c r="B12" s="137" t="s">
        <v>747</v>
      </c>
      <c r="C12" s="144"/>
    </row>
    <row r="13" spans="1:6" s="32" customFormat="1" ht="13.5" thickBot="1">
      <c r="A13" s="28">
        <v>7</v>
      </c>
      <c r="B13" s="140" t="s">
        <v>165</v>
      </c>
      <c r="C13" s="146">
        <f>SUM(C8:C12)</f>
        <v>26981656</v>
      </c>
    </row>
    <row r="15" spans="1:6">
      <c r="A15" s="156"/>
      <c r="B15" s="33"/>
    </row>
    <row r="16" spans="1:6">
      <c r="A16" s="156"/>
      <c r="B16" s="156"/>
    </row>
    <row r="17" spans="1:5" ht="15">
      <c r="A17" s="151"/>
      <c r="B17" s="152"/>
      <c r="C17" s="156"/>
      <c r="D17" s="156"/>
      <c r="E17" s="156"/>
    </row>
    <row r="18" spans="1:5" ht="15">
      <c r="A18" s="157"/>
      <c r="B18" s="158"/>
      <c r="C18" s="156"/>
      <c r="D18" s="156"/>
      <c r="E18" s="156"/>
    </row>
    <row r="19" spans="1:5">
      <c r="A19" s="159"/>
      <c r="B19" s="153"/>
      <c r="C19" s="156"/>
      <c r="D19" s="156"/>
      <c r="E19" s="156"/>
    </row>
    <row r="20" spans="1:5">
      <c r="A20" s="160"/>
      <c r="B20" s="154"/>
      <c r="C20" s="156"/>
      <c r="D20" s="156"/>
      <c r="E20" s="156"/>
    </row>
    <row r="21" spans="1:5">
      <c r="A21" s="160"/>
      <c r="B21" s="158"/>
      <c r="C21" s="156"/>
      <c r="D21" s="156"/>
      <c r="E21" s="156"/>
    </row>
    <row r="22" spans="1:5">
      <c r="A22" s="159"/>
      <c r="B22" s="155"/>
      <c r="C22" s="156"/>
      <c r="D22" s="156"/>
      <c r="E22" s="156"/>
    </row>
    <row r="23" spans="1:5">
      <c r="A23" s="160"/>
      <c r="B23" s="154"/>
      <c r="C23" s="156"/>
      <c r="D23" s="156"/>
      <c r="E23" s="156"/>
    </row>
    <row r="24" spans="1:5">
      <c r="A24" s="160"/>
      <c r="B24" s="154"/>
      <c r="C24" s="156"/>
      <c r="D24" s="156"/>
      <c r="E24" s="156"/>
    </row>
    <row r="25" spans="1:5">
      <c r="A25" s="160"/>
      <c r="B25" s="161"/>
      <c r="C25" s="156"/>
      <c r="D25" s="156"/>
      <c r="E25" s="156"/>
    </row>
    <row r="26" spans="1:5">
      <c r="A26" s="160"/>
      <c r="B26" s="158"/>
      <c r="C26" s="156"/>
      <c r="D26" s="156"/>
      <c r="E26" s="156"/>
    </row>
    <row r="27" spans="1:5">
      <c r="A27" s="156"/>
      <c r="B27" s="162"/>
      <c r="C27" s="156"/>
      <c r="D27" s="156"/>
      <c r="E27" s="156"/>
    </row>
    <row r="28" spans="1:5">
      <c r="A28" s="156"/>
      <c r="B28" s="162"/>
      <c r="C28" s="156"/>
      <c r="D28" s="156"/>
      <c r="E28" s="156"/>
    </row>
    <row r="29" spans="1:5">
      <c r="A29" s="156"/>
      <c r="B29" s="162"/>
      <c r="C29" s="156"/>
      <c r="D29" s="156"/>
      <c r="E29" s="156"/>
    </row>
    <row r="30" spans="1:5">
      <c r="A30" s="156"/>
      <c r="B30" s="162"/>
      <c r="C30" s="156"/>
      <c r="D30" s="156"/>
      <c r="E30" s="156"/>
    </row>
    <row r="31" spans="1:5">
      <c r="A31" s="156"/>
      <c r="B31" s="162"/>
      <c r="C31" s="156"/>
      <c r="D31" s="156"/>
      <c r="E31" s="156"/>
    </row>
    <row r="32" spans="1:5">
      <c r="A32" s="156"/>
      <c r="B32" s="162"/>
      <c r="C32" s="156"/>
      <c r="D32" s="156"/>
      <c r="E32" s="156"/>
    </row>
    <row r="33" spans="1:5">
      <c r="A33" s="156"/>
      <c r="B33" s="162"/>
      <c r="C33" s="156"/>
      <c r="D33" s="156"/>
      <c r="E33" s="156"/>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2025-05-08T18:41:07Z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DLPManualFileClassification">
    <vt:lpwstr>{6B4C6941-0D98-4287-BC8A-AF723F5B8636} {9B30DB8E-1AF7-4B66-ADBB-B4853D6B40DB} {C30434B7-D4A0-4ECB-87F1-11C121640520}</vt:lpwstr>
  </property>
  <property fmtid="{D5CDD505-2E9C-101B-9397-08002B2CF9AE}" pid="8" name="DLPManualFileClassificationLastModifiedBy">
    <vt:lpwstr>AD\mtsutskiridze</vt:lpwstr>
  </property>
  <property fmtid="{D5CDD505-2E9C-101B-9397-08002B2CF9AE}" pid="9" name="DLPManualFileClassificationLastModificationDate">
    <vt:lpwstr>1746722202</vt:lpwstr>
  </property>
  <property fmtid="{D5CDD505-2E9C-101B-9397-08002B2CF9AE}" pid="10" name="DLPManualFileClassificationVersion">
    <vt:lpwstr>11.11.2.117</vt:lpwstr>
  </property>
  <property fmtid="{D5CDD505-2E9C-101B-9397-08002B2CF9AE}" pid="11" name="DLPVisualLabelFileClassification">
    <vt:lpwstr>{6B4C6941-0D98-4287-BC8A-AF723F5B8636}</vt:lpwstr>
  </property>
  <property fmtid="{D5CDD505-2E9C-101B-9397-08002B2CF9AE}" pid="12" name="DLPVisualLabelFileClassificationModifiedBy">
    <vt:lpwstr>AD\mtsutskiridze</vt:lpwstr>
  </property>
  <property fmtid="{D5CDD505-2E9C-101B-9397-08002B2CF9AE}" pid="13" name="DLPVisualLabelFileClassificationModifiedDate">
    <vt:lpwstr>1746722202</vt:lpwstr>
  </property>
  <property fmtid="{D5CDD505-2E9C-101B-9397-08002B2CF9AE}" pid="14" name="DLPVisualLabelFileClassificationAlignment">
    <vt:lpwstr>1</vt:lpwstr>
  </property>
  <property fmtid="{D5CDD505-2E9C-101B-9397-08002B2CF9AE}" pid="15" name="DLPVisualLabelFileClassificationPosition">
    <vt:lpwstr>TrellixVisuallabelHeader;TrellixVisuallabelFooter</vt:lpwstr>
  </property>
</Properties>
</file>