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filterPrivacy="1" defaultThemeVersion="124226"/>
  <xr:revisionPtr revIDLastSave="0" documentId="13_ncr:1_{4ECC9A03-43F3-438F-B3B2-6D388DC7421E}" xr6:coauthVersionLast="36" xr6:coauthVersionMax="36" xr10:uidLastSave="{00000000-0000-0000-0000-000000000000}"/>
  <bookViews>
    <workbookView xWindow="0" yWindow="0" windowWidth="23040" windowHeight="9195"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workbook>
</file>

<file path=xl/calcChain.xml><?xml version="1.0" encoding="utf-8"?>
<calcChain xmlns="http://schemas.openxmlformats.org/spreadsheetml/2006/main">
  <c r="F6" i="123" l="1"/>
  <c r="E6" i="123"/>
  <c r="D6" i="123"/>
  <c r="C6" i="123"/>
  <c r="P6" i="92"/>
  <c r="O6" i="92"/>
  <c r="N6" i="92"/>
  <c r="L6" i="92"/>
  <c r="K6" i="92"/>
  <c r="J6" i="92"/>
  <c r="F6" i="92"/>
  <c r="E6" i="92"/>
  <c r="D6" i="92"/>
  <c r="B1" i="122"/>
  <c r="B1" i="121"/>
  <c r="B2" i="122" l="1"/>
  <c r="B2" i="121"/>
  <c r="B1" i="92" l="1"/>
  <c r="B2" i="92"/>
  <c r="B2" i="123"/>
  <c r="B1" i="123"/>
  <c r="A2" i="121" l="1"/>
  <c r="A1" i="121"/>
  <c r="E12" i="122"/>
  <c r="D12" i="122"/>
  <c r="C12" i="122"/>
  <c r="B12" i="122"/>
  <c r="F12" i="122" s="1"/>
  <c r="E11" i="122"/>
  <c r="D11" i="122"/>
  <c r="F11" i="122" s="1"/>
  <c r="C11" i="122"/>
  <c r="B11" i="122"/>
  <c r="F10" i="122"/>
  <c r="E10" i="122"/>
  <c r="D10" i="122"/>
  <c r="C10" i="122"/>
  <c r="B10" i="122"/>
  <c r="F9" i="122"/>
  <c r="E9" i="122"/>
  <c r="D9" i="122"/>
  <c r="C9" i="122"/>
  <c r="B9" i="122"/>
  <c r="B11" i="121"/>
  <c r="B7" i="121"/>
  <c r="B6" i="121" l="1"/>
  <c r="B16" i="121"/>
  <c r="B14" i="121" s="1"/>
  <c r="B23" i="121"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D7" i="114" l="1"/>
  <c r="D10" i="114"/>
  <c r="D15" i="114"/>
  <c r="B1" i="97" l="1"/>
  <c r="B1" i="95" l="1"/>
  <c r="B1" i="93"/>
  <c r="B1" i="64"/>
  <c r="B1" i="90"/>
  <c r="B1" i="69"/>
  <c r="B1" i="94"/>
  <c r="B1" i="89"/>
  <c r="B1" i="73"/>
  <c r="B1" i="88"/>
  <c r="B1" i="52"/>
  <c r="B1" i="86"/>
  <c r="G5" i="86"/>
  <c r="F5" i="86"/>
  <c r="E5" i="86"/>
  <c r="D5" i="86"/>
  <c r="G5" i="84"/>
  <c r="F5" i="84"/>
  <c r="E5" i="84"/>
  <c r="D5" i="84"/>
  <c r="C5" i="84"/>
  <c r="B1" i="91" l="1"/>
  <c r="B1" i="84"/>
  <c r="B22" i="121" l="1"/>
  <c r="B21" i="121" l="1"/>
  <c r="H43" i="110" l="1"/>
  <c r="H42" i="110"/>
  <c r="G38" i="110"/>
  <c r="E22" i="110"/>
  <c r="E21" i="110"/>
  <c r="H16" i="110"/>
  <c r="G37" i="109"/>
  <c r="H32" i="109"/>
  <c r="G29" i="109"/>
  <c r="E12" i="109"/>
  <c r="D30" i="108"/>
  <c r="D24" i="108"/>
  <c r="H21" i="108"/>
  <c r="G19" i="108"/>
  <c r="E13" i="108"/>
  <c r="E10" i="108"/>
  <c r="H61" i="108" l="1"/>
  <c r="D7" i="108"/>
  <c r="H35" i="110"/>
  <c r="H9" i="108"/>
  <c r="H12" i="108"/>
  <c r="H23" i="108"/>
  <c r="H32" i="108"/>
  <c r="H35" i="108"/>
  <c r="H40" i="108"/>
  <c r="H44" i="108"/>
  <c r="H51" i="108"/>
  <c r="H56" i="108"/>
  <c r="H9" i="109"/>
  <c r="H16" i="109"/>
  <c r="H25" i="109"/>
  <c r="H28" i="109"/>
  <c r="H40" i="109"/>
  <c r="H44" i="109"/>
  <c r="E19" i="110"/>
  <c r="E32" i="110"/>
  <c r="C24" i="108"/>
  <c r="E24" i="108" s="1"/>
  <c r="E25" i="108"/>
  <c r="C41" i="108"/>
  <c r="E41" i="108" s="1"/>
  <c r="D19" i="108"/>
  <c r="H29" i="110"/>
  <c r="D15" i="108"/>
  <c r="E29" i="108"/>
  <c r="E38" i="108"/>
  <c r="D41" i="108"/>
  <c r="H10" i="108"/>
  <c r="H27" i="110"/>
  <c r="H18" i="108"/>
  <c r="H39" i="108"/>
  <c r="E66" i="108"/>
  <c r="H22" i="109"/>
  <c r="H15" i="110"/>
  <c r="C44" i="89"/>
  <c r="S19" i="90"/>
  <c r="H10" i="91"/>
  <c r="H14" i="108"/>
  <c r="H22" i="108"/>
  <c r="H26" i="108"/>
  <c r="H34" i="108"/>
  <c r="H43" i="108"/>
  <c r="H50" i="108"/>
  <c r="H58" i="108"/>
  <c r="E10" i="109"/>
  <c r="E20" i="109"/>
  <c r="E23" i="109"/>
  <c r="E30" i="109"/>
  <c r="C29" i="109"/>
  <c r="E41" i="109"/>
  <c r="E24" i="110"/>
  <c r="H11" i="108"/>
  <c r="H46" i="108"/>
  <c r="E62" i="108"/>
  <c r="G30" i="108"/>
  <c r="E17" i="109"/>
  <c r="E9" i="108"/>
  <c r="E12" i="108"/>
  <c r="E16" i="108"/>
  <c r="C15" i="108"/>
  <c r="E20" i="108"/>
  <c r="C19" i="108"/>
  <c r="E23" i="108"/>
  <c r="C27" i="108"/>
  <c r="E28" i="108"/>
  <c r="E32" i="108"/>
  <c r="E35" i="108"/>
  <c r="E40" i="108"/>
  <c r="E44" i="108"/>
  <c r="E48" i="108"/>
  <c r="C47" i="108"/>
  <c r="E51" i="108"/>
  <c r="E56" i="108"/>
  <c r="H62" i="108"/>
  <c r="H66" i="108"/>
  <c r="E7" i="109"/>
  <c r="D29" i="109"/>
  <c r="D37" i="109"/>
  <c r="H21" i="110"/>
  <c r="H24" i="110"/>
  <c r="H32" i="110"/>
  <c r="H37" i="110"/>
  <c r="G8" i="97"/>
  <c r="D47" i="108"/>
  <c r="H20" i="109"/>
  <c r="H23" i="109"/>
  <c r="H26" i="109"/>
  <c r="F29" i="109"/>
  <c r="H29" i="109" s="1"/>
  <c r="H30" i="109"/>
  <c r="H33" i="109"/>
  <c r="E13" i="110"/>
  <c r="E34" i="110"/>
  <c r="D38" i="110"/>
  <c r="H16" i="112"/>
  <c r="E67" i="108"/>
  <c r="H10" i="109"/>
  <c r="G13" i="109"/>
  <c r="E9" i="110"/>
  <c r="C8" i="110"/>
  <c r="C17" i="110"/>
  <c r="E18" i="110"/>
  <c r="E23" i="110"/>
  <c r="E28" i="110"/>
  <c r="E31" i="110"/>
  <c r="F38" i="110"/>
  <c r="H38" i="110" s="1"/>
  <c r="H41" i="110"/>
  <c r="O9" i="92"/>
  <c r="E8" i="109"/>
  <c r="E11" i="109"/>
  <c r="E15" i="109"/>
  <c r="E18" i="109"/>
  <c r="E21" i="109"/>
  <c r="E24" i="109"/>
  <c r="E27" i="109"/>
  <c r="E31" i="109"/>
  <c r="E39" i="109"/>
  <c r="E42" i="109"/>
  <c r="H6" i="110"/>
  <c r="D8" i="110"/>
  <c r="H13" i="110"/>
  <c r="H26" i="110"/>
  <c r="H34" i="110"/>
  <c r="E36" i="110"/>
  <c r="E40" i="110"/>
  <c r="C6" i="69"/>
  <c r="E14" i="97"/>
  <c r="H18" i="111"/>
  <c r="E45" i="108"/>
  <c r="E49" i="108"/>
  <c r="E52" i="108"/>
  <c r="E57" i="108"/>
  <c r="F59" i="108"/>
  <c r="H60" i="108"/>
  <c r="F63" i="108"/>
  <c r="H63" i="108" s="1"/>
  <c r="H64" i="108"/>
  <c r="H67" i="108"/>
  <c r="G11" i="110"/>
  <c r="D17" i="110"/>
  <c r="D14" i="110" s="1"/>
  <c r="H23" i="110"/>
  <c r="H36" i="110"/>
  <c r="E43" i="110"/>
  <c r="G6" i="86"/>
  <c r="C20" i="88"/>
  <c r="C25" i="88"/>
  <c r="G63" i="108"/>
  <c r="H8" i="109"/>
  <c r="H11" i="109"/>
  <c r="H15" i="109"/>
  <c r="H18" i="109"/>
  <c r="H21" i="109"/>
  <c r="H24" i="109"/>
  <c r="H27" i="109"/>
  <c r="H31" i="109"/>
  <c r="F34" i="109"/>
  <c r="H34" i="109" s="1"/>
  <c r="H35" i="109"/>
  <c r="H39" i="109"/>
  <c r="H42" i="109"/>
  <c r="G8" i="110"/>
  <c r="E16" i="110"/>
  <c r="G30" i="110"/>
  <c r="E33" i="110"/>
  <c r="H40" i="110"/>
  <c r="D31" i="88"/>
  <c r="C14" i="69"/>
  <c r="C46" i="69"/>
  <c r="C62" i="69"/>
  <c r="P21" i="64"/>
  <c r="C8" i="95"/>
  <c r="C22" i="95"/>
  <c r="G14" i="97"/>
  <c r="G34" i="109"/>
  <c r="H20" i="110"/>
  <c r="E25" i="110"/>
  <c r="E20" i="88"/>
  <c r="E25" i="88"/>
  <c r="E31" i="88"/>
  <c r="R22" i="90"/>
  <c r="F18" i="97"/>
  <c r="G7" i="108"/>
  <c r="H33" i="108"/>
  <c r="H52" i="108"/>
  <c r="E65" i="108"/>
  <c r="E28" i="109"/>
  <c r="E29" i="110"/>
  <c r="H33" i="110"/>
  <c r="E35" i="110"/>
  <c r="C16" i="88"/>
  <c r="C23" i="69"/>
  <c r="I14" i="92"/>
  <c r="I17" i="92"/>
  <c r="I18" i="92"/>
  <c r="I20" i="92"/>
  <c r="I23" i="92"/>
  <c r="I24" i="92"/>
  <c r="I26" i="92"/>
  <c r="I29" i="92"/>
  <c r="I30" i="92"/>
  <c r="I32" i="92"/>
  <c r="C26" i="95"/>
  <c r="G11" i="97"/>
  <c r="G18" i="97"/>
  <c r="F21" i="112"/>
  <c r="G15" i="108"/>
  <c r="G24" i="108"/>
  <c r="G27" i="108"/>
  <c r="H45" i="108"/>
  <c r="H49" i="108"/>
  <c r="H57" i="108"/>
  <c r="E61" i="108"/>
  <c r="E9" i="109"/>
  <c r="E16" i="109"/>
  <c r="E32" i="109"/>
  <c r="E44" i="109"/>
  <c r="E8" i="108"/>
  <c r="C7" i="108"/>
  <c r="E11" i="108"/>
  <c r="E14" i="108"/>
  <c r="E18" i="108"/>
  <c r="E22" i="108"/>
  <c r="E26" i="108"/>
  <c r="C30" i="108"/>
  <c r="E30" i="108" s="1"/>
  <c r="E31" i="108"/>
  <c r="E34" i="108"/>
  <c r="E39" i="108"/>
  <c r="E43" i="108"/>
  <c r="E46" i="108"/>
  <c r="E50" i="108"/>
  <c r="E55" i="108"/>
  <c r="E58" i="108"/>
  <c r="H65" i="108"/>
  <c r="E19" i="109"/>
  <c r="E22" i="109"/>
  <c r="E25" i="109"/>
  <c r="D34" i="109"/>
  <c r="E40" i="109"/>
  <c r="D11" i="110"/>
  <c r="E15" i="110"/>
  <c r="H22" i="110"/>
  <c r="H25" i="110"/>
  <c r="E39" i="110"/>
  <c r="E42" i="110"/>
  <c r="D16" i="88"/>
  <c r="C48" i="89"/>
  <c r="H22" i="90"/>
  <c r="H15" i="112"/>
  <c r="C18" i="97"/>
  <c r="E24" i="97"/>
  <c r="F24" i="97"/>
  <c r="E8" i="97"/>
  <c r="G24" i="97"/>
  <c r="D33" i="97"/>
  <c r="H10" i="111"/>
  <c r="H7" i="113"/>
  <c r="C7" i="114"/>
  <c r="H15" i="113"/>
  <c r="H8" i="113"/>
  <c r="G36" i="108" l="1"/>
  <c r="H12" i="112"/>
  <c r="H16" i="91"/>
  <c r="H59" i="108"/>
  <c r="P8" i="92"/>
  <c r="H12" i="113"/>
  <c r="C33" i="97"/>
  <c r="C14" i="110"/>
  <c r="E14" i="110" s="1"/>
  <c r="E17" i="110"/>
  <c r="S16" i="90"/>
  <c r="C26" i="69"/>
  <c r="H38" i="108"/>
  <c r="H17" i="91"/>
  <c r="E16" i="88"/>
  <c r="H19" i="109"/>
  <c r="F27" i="108"/>
  <c r="H27" i="108" s="1"/>
  <c r="H28" i="108"/>
  <c r="T21" i="64"/>
  <c r="H27" i="113"/>
  <c r="C10" i="115"/>
  <c r="H19" i="113"/>
  <c r="H17" i="111"/>
  <c r="G8" i="92"/>
  <c r="H12" i="91"/>
  <c r="E36" i="109"/>
  <c r="R21" i="64"/>
  <c r="E27" i="110"/>
  <c r="H14" i="91"/>
  <c r="E18" i="97"/>
  <c r="P22" i="90"/>
  <c r="F17" i="110"/>
  <c r="H18" i="110"/>
  <c r="S21" i="90"/>
  <c r="S15" i="90"/>
  <c r="C6" i="89"/>
  <c r="H13" i="91"/>
  <c r="V10" i="64"/>
  <c r="M8" i="92"/>
  <c r="V15" i="64"/>
  <c r="K21" i="64"/>
  <c r="H19" i="110"/>
  <c r="E29" i="109"/>
  <c r="C6" i="109"/>
  <c r="H13" i="112"/>
  <c r="Q32" i="92"/>
  <c r="Q20" i="92"/>
  <c r="C53" i="108"/>
  <c r="H21" i="64"/>
  <c r="H18" i="113"/>
  <c r="D21" i="112"/>
  <c r="C18" i="115"/>
  <c r="H16" i="113"/>
  <c r="H30" i="113"/>
  <c r="C36" i="108"/>
  <c r="E7" i="108"/>
  <c r="I31" i="92"/>
  <c r="I25" i="92"/>
  <c r="I19" i="92"/>
  <c r="I13" i="92"/>
  <c r="F9" i="92"/>
  <c r="E7" i="92"/>
  <c r="D21" i="64"/>
  <c r="D25" i="88"/>
  <c r="H11" i="111"/>
  <c r="P7" i="92"/>
  <c r="D30" i="110"/>
  <c r="D63" i="108"/>
  <c r="O8" i="92"/>
  <c r="G6" i="109"/>
  <c r="G43" i="109" s="1"/>
  <c r="G45" i="109" s="1"/>
  <c r="H13" i="111"/>
  <c r="S20" i="90"/>
  <c r="S11" i="90"/>
  <c r="C21" i="94"/>
  <c r="C19" i="94"/>
  <c r="C20" i="94"/>
  <c r="H15" i="111"/>
  <c r="C18" i="69"/>
  <c r="C8" i="88"/>
  <c r="F47" i="108"/>
  <c r="H47" i="108" s="1"/>
  <c r="H48" i="108"/>
  <c r="D68" i="108"/>
  <c r="E8" i="92"/>
  <c r="S8" i="90"/>
  <c r="C22" i="90"/>
  <c r="F6" i="109"/>
  <c r="H7" i="109"/>
  <c r="K22" i="90"/>
  <c r="C53" i="89"/>
  <c r="G34" i="113"/>
  <c r="H29" i="113"/>
  <c r="E34" i="113"/>
  <c r="H33" i="113"/>
  <c r="H14" i="112"/>
  <c r="G7" i="92"/>
  <c r="G6" i="92" s="1"/>
  <c r="G34" i="92" s="1"/>
  <c r="C11" i="95" s="1"/>
  <c r="C22" i="91"/>
  <c r="H19" i="91"/>
  <c r="F21" i="64"/>
  <c r="C36" i="89"/>
  <c r="V9" i="64"/>
  <c r="H9" i="111"/>
  <c r="H9" i="91"/>
  <c r="G59" i="108"/>
  <c r="G68" i="108" s="1"/>
  <c r="E22" i="111"/>
  <c r="D22" i="90"/>
  <c r="C11" i="97"/>
  <c r="C12" i="89"/>
  <c r="H28" i="110"/>
  <c r="D59" i="108"/>
  <c r="N22" i="90"/>
  <c r="C30" i="110"/>
  <c r="E30" i="110" s="1"/>
  <c r="E8" i="110"/>
  <c r="E26" i="110"/>
  <c r="M7" i="92"/>
  <c r="M6" i="92" s="1"/>
  <c r="M34" i="92" s="1"/>
  <c r="C6" i="86"/>
  <c r="E19" i="108"/>
  <c r="V20" i="64"/>
  <c r="D28" i="88"/>
  <c r="E26" i="109"/>
  <c r="F7" i="108"/>
  <c r="H8" i="108"/>
  <c r="E22" i="91"/>
  <c r="H29" i="108"/>
  <c r="Q31" i="92"/>
  <c r="Q30" i="92" s="1"/>
  <c r="Q25" i="92"/>
  <c r="Q19" i="92"/>
  <c r="J9" i="92"/>
  <c r="Q13" i="92"/>
  <c r="H20" i="113"/>
  <c r="H13" i="113"/>
  <c r="F8" i="92"/>
  <c r="I8" i="92" s="1"/>
  <c r="I12" i="92"/>
  <c r="D20" i="88"/>
  <c r="H16" i="111"/>
  <c r="C31" i="88"/>
  <c r="F30" i="110"/>
  <c r="H30" i="110" s="1"/>
  <c r="H31" i="110"/>
  <c r="F6" i="86"/>
  <c r="G47" i="108"/>
  <c r="O7" i="92"/>
  <c r="O34" i="92" s="1"/>
  <c r="H20" i="91"/>
  <c r="F22" i="91"/>
  <c r="C58" i="69"/>
  <c r="C67" i="69" s="1"/>
  <c r="H10" i="110"/>
  <c r="E33" i="108"/>
  <c r="H36" i="109"/>
  <c r="H12" i="109"/>
  <c r="F19" i="108"/>
  <c r="H19" i="108" s="1"/>
  <c r="H20" i="108"/>
  <c r="V18" i="64"/>
  <c r="H14" i="113"/>
  <c r="H9" i="113"/>
  <c r="H19" i="111"/>
  <c r="H22" i="111" s="1"/>
  <c r="V16" i="64"/>
  <c r="E21" i="112"/>
  <c r="C24" i="97"/>
  <c r="Q21" i="64"/>
  <c r="H21" i="111"/>
  <c r="E11" i="97"/>
  <c r="H21" i="91"/>
  <c r="F8" i="110"/>
  <c r="H8" i="110" s="1"/>
  <c r="H9" i="110"/>
  <c r="V12" i="64"/>
  <c r="S10" i="90"/>
  <c r="D34" i="113"/>
  <c r="D14" i="97"/>
  <c r="H18" i="91"/>
  <c r="H20" i="111"/>
  <c r="D13" i="109"/>
  <c r="E15" i="108"/>
  <c r="H18" i="112"/>
  <c r="V8" i="64"/>
  <c r="V13" i="64"/>
  <c r="H39" i="110"/>
  <c r="E10" i="110"/>
  <c r="F24" i="108"/>
  <c r="H24" i="108" s="1"/>
  <c r="H25" i="108"/>
  <c r="Q24" i="92"/>
  <c r="J8" i="92"/>
  <c r="Q12" i="92"/>
  <c r="S18" i="90"/>
  <c r="H32" i="113"/>
  <c r="H22" i="113"/>
  <c r="H11" i="113"/>
  <c r="C8" i="97"/>
  <c r="S21" i="64"/>
  <c r="H25" i="113"/>
  <c r="F7" i="92"/>
  <c r="I11" i="92"/>
  <c r="F22" i="90"/>
  <c r="Q22" i="90"/>
  <c r="D18" i="97"/>
  <c r="H11" i="91"/>
  <c r="C29" i="69"/>
  <c r="H9" i="112"/>
  <c r="E64" i="108"/>
  <c r="C63" i="108"/>
  <c r="E63" i="108" s="1"/>
  <c r="N9" i="92"/>
  <c r="S14" i="90"/>
  <c r="E6" i="110"/>
  <c r="E8" i="88"/>
  <c r="C38" i="110"/>
  <c r="E38" i="110" s="1"/>
  <c r="E41" i="110"/>
  <c r="E47" i="108"/>
  <c r="E33" i="97"/>
  <c r="L9" i="92"/>
  <c r="S13" i="90"/>
  <c r="F68" i="108"/>
  <c r="H68" i="108" s="1"/>
  <c r="H55" i="108"/>
  <c r="F15" i="108"/>
  <c r="H15" i="108" s="1"/>
  <c r="H16" i="108"/>
  <c r="F11" i="110"/>
  <c r="H11" i="110" s="1"/>
  <c r="H12" i="110"/>
  <c r="D36" i="108"/>
  <c r="H31" i="113"/>
  <c r="H21" i="113"/>
  <c r="H7" i="112"/>
  <c r="C21" i="112"/>
  <c r="G41" i="108"/>
  <c r="G53" i="108" s="1"/>
  <c r="G22" i="111"/>
  <c r="E21" i="64"/>
  <c r="F22" i="111"/>
  <c r="D9" i="92"/>
  <c r="C9" i="92"/>
  <c r="V19" i="64"/>
  <c r="L21" i="64"/>
  <c r="D6" i="86"/>
  <c r="H17" i="109"/>
  <c r="G21" i="97"/>
  <c r="D6" i="109"/>
  <c r="D43" i="109" s="1"/>
  <c r="D45" i="109" s="1"/>
  <c r="J21" i="64"/>
  <c r="D8" i="88"/>
  <c r="K9" i="92"/>
  <c r="U21" i="64"/>
  <c r="E37" i="110"/>
  <c r="Q29" i="92"/>
  <c r="Q23" i="92"/>
  <c r="Q22" i="92" s="1"/>
  <c r="Q17" i="92"/>
  <c r="J7" i="92"/>
  <c r="J34" i="92" s="1"/>
  <c r="Q11" i="92"/>
  <c r="I22" i="90"/>
  <c r="C34" i="113"/>
  <c r="H28" i="113"/>
  <c r="H23" i="113"/>
  <c r="V11" i="64"/>
  <c r="G21" i="64"/>
  <c r="C11" i="110"/>
  <c r="E11" i="110" s="1"/>
  <c r="E12" i="110"/>
  <c r="I28" i="92"/>
  <c r="I22" i="92"/>
  <c r="I16" i="92"/>
  <c r="I10" i="92"/>
  <c r="V14" i="64"/>
  <c r="E22" i="90"/>
  <c r="H10" i="113"/>
  <c r="F14" i="97"/>
  <c r="E20" i="110"/>
  <c r="E35" i="109"/>
  <c r="C34" i="109"/>
  <c r="E34" i="109" s="1"/>
  <c r="H22" i="112"/>
  <c r="G33" i="97"/>
  <c r="C14" i="97"/>
  <c r="N8" i="92"/>
  <c r="M22" i="90"/>
  <c r="H41" i="109"/>
  <c r="L22" i="90"/>
  <c r="L8" i="92"/>
  <c r="S17" i="90"/>
  <c r="S12" i="90"/>
  <c r="C28" i="88"/>
  <c r="H17" i="108"/>
  <c r="H8" i="112"/>
  <c r="D22" i="91"/>
  <c r="C59" i="108"/>
  <c r="E60" i="108"/>
  <c r="H17" i="113"/>
  <c r="H24" i="113"/>
  <c r="H26" i="113"/>
  <c r="D8" i="97"/>
  <c r="D24" i="97"/>
  <c r="G22" i="90"/>
  <c r="H17" i="112"/>
  <c r="D8" i="92"/>
  <c r="G17" i="110"/>
  <c r="G14" i="110" s="1"/>
  <c r="C8" i="92"/>
  <c r="O21" i="64"/>
  <c r="N21" i="64"/>
  <c r="C22" i="111"/>
  <c r="V17" i="64"/>
  <c r="E6" i="86"/>
  <c r="F13" i="109"/>
  <c r="H13" i="109" s="1"/>
  <c r="H14" i="109"/>
  <c r="H11" i="112"/>
  <c r="H8" i="111"/>
  <c r="C37" i="109"/>
  <c r="E37" i="109" s="1"/>
  <c r="E38" i="109"/>
  <c r="E14" i="109"/>
  <c r="C13" i="109"/>
  <c r="E13" i="109" s="1"/>
  <c r="K8" i="92"/>
  <c r="I21" i="64"/>
  <c r="H42" i="108"/>
  <c r="Q28" i="92"/>
  <c r="Q16" i="92"/>
  <c r="E21" i="108"/>
  <c r="D27" i="108"/>
  <c r="E27" i="108" s="1"/>
  <c r="H23" i="112"/>
  <c r="H12" i="111"/>
  <c r="G21" i="112"/>
  <c r="E7" i="110"/>
  <c r="H10" i="112"/>
  <c r="I33" i="92"/>
  <c r="I27" i="92"/>
  <c r="I21" i="92"/>
  <c r="I15" i="92"/>
  <c r="E9" i="92"/>
  <c r="F34" i="113"/>
  <c r="D11" i="97"/>
  <c r="G13" i="86"/>
  <c r="D22" i="111"/>
  <c r="P9" i="92"/>
  <c r="O22" i="90"/>
  <c r="N7" i="92"/>
  <c r="F37" i="109"/>
  <c r="H37" i="109" s="1"/>
  <c r="H38" i="109"/>
  <c r="G22" i="91"/>
  <c r="H8" i="91"/>
  <c r="E28" i="88"/>
  <c r="F8" i="97"/>
  <c r="L7" i="92"/>
  <c r="L34" i="92" s="1"/>
  <c r="H15" i="91"/>
  <c r="J22" i="90"/>
  <c r="F41" i="108"/>
  <c r="H41" i="108" s="1"/>
  <c r="H13" i="108"/>
  <c r="H20" i="112"/>
  <c r="E17" i="108"/>
  <c r="H19" i="112"/>
  <c r="G9" i="92"/>
  <c r="C10" i="114"/>
  <c r="C40" i="69"/>
  <c r="C52" i="69" s="1"/>
  <c r="H14" i="111"/>
  <c r="F11" i="97"/>
  <c r="G37" i="97"/>
  <c r="D7" i="92"/>
  <c r="D34" i="92" s="1"/>
  <c r="C7" i="92"/>
  <c r="C6" i="92" s="1"/>
  <c r="C34" i="92" s="1"/>
  <c r="C21" i="64"/>
  <c r="V7" i="64"/>
  <c r="S9" i="90"/>
  <c r="M21" i="64"/>
  <c r="F33" i="97"/>
  <c r="M9" i="92"/>
  <c r="F30" i="108"/>
  <c r="H30" i="108" s="1"/>
  <c r="H31" i="108"/>
  <c r="C32" i="89"/>
  <c r="E33" i="109"/>
  <c r="K7" i="92"/>
  <c r="D53" i="108"/>
  <c r="Q33" i="92"/>
  <c r="Q27" i="92"/>
  <c r="Q26" i="92" s="1"/>
  <c r="Q21" i="92"/>
  <c r="Q15" i="92"/>
  <c r="E42" i="108"/>
  <c r="H7" i="110"/>
  <c r="C68" i="69" l="1"/>
  <c r="F34" i="92"/>
  <c r="I7" i="92"/>
  <c r="I6" i="92" s="1"/>
  <c r="D69" i="108"/>
  <c r="E36" i="108"/>
  <c r="C43" i="109"/>
  <c r="E6" i="109"/>
  <c r="C13" i="86"/>
  <c r="C29" i="89"/>
  <c r="C35" i="69"/>
  <c r="D13" i="86"/>
  <c r="Q10" i="92"/>
  <c r="Q7" i="92"/>
  <c r="Q6" i="92" s="1"/>
  <c r="Q34" i="92" s="1"/>
  <c r="D37" i="88"/>
  <c r="D19" i="94"/>
  <c r="E53" i="108"/>
  <c r="F36" i="108"/>
  <c r="H36" i="108" s="1"/>
  <c r="H7" i="108"/>
  <c r="C37" i="88"/>
  <c r="D21" i="94"/>
  <c r="E34" i="92"/>
  <c r="C13" i="95" s="1"/>
  <c r="Q8" i="92"/>
  <c r="I9" i="92"/>
  <c r="K34" i="92"/>
  <c r="C15" i="114"/>
  <c r="F53" i="108"/>
  <c r="Q9" i="92"/>
  <c r="H21" i="112"/>
  <c r="S22" i="90"/>
  <c r="E59" i="108"/>
  <c r="C68" i="108"/>
  <c r="E68" i="108" s="1"/>
  <c r="C31" i="89"/>
  <c r="H34" i="113"/>
  <c r="F43" i="109"/>
  <c r="H6" i="109"/>
  <c r="E13" i="86"/>
  <c r="F13" i="86"/>
  <c r="Q18" i="92"/>
  <c r="P34" i="92"/>
  <c r="G39" i="97"/>
  <c r="H22" i="91"/>
  <c r="N34" i="92"/>
  <c r="Q14" i="92"/>
  <c r="V21" i="64"/>
  <c r="E37" i="88"/>
  <c r="G69" i="108"/>
  <c r="H17" i="110"/>
  <c r="F14" i="110"/>
  <c r="H14" i="110" s="1"/>
  <c r="D7" i="94" l="1"/>
  <c r="D9" i="94"/>
  <c r="D8" i="94"/>
  <c r="D12" i="94"/>
  <c r="D16" i="94"/>
  <c r="D17" i="94"/>
  <c r="D13" i="94"/>
  <c r="D11" i="94"/>
  <c r="D15" i="94"/>
  <c r="F45" i="109"/>
  <c r="H45" i="109" s="1"/>
  <c r="H43" i="109"/>
  <c r="C42" i="89"/>
  <c r="D20" i="94"/>
  <c r="I34" i="92"/>
  <c r="C12" i="95" s="1"/>
  <c r="C10" i="95"/>
  <c r="C5" i="73"/>
  <c r="C69" i="108"/>
  <c r="E69" i="108" s="1"/>
  <c r="C45" i="109"/>
  <c r="E45" i="109" s="1"/>
  <c r="E43" i="109"/>
  <c r="F69" i="108"/>
  <c r="H69" i="108" s="1"/>
  <c r="H53" i="108"/>
  <c r="C14" i="95" l="1"/>
  <c r="C8" i="73"/>
  <c r="C13" i="73" l="1"/>
  <c r="C32" i="95"/>
  <c r="C34" i="9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<sst xmlns="http://schemas.openxmlformats.org/spreadsheetml/2006/main" count="1247" uniqueCount="775">
  <si>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</si>
  <si>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</si>
  <si>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</si>
  <si>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</si>
  <si>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</si>
  <si>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</si>
  <si>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</si>
  <si>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</si>
  <si>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</si>
  <si>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</si>
  <si>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</si>
  <si>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</si>
  <si>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</si>
  <si>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</si>
  <si>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</si>
  <si>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</si>
  <si>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</si>
  <si>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</si>
  <si>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</si>
  <si>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</si>
  <si>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</si>
  <si>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</si>
  <si>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</si>
  <si>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</si>
  <si>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</si>
  <si>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</si>
  <si>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</si>
  <si>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</si>
  <si>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</si>
  <si>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</si>
  <si>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</si>
  <si>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</si>
  <si>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</si>
  <si>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</si>
  <si>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</si>
  <si>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</si>
  <si>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</si>
  <si>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</si>
  <si>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</si>
  <si>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</si>
  <si>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</si>
  <si>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</si>
  <si>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</si>
  <si>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</si>
  <si>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</si>
  <si>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</si>
  <si>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</si>
  <si>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</si>
  <si>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</si>
  <si>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</si>
  <si>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</si>
  <si>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</si>
  <si>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</si>
  <si>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</si>
  <si>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</si>
  <si>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</si>
  <si>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</si>
  <si>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</si>
  <si>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</si>
  <si>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</si>
  <si>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</si>
  <si>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</si>
  <si>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</si>
  <si>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</si>
  <si>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</si>
  <si>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</si>
  <si>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</si>
  <si>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</si>
  <si>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</si>
  <si>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</si>
  <si>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</si>
  <si>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</si>
  <si>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</si>
  <si>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</si>
  <si>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</si>
  <si>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</si>
  <si>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</si>
  <si>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</si>
  <si>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</si>
  <si>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</si>
  <si>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</si>
  <si>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</si>
  <si>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</si>
  <si>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</si>
  <si>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</si>
  <si>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</si>
  <si>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</si>
  <si>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</si>
  <si>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</si>
  <si>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</si>
  <si>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</si>
  <si>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</si>
  <si>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</si>
  <si>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</si>
  <si>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</si>
  <si>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</si>
  <si>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</si>
  <si>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</si>
  <si>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</si>
  <si>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</si>
  <si>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</si>
  <si>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</si>
  <si>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</si>
  <si>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</si>
  <si>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</si>
  <si>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</si>
  <si>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</si>
  <si>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</si>
  <si>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</si>
  <si>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</si>
  <si>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</si>
  <si>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</si>
  <si>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</si>
  <si>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</si>
  <si>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</si>
  <si>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</si>
  <si>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</si>
  <si>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</si>
  <si>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</si>
  <si>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</si>
  <si>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</si>
  <si>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</si>
  <si>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</si>
  <si>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</si>
  <si>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</si>
  <si>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</si>
  <si>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</si>
  <si>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</si>
  <si>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</si>
  <si>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</si>
  <si>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</si>
  <si>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</si>
  <si>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</si>
  <si>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</si>
  <si>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</si>
  <si>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</si>
  <si>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</si>
  <si>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</si>
  <si>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</si>
  <si>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</si>
  <si>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</si>
  <si>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</si>
  <si>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</si>
  <si>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</si>
  <si>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</si>
  <si>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</si>
  <si>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</si>
  <si>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</si>
  <si>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</si>
  <si>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</si>
  <si>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</si>
  <si>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</si>
  <si>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</si>
  <si>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</si>
  <si>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</si>
  <si>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</si>
  <si>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</si>
  <si>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</si>
  <si>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</si>
  <si>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</si>
  <si>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</si>
  <si>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</si>
  <si>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</si>
  <si>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</si>
  <si>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</si>
  <si>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</si>
  <si>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</si>
  <si>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</si>
  <si>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</si>
  <si>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</si>
  <si>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</si>
  <si>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</si>
  <si>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</si>
  <si>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</si>
  <si>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</si>
  <si>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</si>
  <si>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</si>
  <si>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</si>
  <si>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</si>
  <si>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</si>
  <si>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</si>
  <si>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</si>
  <si>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</si>
  <si>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</si>
  <si>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</si>
  <si>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</si>
  <si>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</si>
  <si>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</si>
  <si>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</si>
  <si>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</si>
  <si>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</si>
  <si>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</si>
  <si>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</si>
  <si>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</si>
  <si>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</si>
  <si>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</si>
  <si>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</si>
  <si>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</si>
  <si>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</si>
  <si>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</si>
  <si>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</si>
  <si>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</si>
  <si>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</si>
  <si>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</si>
  <si>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</si>
  <si>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</si>
  <si>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</si>
  <si>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</si>
  <si>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</si>
  <si>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</si>
  <si>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</si>
  <si>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</si>
  <si>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</si>
  <si>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</si>
  <si>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</si>
  <si>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</si>
  <si>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</si>
  <si>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</si>
  <si>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</si>
  <si>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</si>
  <si>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</si>
  <si>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</si>
  <si>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</si>
  <si>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</si>
  <si>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</si>
  <si>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</si>
  <si>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</si>
  <si>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</si>
  <si>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</si>
  <si>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</si>
  <si>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</si>
  <si>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</si>
  <si>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</si>
  <si>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</si>
  <si>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</si>
  <si>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</si>
  <si>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</si>
  <si>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</si>
  <si>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</si>
  <si>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</si>
  <si>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</si>
  <si>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</si>
  <si>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</si>
  <si>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</si>
  <si>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</si>
  <si>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</si>
  <si>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</si>
  <si>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</si>
  <si>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</si>
  <si>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</si>
  <si>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</si>
  <si>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</si>
  <si>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</si>
  <si>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</si>
  <si>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</si>
  <si>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</si>
  <si>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</si>
  <si>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</si>
  <si>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</si>
  <si>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</si>
  <si>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</si>
  <si>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</si>
  <si>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</si>
  <si>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</si>
  <si>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</si>
  <si>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</si>
  <si>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</si>
  <si>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</si>
  <si>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</si>
  <si>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</si>
  <si>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</si>
  <si>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</si>
  <si>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</si>
  <si>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</si>
  <si>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</si>
  <si>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</si>
  <si>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</si>
  <si>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</si>
  <si>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</si>
  <si>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</si>
  <si>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</si>
  <si>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</si>
  <si>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</si>
  <si>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</si>
  <si>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</si>
  <si>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</si>
  <si>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</si>
  <si>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</si>
  <si>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</si>
  <si>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</si>
  <si>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</si>
  <si>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</si>
  <si>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</si>
  <si>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</si>
  <si>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</si>
  <si>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</si>
  <si>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</si>
  <si>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</si>
  <si>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</si>
  <si>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</si>
  <si>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</si>
  <si>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</si>
  <si>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</si>
  <si>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</si>
  <si>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</si>
  <si>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</si>
  <si>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</si>
  <si>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</si>
  <si>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</si>
  <si>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</si>
  <si>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</si>
  <si>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</si>
  <si>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</si>
  <si>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</si>
  <si>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</si>
  <si>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</si>
  <si>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</si>
  <si>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</si>
  <si>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</si>
  <si>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</si>
  <si>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</si>
  <si>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</si>
  <si>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</si>
  <si>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</si>
  <si>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</si>
  <si>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</si>
  <si>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</si>
  <si>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</si>
  <si>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</si>
  <si>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</si>
  <si>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</si>
  <si>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</si>
  <si>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</si>
  <si>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</si>
  <si>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</si>
  <si>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</si>
  <si>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</si>
  <si>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</si>
  <si>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</si>
  <si>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</si>
  <si>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</si>
  <si>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</si>
  <si>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</si>
  <si>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</si>
  <si>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</si>
  <si>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</si>
  <si>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</si>
  <si>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</si>
  <si>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</si>
  <si>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</si>
  <si>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</si>
  <si>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</si>
  <si>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</si>
  <si>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</si>
  <si>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</si>
  <si>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</si>
  <si>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</si>
  <si>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</si>
  <si>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</si>
  <si>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</si>
  <si>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</si>
  <si>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</si>
  <si>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</si>
  <si>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</si>
  <si>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</si>
  <si>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</si>
  <si>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</si>
  <si>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</si>
  <si>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</si>
  <si>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</si>
  <si>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</si>
  <si>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</si>
  <si>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</si>
  <si>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</si>
  <si>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</si>
  <si>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</si>
  <si>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</si>
  <si>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</si>
  <si>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</si>
  <si>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</si>
  <si>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</si>
  <si>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</si>
  <si>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</si>
  <si>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</si>
  <si>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</si>
  <si>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</si>
  <si>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</si>
  <si>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</si>
  <si>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</si>
  <si>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</si>
  <si>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</si>
  <si>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</si>
  <si>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</si>
  <si>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</si>
  <si>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</si>
  <si>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</si>
  <si>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</si>
  <si>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</si>
  <si>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</si>
  <si>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</si>
  <si>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</si>
  <si>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</si>
  <si>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</si>
  <si>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</si>
  <si>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</si>
  <si>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</si>
  <si>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</si>
  <si>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</si>
  <si>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</si>
  <si>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</si>
  <si>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</si>
  <si>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</si>
  <si>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</si>
  <si>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</si>
  <si>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</si>
  <si>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</si>
  <si>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</si>
  <si>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</si>
  <si>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</si>
  <si>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</si>
  <si>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</si>
  <si>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</si>
  <si>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</si>
  <si>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</si>
  <si>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</si>
  <si>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</si>
  <si>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</si>
  <si>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</si>
  <si>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</si>
  <si>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</si>
  <si>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</si>
  <si>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</si>
  <si>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</si>
  <si>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</si>
  <si>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</si>
  <si>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</si>
  <si>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</si>
  <si>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</si>
  <si>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</si>
  <si>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</si>
  <si>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</si>
  <si>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</si>
  <si>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</si>
  <si>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</si>
  <si>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</si>
  <si>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</si>
  <si>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</si>
  <si>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</si>
  <si>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</si>
  <si>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</si>
  <si>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</si>
  <si>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</si>
  <si>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</si>
  <si>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</si>
  <si>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</si>
  <si>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</si>
  <si>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</si>
  <si>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</si>
  <si>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</si>
  <si>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</si>
  <si>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</si>
  <si>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</si>
  <si>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</si>
  <si>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</si>
  <si>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</si>
  <si>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</si>
  <si>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</si>
  <si>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</si>
  <si>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</si>
  <si>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</si>
  <si>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</si>
  <si>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</si>
  <si>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</si>
  <si>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</si>
  <si>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</si>
  <si>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</si>
  <si>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</si>
  <si>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</si>
  <si>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</si>
  <si>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</si>
  <si>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</si>
  <si>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</si>
  <si>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</si>
  <si>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</si>
  <si>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</si>
  <si>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</si>
  <si>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</si>
  <si>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</si>
  <si>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</si>
  <si>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</si>
  <si>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</si>
  <si>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</si>
  <si>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</si>
  <si>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</si>
  <si>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</si>
  <si>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</si>
  <si>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</si>
  <si>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</si>
  <si>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</si>
  <si>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</si>
  <si>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</si>
  <si>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</si>
  <si>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</si>
  <si>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</si>
  <si>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</si>
  <si>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</si>
  <si>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</si>
  <si>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</si>
  <si>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</si>
  <si>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</si>
  <si>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</si>
  <si>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</si>
  <si>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</si>
  <si>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</si>
  <si>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</si>
  <si>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</si>
  <si>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</si>
  <si>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</si>
  <si>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</si>
  <si>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</si>
  <si>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</si>
  <si>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</si>
  <si>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</si>
  <si>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</si>
  <si>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</si>
  <si>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</si>
  <si>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</si>
  <si>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</si>
  <si>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</si>
  <si>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</si>
  <si>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</si>
  <si>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</si>
  <si>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</si>
  <si>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</si>
  <si>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</si>
  <si>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</si>
  <si>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</si>
  <si>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</si>
  <si>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</si>
  <si>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</si>
  <si>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</si>
  <si>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</si>
  <si>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</si>
  <si>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</si>
  <si>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</si>
  <si>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</si>
  <si>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</si>
  <si>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</si>
  <si>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</si>
  <si>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</si>
  <si>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</si>
  <si>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</si>
  <si>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</si>
  <si>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</si>
  <si>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</si>
  <si>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</si>
  <si>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</si>
  <si>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</si>
  <si>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</si>
  <si>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</si>
  <si>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</si>
  <si>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</si>
  <si>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</si>
  <si>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</si>
  <si>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</si>
  <si>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</si>
  <si>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</si>
  <si>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</si>
  <si>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</si>
  <si>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</si>
  <si>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</si>
  <si>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</si>
  <si>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</si>
  <si>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</si>
  <si>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</si>
  <si>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</si>
  <si>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</si>
  <si>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</si>
  <si>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</si>
  <si>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</si>
  <si>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</si>
  <si>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</si>
  <si>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</si>
  <si>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</si>
  <si>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</si>
  <si>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</si>
  <si>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</si>
  <si>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</si>
  <si>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</si>
  <si>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</si>
  <si>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</si>
  <si>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</si>
  <si>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</si>
  <si>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</si>
  <si>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</si>
  <si>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</si>
  <si>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</si>
  <si>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</si>
  <si>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</si>
  <si>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</si>
  <si>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</si>
  <si>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</si>
  <si>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</si>
  <si>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</si>
  <si>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</si>
  <si>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</si>
  <si>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</si>
  <si>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</si>
  <si>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</si>
  <si>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</si>
  <si>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</si>
  <si>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</si>
  <si>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</si>
  <si>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</si>
  <si>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</si>
  <si>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</si>
  <si>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</si>
  <si>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</si>
  <si>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</si>
  <si>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</si>
  <si>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</si>
  <si>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</si>
  <si>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</si>
  <si>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</si>
  <si>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</si>
  <si>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</si>
  <si>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</si>
  <si>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</si>
  <si>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</si>
  <si>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</si>
  <si>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</si>
  <si>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</si>
  <si>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</si>
  <si>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</si>
  <si>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</si>
  <si>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</si>
  <si>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</si>
  <si>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</si>
  <si>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</si>
  <si>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</si>
  <si>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</si>
  <si>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</si>
  <si>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</si>
  <si>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</si>
  <si>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</si>
  <si>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</si>
  <si>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</si>
  <si>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</si>
  <si>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</si>
  <si>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</si>
  <si>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</si>
  <si>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</si>
  <si>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</si>
  <si>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</si>
  <si>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</si>
  <si>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</si>
  <si>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</si>
  <si>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</si>
  <si>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</si>
  <si>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</si>
  <si>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</si>
  <si>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</si>
  <si>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</si>
  <si>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</si>
  <si>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</si>
  <si>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</si>
  <si>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</si>
  <si>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</si>
  <si>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</si>
  <si>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</si>
  <si>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</si>
  <si>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</si>
  <si>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</si>
  <si>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</si>
  <si>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</si>
  <si>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</si>
  <si>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</si>
  <si>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</si>
  <si>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</si>
  <si>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</si>
  <si>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</si>
  <si>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</si>
  <si>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</si>
  <si>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</si>
  <si>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</si>
  <si>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</si>
  <si>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</si>
  <si>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</si>
  <si>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</si>
  <si>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</si>
  <si>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</si>
  <si>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</si>
  <si>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</si>
  <si>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</si>
  <si>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</si>
  <si>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</si>
  <si>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</si>
  <si>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</si>
  <si>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</si>
  <si>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</si>
  <si>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</si>
  <si>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</si>
  <si>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</si>
  <si>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</si>
  <si>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</si>
  <si>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</si>
  <si>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</si>
  <si>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</si>
  <si>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</si>
  <si>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</si>
  <si>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</si>
  <si>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</si>
  <si>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</si>
  <si>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</si>
  <si>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</si>
  <si>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</si>
  <si>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</si>
  <si>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</si>
  <si>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</si>
  <si>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</si>
  <si>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</si>
  <si>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</si>
  <si>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</si>
  <si>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</si>
  <si>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</si>
  <si>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</si>
  <si>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</si>
  <si>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</si>
  <si>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</si>
  <si>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</si>
  <si>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</si>
  <si>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</si>
  <si>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</si>
  <si>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</si>
  <si>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</si>
  <si>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</si>
  <si>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</si>
  <si>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</si>
  <si>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</si>
  <si>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</si>
  <si>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</si>
  <si>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</si>
  <si>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</si>
  <si>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</si>
  <si>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</si>
  <si>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</si>
  <si>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</si>
  <si>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</si>
  <si>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</si>
  <si>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</si>
  <si>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</si>
  <si>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</si>
  <si>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Arman Dunayev</t>
  </si>
  <si>
    <t>Independent member</t>
  </si>
  <si>
    <t>Chingiz Kanapianov</t>
  </si>
  <si>
    <t>Aliya Karpykova</t>
  </si>
  <si>
    <t>Non-independent member</t>
  </si>
  <si>
    <t>Viktor Skryl</t>
  </si>
  <si>
    <t xml:space="preserve">Nana Gvaladze </t>
  </si>
  <si>
    <t>Nikoloz Geguchadze</t>
  </si>
  <si>
    <t>General Director/Evaluation, Security, Human Resourses, Financial Monitoring, Marketing, Legal</t>
  </si>
  <si>
    <t>Konstantine Gordeziani</t>
  </si>
  <si>
    <t>Deputy General Director/Financial Risks, Operational Risks, Credit administration</t>
  </si>
  <si>
    <t>Shota Chkoidze</t>
  </si>
  <si>
    <t>Deputy General Director/IT, Retail Business, Bank Cards, Contact Center</t>
  </si>
  <si>
    <t>Marina Tankarova</t>
  </si>
  <si>
    <t xml:space="preserve">Deputy General Director/Finance, Accounting, Operations, Maintenance department, Stationery, Credit administration, centralized back-office
</t>
  </si>
  <si>
    <t>Tamar Goderdzishvili</t>
  </si>
  <si>
    <t xml:space="preserve">Deputy General Director/Corporate Business, Small and Medium Business, Treasury, Credit analysis
</t>
  </si>
  <si>
    <t>JSC " Halyk Bank of Kazakhstan"</t>
  </si>
  <si>
    <t>Timur Kulibayev</t>
  </si>
  <si>
    <t>Dinara Kulibayeva</t>
  </si>
  <si>
    <t>The Bank of New York (Nominal Holder)</t>
  </si>
  <si>
    <t>JSC " Halyk Bank Georgia"</t>
  </si>
  <si>
    <t>http://halykbank.ge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</si>
</sst>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1">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amily val="2"/>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amily val="2"/>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amily val="1"/>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family val="2"/>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i/>
      <sz val="10"/>
      <color theme="1"/>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4">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thin">
        <color auto="1"/>
      </top>
      <bottom style="thin">
        <color auto="1"/>
      </bottom>
      <diagonal/>
    </border>
    <border>
      <left/>
      <right style="medium">
        <color indexed="64"/>
      </right>
      <top style="medium">
        <color indexed="64"/>
      </top>
      <bottom style="medium">
        <color indexed="64"/>
      </bottom>
      <diagonal/>
    </border>
    <border>
      <left/>
      <right style="medium">
        <color indexed="64"/>
      </right>
      <top style="thin">
        <color auto="1"/>
      </top>
      <bottom style="thin">
        <color auto="1"/>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1" applyFont="0" applyBorder="0">
      <alignment horizontal="center" wrapText="1"/>
    </xf>
    <xf numFmtId="3" fontId="2" fillId="74" borderId="120"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3" quotePrefix="1" applyNumberFormat="0" applyFont="0" applyFill="0" applyBorder="0" applyAlignment="0" applyProtection="0">
      <alignment horizontal="centerContinuous" vertical="justify"/>
      <protection locked="0" hidden="1"/>
    </xf>
    <xf numFmtId="0" fontId="2" fillId="0" borderId="0"/>
    <xf numFmtId="0" fontId="156" fillId="86" borderId="133" quotePrefix="1" applyNumberFormat="0" applyFont="0" applyFill="0" applyBorder="0" applyAlignment="0" applyProtection="0">
      <alignment horizontal="centerContinuous" vertical="justify"/>
      <protection locked="0" hidden="1"/>
    </xf>
    <xf numFmtId="0" fontId="157" fillId="87" borderId="133"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3" quotePrefix="1" applyNumberFormat="0" applyFont="0" applyFill="0" applyBorder="0" applyAlignment="0" applyProtection="0">
      <alignment horizontal="centerContinuous" vertical="justify"/>
      <protection locked="0" hidden="1"/>
    </xf>
    <xf numFmtId="0" fontId="157" fillId="87" borderId="133"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3" quotePrefix="1" applyNumberFormat="0" applyFont="0" applyFill="0" applyBorder="0" applyAlignment="0" applyProtection="0">
      <alignment horizontal="centerContinuous" vertical="justify"/>
      <protection locked="0" hidden="1"/>
    </xf>
    <xf numFmtId="0" fontId="157" fillId="87" borderId="133"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3" quotePrefix="1" applyNumberFormat="0" applyFont="0" applyFill="0" applyBorder="0" applyAlignment="0" applyProtection="0">
      <alignment horizontal="centerContinuous" vertical="justify"/>
      <protection locked="0" hidden="1"/>
    </xf>
    <xf numFmtId="0" fontId="157" fillId="87" borderId="133"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4"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3" quotePrefix="1" applyNumberFormat="0" applyFont="0" applyFill="0" applyBorder="0" applyAlignment="0" applyProtection="0">
      <alignment horizontal="centerContinuous" vertical="justify"/>
      <protection locked="0" hidden="1"/>
    </xf>
    <xf numFmtId="0" fontId="157" fillId="87" borderId="133"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3" quotePrefix="1" applyNumberFormat="0" applyFont="0" applyFill="0" applyBorder="0" applyAlignment="0" applyProtection="0">
      <alignment horizontal="centerContinuous" vertical="justify"/>
      <protection locked="0" hidden="1"/>
    </xf>
    <xf numFmtId="0" fontId="157" fillId="87" borderId="133"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3" quotePrefix="1" applyNumberFormat="0" applyFont="0" applyFill="0" applyBorder="0" applyAlignment="0" applyProtection="0">
      <alignment horizontal="centerContinuous" vertical="justify"/>
      <protection locked="0" hidden="1"/>
    </xf>
    <xf numFmtId="0" fontId="157" fillId="87" borderId="133"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3" quotePrefix="1" applyNumberFormat="0" applyFont="0" applyFill="0" applyBorder="0" applyAlignment="0" applyProtection="0">
      <alignment horizontal="centerContinuous" vertical="justify"/>
      <protection locked="0" hidden="1"/>
    </xf>
    <xf numFmtId="0" fontId="157" fillId="87" borderId="133"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3" quotePrefix="1" applyNumberFormat="0" applyFont="0" applyFill="0" applyBorder="0" applyAlignment="0" applyProtection="0">
      <alignment horizontal="centerContinuous" vertical="justify"/>
      <protection locked="0" hidden="1"/>
    </xf>
    <xf numFmtId="0" fontId="157" fillId="87" borderId="133"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3" quotePrefix="1" applyNumberFormat="0" applyFont="0" applyFill="0" applyBorder="0" applyAlignment="0" applyProtection="0">
      <alignment horizontal="centerContinuous" vertical="justify"/>
      <protection locked="0" hidden="1"/>
    </xf>
    <xf numFmtId="0" fontId="157" fillId="87" borderId="133"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3" quotePrefix="1" applyNumberFormat="0" applyFont="0" applyFill="0" applyBorder="0" applyAlignment="0" applyProtection="0">
      <alignment horizontal="centerContinuous" vertical="justify"/>
      <protection locked="0" hidden="1"/>
    </xf>
    <xf numFmtId="0" fontId="157" fillId="87" borderId="133"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3"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3" quotePrefix="1" applyNumberFormat="0" applyFont="0" applyFill="0" applyBorder="0" applyAlignment="0" applyProtection="0">
      <alignment horizontal="centerContinuous" vertical="justify"/>
      <protection locked="0" hidden="1"/>
    </xf>
    <xf numFmtId="0" fontId="157" fillId="87" borderId="133"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4" applyNumberFormat="0" applyFill="0" applyAlignment="0" applyProtection="0"/>
    <xf numFmtId="0" fontId="163"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2"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63" fillId="0" borderId="134"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2" fillId="0" borderId="135" applyNumberFormat="0" applyFill="0" applyProtection="0">
      <alignment horizontal="center"/>
    </xf>
    <xf numFmtId="0" fontId="165"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165" fillId="0" borderId="135" applyNumberFormat="0" applyFill="0" applyProtection="0">
      <alignment horizontal="center"/>
    </xf>
    <xf numFmtId="0" fontId="166" fillId="0" borderId="135" applyNumberFormat="0" applyFill="0" applyProtection="0">
      <alignment horizontal="center"/>
    </xf>
    <xf numFmtId="0" fontId="166"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2"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3" quotePrefix="1" applyNumberFormat="0" applyFont="0" applyFill="0" applyBorder="0" applyAlignment="0" applyProtection="0">
      <alignment horizontal="centerContinuous" vertical="justify"/>
      <protection locked="0" hidden="1"/>
    </xf>
    <xf numFmtId="0" fontId="157" fillId="87" borderId="133"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28">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6"/>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4" applyBorder="0"/>
    <xf numFmtId="0" fontId="28" fillId="0" borderId="104"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36"/>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82" fillId="0" borderId="137"/>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38" applyNumberFormat="0" applyAlignment="0" applyProtection="0"/>
    <xf numFmtId="0" fontId="183" fillId="108" borderId="138" applyNumberFormat="0" applyAlignment="0" applyProtection="0"/>
    <xf numFmtId="0" fontId="184" fillId="0" borderId="0" applyNumberFormat="0" applyFill="0" applyAlignment="0"/>
    <xf numFmtId="0" fontId="185" fillId="0" borderId="139"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0"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1"/>
    <xf numFmtId="251" fontId="2" fillId="0" borderId="0"/>
    <xf numFmtId="0" fontId="192" fillId="0" borderId="142"/>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3">
      <alignment horizontal="center" vertical="center"/>
    </xf>
    <xf numFmtId="0" fontId="183" fillId="108" borderId="143">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38" applyNumberFormat="0" applyFont="0" applyFill="0" applyAlignment="0">
      <alignment vertical="center"/>
    </xf>
    <xf numFmtId="0" fontId="104" fillId="0" borderId="138" applyNumberFormat="0" applyFont="0" applyFill="0"/>
    <xf numFmtId="0" fontId="104" fillId="0" borderId="138" applyNumberFormat="0" applyFont="0" applyFill="0"/>
    <xf numFmtId="0" fontId="104" fillId="0" borderId="138" applyNumberFormat="0" applyFont="0" applyFill="0"/>
    <xf numFmtId="0" fontId="104" fillId="0" borderId="138" applyNumberFormat="0" applyFont="0" applyFill="0"/>
    <xf numFmtId="0" fontId="104" fillId="0" borderId="138" applyNumberFormat="0" applyFont="0" applyFill="0"/>
    <xf numFmtId="0" fontId="104" fillId="0" borderId="138" applyNumberFormat="0" applyFont="0" applyFill="0"/>
    <xf numFmtId="0" fontId="104" fillId="0" borderId="138" applyNumberFormat="0" applyFont="0" applyFill="0"/>
    <xf numFmtId="0" fontId="104" fillId="0" borderId="138" applyNumberFormat="0" applyFont="0" applyFill="0"/>
    <xf numFmtId="252" fontId="104" fillId="0" borderId="138" applyNumberFormat="0" applyFont="0" applyFill="0" applyAlignment="0">
      <alignment vertical="center"/>
    </xf>
    <xf numFmtId="0" fontId="104" fillId="0" borderId="138" applyNumberFormat="0" applyFont="0" applyFill="0"/>
    <xf numFmtId="0" fontId="104" fillId="0" borderId="138" applyNumberFormat="0" applyFont="0" applyFill="0"/>
    <xf numFmtId="252" fontId="104" fillId="0" borderId="138" applyNumberFormat="0" applyFont="0" applyFill="0" applyAlignment="0">
      <alignment vertical="center"/>
    </xf>
    <xf numFmtId="0" fontId="104" fillId="0" borderId="138" applyNumberFormat="0" applyFont="0" applyFill="0"/>
    <xf numFmtId="0" fontId="104" fillId="0" borderId="138" applyNumberFormat="0" applyFont="0" applyFill="0"/>
    <xf numFmtId="0" fontId="104" fillId="0" borderId="138" applyNumberFormat="0" applyFont="0" applyFill="0"/>
    <xf numFmtId="0" fontId="104" fillId="0" borderId="138" applyNumberFormat="0" applyFont="0" applyFill="0"/>
    <xf numFmtId="0" fontId="104" fillId="0" borderId="138" applyNumberFormat="0" applyFont="0" applyFill="0"/>
    <xf numFmtId="0" fontId="104" fillId="0" borderId="138" applyNumberFormat="0" applyFont="0" applyFill="0"/>
    <xf numFmtId="0" fontId="104" fillId="0" borderId="138" applyNumberFormat="0" applyFont="0" applyFill="0"/>
    <xf numFmtId="0" fontId="2" fillId="72" borderId="0"/>
    <xf numFmtId="0" fontId="201" fillId="0" borderId="1" applyNumberFormat="0" applyFont="0" applyFill="0" applyAlignment="0" applyProtection="0"/>
    <xf numFmtId="0" fontId="201" fillId="0" borderId="144"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3"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3" borderId="140" applyNumberFormat="0" applyAlignment="0" applyProtection="0"/>
    <xf numFmtId="0" fontId="21" fillId="63" borderId="140" applyNumberFormat="0" applyAlignment="0" applyProtection="0"/>
    <xf numFmtId="0" fontId="21" fillId="63" borderId="140" applyNumberFormat="0" applyAlignment="0" applyProtection="0"/>
    <xf numFmtId="0" fontId="21" fillId="68" borderId="140" applyNumberFormat="0" applyAlignment="0" applyProtection="0"/>
    <xf numFmtId="0" fontId="21" fillId="63" borderId="140" applyNumberFormat="0" applyAlignment="0" applyProtection="0"/>
    <xf numFmtId="0" fontId="21" fillId="63" borderId="140" applyNumberFormat="0" applyAlignment="0" applyProtection="0"/>
    <xf numFmtId="0" fontId="203" fillId="109" borderId="140" applyNumberFormat="0" applyAlignment="0" applyProtection="0"/>
    <xf numFmtId="0" fontId="145" fillId="8" borderId="30" applyNumberFormat="0" applyAlignment="0" applyProtection="0"/>
    <xf numFmtId="3" fontId="45" fillId="41" borderId="68">
      <protection hidden="1"/>
    </xf>
    <xf numFmtId="0" fontId="203" fillId="109" borderId="140" applyNumberFormat="0" applyAlignment="0" applyProtection="0"/>
    <xf numFmtId="0" fontId="23" fillId="63" borderId="140" applyNumberFormat="0" applyAlignment="0" applyProtection="0"/>
    <xf numFmtId="0" fontId="23" fillId="63" borderId="140" applyNumberFormat="0" applyAlignment="0" applyProtection="0"/>
    <xf numFmtId="0" fontId="23" fillId="63" borderId="140" applyNumberFormat="0" applyAlignment="0" applyProtection="0"/>
    <xf numFmtId="0" fontId="23" fillId="63" borderId="140" applyNumberFormat="0" applyAlignment="0" applyProtection="0"/>
    <xf numFmtId="0" fontId="203" fillId="109" borderId="140" applyNumberFormat="0" applyAlignment="0" applyProtection="0"/>
    <xf numFmtId="0" fontId="203" fillId="109" borderId="140" applyNumberFormat="0" applyAlignment="0" applyProtection="0"/>
    <xf numFmtId="0" fontId="203" fillId="109" borderId="140" applyNumberFormat="0" applyAlignment="0" applyProtection="0"/>
    <xf numFmtId="0" fontId="203" fillId="109" borderId="140" applyNumberFormat="0" applyAlignment="0" applyProtection="0"/>
    <xf numFmtId="0" fontId="203" fillId="109" borderId="140" applyNumberFormat="0" applyAlignment="0" applyProtection="0"/>
    <xf numFmtId="0" fontId="203" fillId="109" borderId="140" applyNumberFormat="0" applyAlignment="0" applyProtection="0"/>
    <xf numFmtId="0" fontId="203" fillId="109" borderId="140" applyNumberFormat="0" applyAlignment="0" applyProtection="0"/>
    <xf numFmtId="0" fontId="203" fillId="109" borderId="140" applyNumberFormat="0" applyAlignment="0" applyProtection="0"/>
    <xf numFmtId="0" fontId="203" fillId="109" borderId="140" applyNumberFormat="0" applyAlignment="0" applyProtection="0"/>
    <xf numFmtId="0" fontId="203" fillId="109" borderId="140" applyNumberFormat="0" applyAlignment="0" applyProtection="0"/>
    <xf numFmtId="0" fontId="203" fillId="109" borderId="140" applyNumberFormat="0" applyAlignment="0" applyProtection="0"/>
    <xf numFmtId="0" fontId="203" fillId="109" borderId="140" applyNumberFormat="0" applyAlignment="0" applyProtection="0"/>
    <xf numFmtId="0" fontId="203" fillId="109" borderId="140" applyNumberFormat="0" applyAlignment="0" applyProtection="0"/>
    <xf numFmtId="0" fontId="203" fillId="109" borderId="140" applyNumberFormat="0" applyAlignment="0" applyProtection="0"/>
    <xf numFmtId="0" fontId="203" fillId="109" borderId="140" applyNumberFormat="0" applyAlignment="0" applyProtection="0"/>
    <xf numFmtId="0" fontId="203" fillId="109" borderId="140" applyNumberFormat="0" applyAlignment="0" applyProtection="0"/>
    <xf numFmtId="0" fontId="203" fillId="109" borderId="140" applyNumberFormat="0" applyAlignment="0" applyProtection="0"/>
    <xf numFmtId="0" fontId="203" fillId="109" borderId="140" applyNumberFormat="0" applyAlignment="0" applyProtection="0"/>
    <xf numFmtId="0" fontId="23" fillId="63" borderId="140" applyNumberFormat="0" applyAlignment="0" applyProtection="0"/>
    <xf numFmtId="0" fontId="23" fillId="63" borderId="140" applyNumberFormat="0" applyAlignment="0" applyProtection="0"/>
    <xf numFmtId="0" fontId="203" fillId="109" borderId="140" applyNumberFormat="0" applyAlignment="0" applyProtection="0"/>
    <xf numFmtId="0" fontId="203" fillId="109" borderId="140" applyNumberFormat="0" applyAlignment="0" applyProtection="0"/>
    <xf numFmtId="0" fontId="23" fillId="63" borderId="140" applyNumberFormat="0" applyAlignment="0" applyProtection="0"/>
    <xf numFmtId="0" fontId="23" fillId="63" borderId="140" applyNumberFormat="0" applyAlignment="0" applyProtection="0"/>
    <xf numFmtId="0" fontId="23" fillId="63" borderId="140"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8"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45"/>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29">
      <alignment vertical="center"/>
    </xf>
    <xf numFmtId="201" fontId="2" fillId="0" borderId="0" applyFont="0" applyFill="0" applyBorder="0" applyAlignment="0" applyProtection="0"/>
    <xf numFmtId="3" fontId="209" fillId="0" borderId="129">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9">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9">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29">
      <alignment vertical="center"/>
    </xf>
    <xf numFmtId="201" fontId="2" fillId="0" borderId="0" applyFont="0" applyFill="0" applyBorder="0" applyAlignment="0" applyProtection="0"/>
    <xf numFmtId="3" fontId="209" fillId="0" borderId="129">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9">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9">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29">
      <alignment vertical="center"/>
    </xf>
    <xf numFmtId="201" fontId="2" fillId="0" borderId="0" applyFont="0" applyFill="0" applyBorder="0" applyAlignment="0" applyProtection="0"/>
    <xf numFmtId="3" fontId="209" fillId="0" borderId="129">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9">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9">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29">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29">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29">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9" fillId="73" borderId="146" applyNumberFormat="0" applyFont="0" applyAlignment="0" applyProtection="0"/>
    <xf numFmtId="0" fontId="29" fillId="73" borderId="146" applyNumberFormat="0" applyFont="0" applyAlignment="0" applyProtection="0"/>
    <xf numFmtId="0" fontId="29" fillId="73" borderId="146" applyNumberFormat="0" applyFont="0" applyAlignment="0" applyProtection="0"/>
    <xf numFmtId="3" fontId="209" fillId="0" borderId="129">
      <alignment vertical="center"/>
    </xf>
    <xf numFmtId="0" fontId="29" fillId="73" borderId="146" applyNumberFormat="0" applyFont="0" applyAlignment="0" applyProtection="0"/>
    <xf numFmtId="0" fontId="29"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71" fillId="73" borderId="146"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4" applyNumberFormat="0" applyFill="0" applyBorder="0" applyAlignment="0" applyProtection="0">
      <alignment horizontal="center"/>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29">
      <alignment vertical="center"/>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29">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29">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29">
      <alignment vertical="center"/>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3" fontId="209" fillId="0" borderId="129">
      <alignment vertical="center"/>
    </xf>
    <xf numFmtId="3" fontId="222" fillId="0" borderId="147" applyNumberFormat="0" applyAlignment="0">
      <alignment vertical="center"/>
    </xf>
    <xf numFmtId="0" fontId="222" fillId="0" borderId="147" applyNumberFormat="0"/>
    <xf numFmtId="0" fontId="222" fillId="0" borderId="147" applyNumberFormat="0"/>
    <xf numFmtId="0" fontId="222" fillId="0" borderId="147" applyNumberFormat="0"/>
    <xf numFmtId="0" fontId="222" fillId="0" borderId="147" applyNumberFormat="0"/>
    <xf numFmtId="0" fontId="222" fillId="0" borderId="147" applyNumberFormat="0"/>
    <xf numFmtId="0" fontId="222" fillId="0" borderId="147" applyNumberFormat="0"/>
    <xf numFmtId="0" fontId="222" fillId="0" borderId="147" applyNumberFormat="0"/>
    <xf numFmtId="0" fontId="222" fillId="0" borderId="147" applyNumberFormat="0"/>
    <xf numFmtId="0" fontId="222" fillId="0" borderId="147" applyNumberFormat="0"/>
    <xf numFmtId="0" fontId="222" fillId="0" borderId="147" applyNumberFormat="0"/>
    <xf numFmtId="3" fontId="209" fillId="0" borderId="129">
      <alignment vertical="center"/>
    </xf>
    <xf numFmtId="0" fontId="222" fillId="0" borderId="147" applyNumberFormat="0"/>
    <xf numFmtId="0" fontId="222" fillId="0" borderId="147" applyNumberFormat="0"/>
    <xf numFmtId="0" fontId="222" fillId="0" borderId="147" applyNumberFormat="0"/>
    <xf numFmtId="0" fontId="222" fillId="0" borderId="147" applyNumberFormat="0"/>
    <xf numFmtId="0" fontId="222" fillId="0" borderId="147" applyNumberFormat="0"/>
    <xf numFmtId="0" fontId="222" fillId="0" borderId="147" applyNumberFormat="0"/>
    <xf numFmtId="0" fontId="222" fillId="0" borderId="147" applyNumberFormat="0"/>
    <xf numFmtId="0" fontId="222" fillId="0" borderId="147"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29">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9">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9">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9">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9">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9">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9">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29">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29">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29">
      <alignment vertical="center"/>
    </xf>
    <xf numFmtId="3" fontId="209" fillId="0" borderId="129">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29">
      <alignment vertical="center"/>
    </xf>
    <xf numFmtId="3" fontId="209" fillId="0" borderId="129">
      <alignment vertical="center"/>
    </xf>
    <xf numFmtId="267" fontId="162" fillId="0" borderId="0" applyFont="0" applyFill="0" applyBorder="0" applyProtection="0"/>
    <xf numFmtId="267" fontId="162" fillId="0" borderId="0" applyFont="0" applyFill="0" applyBorder="0" applyProtection="0"/>
    <xf numFmtId="3" fontId="209" fillId="0" borderId="129">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29">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197" fontId="2" fillId="0" borderId="0" applyFont="0" applyFill="0" applyBorder="0" applyAlignment="0" applyProtection="0"/>
    <xf numFmtId="267" fontId="162" fillId="0" borderId="0" applyFont="0" applyFill="0" applyBorder="0" applyProtection="0"/>
    <xf numFmtId="3" fontId="209" fillId="0" borderId="129">
      <alignment vertical="center"/>
    </xf>
    <xf numFmtId="267" fontId="162" fillId="0" borderId="0" applyFont="0" applyFill="0" applyBorder="0" applyProtection="0"/>
    <xf numFmtId="267" fontId="162" fillId="0" borderId="0" applyFont="0" applyFill="0" applyBorder="0" applyProtection="0"/>
    <xf numFmtId="3" fontId="209" fillId="0" borderId="129">
      <alignment vertical="center"/>
    </xf>
    <xf numFmtId="197" fontId="2" fillId="0" borderId="0" applyFont="0" applyFill="0" applyBorder="0" applyAlignment="0" applyProtection="0"/>
    <xf numFmtId="3" fontId="209" fillId="0" borderId="129">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29">
      <alignment vertical="center"/>
    </xf>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9">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9">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9">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29">
      <alignment vertical="center"/>
    </xf>
    <xf numFmtId="3" fontId="209" fillId="0" borderId="129">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29">
      <alignment vertical="center"/>
    </xf>
    <xf numFmtId="268" fontId="224" fillId="0" borderId="0"/>
    <xf numFmtId="3" fontId="209" fillId="0" borderId="129">
      <alignment vertical="center"/>
    </xf>
    <xf numFmtId="268" fontId="224" fillId="0" borderId="0"/>
    <xf numFmtId="3" fontId="209" fillId="0" borderId="129">
      <alignment vertical="center"/>
    </xf>
    <xf numFmtId="3" fontId="209" fillId="0" borderId="129">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29">
      <alignment vertical="center"/>
    </xf>
    <xf numFmtId="3" fontId="209" fillId="0" borderId="129">
      <alignment vertical="center"/>
    </xf>
    <xf numFmtId="0" fontId="224" fillId="0" borderId="0"/>
    <xf numFmtId="0" fontId="2" fillId="0" borderId="0" applyNumberFormat="0" applyFont="0" applyFill="0" applyBorder="0" applyAlignment="0" applyProtection="0"/>
    <xf numFmtId="3" fontId="209" fillId="0" borderId="129">
      <alignment vertical="center"/>
    </xf>
    <xf numFmtId="0" fontId="224" fillId="0" borderId="0"/>
    <xf numFmtId="3" fontId="209" fillId="0" borderId="129">
      <alignment vertical="center"/>
    </xf>
    <xf numFmtId="0" fontId="224" fillId="0" borderId="0"/>
    <xf numFmtId="3" fontId="209" fillId="0" borderId="129">
      <alignment vertical="center"/>
    </xf>
    <xf numFmtId="0" fontId="224" fillId="0" borderId="0"/>
    <xf numFmtId="3" fontId="209" fillId="0" borderId="129">
      <alignment vertical="center"/>
    </xf>
    <xf numFmtId="3" fontId="209" fillId="0" borderId="129">
      <alignment vertical="center"/>
    </xf>
    <xf numFmtId="0" fontId="2" fillId="0" borderId="0" applyNumberFormat="0" applyFont="0" applyFill="0" applyBorder="0" applyAlignment="0" applyProtection="0"/>
    <xf numFmtId="0" fontId="224" fillId="0" borderId="0"/>
    <xf numFmtId="0" fontId="224" fillId="0" borderId="0"/>
    <xf numFmtId="3" fontId="209" fillId="0" borderId="129">
      <alignment vertical="center"/>
    </xf>
    <xf numFmtId="3" fontId="209" fillId="0" borderId="129">
      <alignment vertical="center"/>
    </xf>
    <xf numFmtId="0" fontId="224" fillId="0" borderId="0"/>
    <xf numFmtId="3" fontId="209" fillId="0" borderId="129">
      <alignment vertical="center"/>
    </xf>
    <xf numFmtId="0" fontId="224" fillId="0" borderId="0"/>
    <xf numFmtId="0" fontId="224" fillId="0" borderId="0"/>
    <xf numFmtId="3" fontId="209" fillId="0" borderId="129">
      <alignment vertical="center"/>
    </xf>
    <xf numFmtId="3" fontId="209" fillId="0" borderId="129">
      <alignment vertical="center"/>
    </xf>
    <xf numFmtId="0" fontId="224" fillId="0" borderId="0"/>
    <xf numFmtId="3" fontId="209" fillId="0" borderId="129">
      <alignment vertical="center"/>
    </xf>
    <xf numFmtId="268" fontId="224" fillId="0" borderId="0"/>
    <xf numFmtId="3" fontId="209" fillId="0" borderId="129">
      <alignment vertical="center"/>
    </xf>
    <xf numFmtId="268" fontId="224" fillId="0" borderId="0"/>
    <xf numFmtId="268" fontId="224" fillId="0" borderId="0"/>
    <xf numFmtId="3" fontId="209" fillId="0" borderId="129">
      <alignment vertical="center"/>
    </xf>
    <xf numFmtId="3" fontId="209" fillId="0" borderId="129">
      <alignment vertical="center"/>
    </xf>
    <xf numFmtId="0" fontId="224" fillId="0" borderId="0"/>
    <xf numFmtId="0" fontId="224" fillId="0" borderId="0"/>
    <xf numFmtId="3" fontId="209" fillId="0" borderId="129">
      <alignment vertical="center"/>
    </xf>
    <xf numFmtId="0" fontId="224" fillId="0" borderId="0"/>
    <xf numFmtId="3" fontId="209" fillId="0" borderId="129">
      <alignment vertical="center"/>
    </xf>
    <xf numFmtId="0" fontId="224" fillId="0" borderId="0"/>
    <xf numFmtId="3" fontId="209" fillId="0" borderId="129">
      <alignment vertical="center"/>
    </xf>
    <xf numFmtId="0" fontId="224" fillId="0" borderId="0"/>
    <xf numFmtId="3" fontId="209" fillId="0" borderId="129">
      <alignment vertical="center"/>
    </xf>
    <xf numFmtId="3" fontId="209" fillId="0" borderId="129">
      <alignment vertical="center"/>
    </xf>
    <xf numFmtId="0" fontId="224" fillId="0" borderId="0"/>
    <xf numFmtId="3" fontId="209" fillId="0" borderId="129">
      <alignment vertical="center"/>
    </xf>
    <xf numFmtId="0" fontId="224" fillId="0" borderId="0"/>
    <xf numFmtId="0" fontId="224" fillId="0" borderId="0"/>
    <xf numFmtId="3" fontId="209" fillId="0" borderId="129">
      <alignment vertical="center"/>
    </xf>
    <xf numFmtId="3" fontId="209" fillId="0" borderId="129">
      <alignment vertical="center"/>
    </xf>
    <xf numFmtId="0" fontId="224" fillId="0" borderId="0"/>
    <xf numFmtId="3" fontId="209" fillId="0" borderId="129">
      <alignment vertical="center"/>
    </xf>
    <xf numFmtId="268" fontId="224" fillId="0" borderId="0"/>
    <xf numFmtId="268" fontId="224" fillId="0" borderId="0"/>
    <xf numFmtId="3" fontId="209" fillId="0" borderId="129">
      <alignment vertical="center"/>
    </xf>
    <xf numFmtId="268" fontId="224" fillId="0" borderId="0"/>
    <xf numFmtId="3" fontId="209" fillId="0" borderId="129">
      <alignment vertical="center"/>
    </xf>
    <xf numFmtId="268" fontId="224" fillId="0" borderId="0"/>
    <xf numFmtId="3" fontId="209" fillId="0" borderId="129">
      <alignment vertical="center"/>
    </xf>
    <xf numFmtId="268" fontId="224" fillId="0" borderId="0"/>
    <xf numFmtId="3" fontId="209" fillId="0" borderId="129">
      <alignment vertical="center"/>
    </xf>
    <xf numFmtId="3" fontId="209" fillId="0" borderId="129">
      <alignment vertical="center"/>
    </xf>
    <xf numFmtId="268" fontId="224" fillId="0" borderId="0"/>
    <xf numFmtId="3" fontId="209" fillId="0" borderId="129">
      <alignment vertical="center"/>
    </xf>
    <xf numFmtId="268" fontId="224" fillId="0" borderId="0"/>
    <xf numFmtId="268" fontId="224" fillId="0" borderId="0"/>
    <xf numFmtId="3" fontId="209" fillId="0" borderId="129">
      <alignment vertical="center"/>
    </xf>
    <xf numFmtId="3" fontId="209" fillId="0" borderId="129">
      <alignment vertical="center"/>
    </xf>
    <xf numFmtId="268" fontId="224" fillId="0" borderId="0"/>
    <xf numFmtId="3" fontId="209" fillId="0" borderId="129">
      <alignment vertical="center"/>
    </xf>
    <xf numFmtId="268" fontId="224" fillId="0" borderId="0"/>
    <xf numFmtId="3" fontId="209" fillId="0" borderId="129">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48" applyNumberFormat="0" applyFont="0" applyBorder="0" applyAlignment="0" applyProtection="0">
      <alignment horizontal="centerContinuous"/>
    </xf>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2" fillId="0" borderId="0" applyNumberFormat="0" applyFont="0" applyFill="0" applyBorder="0" applyAlignment="0" applyProtection="0"/>
    <xf numFmtId="0" fontId="9" fillId="69" borderId="148" applyNumberFormat="0" applyFont="0" applyBorder="0" applyProtection="0"/>
    <xf numFmtId="3" fontId="209" fillId="0" borderId="129">
      <alignment vertical="center"/>
    </xf>
    <xf numFmtId="0" fontId="2" fillId="0" borderId="0" applyNumberFormat="0" applyFont="0" applyFill="0" applyBorder="0" applyAlignment="0" applyProtection="0"/>
    <xf numFmtId="0" fontId="9" fillId="69" borderId="148" applyNumberFormat="0" applyFont="0" applyBorder="0" applyProtection="0"/>
    <xf numFmtId="3" fontId="209" fillId="0" borderId="129">
      <alignment vertical="center"/>
    </xf>
    <xf numFmtId="0" fontId="9" fillId="69" borderId="148" applyNumberFormat="0" applyFont="0" applyBorder="0" applyProtection="0"/>
    <xf numFmtId="0" fontId="9" fillId="69" borderId="148" applyNumberFormat="0" applyFont="0" applyBorder="0" applyProtection="0"/>
    <xf numFmtId="3" fontId="209" fillId="0" borderId="129">
      <alignment vertical="center"/>
    </xf>
    <xf numFmtId="0" fontId="9" fillId="69" borderId="148" applyNumberFormat="0" applyFont="0" applyBorder="0" applyProtection="0"/>
    <xf numFmtId="0" fontId="9" fillId="69" borderId="148" applyNumberFormat="0" applyFont="0" applyBorder="0" applyProtection="0"/>
    <xf numFmtId="3" fontId="209" fillId="0" borderId="129">
      <alignment vertical="center"/>
    </xf>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29">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27" fillId="119" borderId="99" applyNumberFormat="0" applyBorder="0">
      <alignment horizontal="left"/>
    </xf>
    <xf numFmtId="0" fontId="227" fillId="119" borderId="99" applyNumberFormat="0" applyBorder="0">
      <alignment horizontal="left"/>
    </xf>
    <xf numFmtId="3" fontId="209" fillId="0" borderId="129">
      <alignment vertical="center"/>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29">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29">
      <alignment vertical="center"/>
    </xf>
    <xf numFmtId="0" fontId="211" fillId="0" borderId="0">
      <alignment horizontal="left" vertical="center" wrapText="1"/>
    </xf>
    <xf numFmtId="3" fontId="209" fillId="0" borderId="129">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29">
      <alignment vertical="center"/>
    </xf>
    <xf numFmtId="22" fontId="29" fillId="0" borderId="0" applyFill="0" applyBorder="0" applyAlignment="0"/>
    <xf numFmtId="3" fontId="209" fillId="0" borderId="129">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29">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29">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29">
      <alignment vertical="center"/>
    </xf>
    <xf numFmtId="0" fontId="231"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29">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29">
      <alignment vertical="center"/>
    </xf>
    <xf numFmtId="0" fontId="2" fillId="0" borderId="68" applyFill="0" applyProtection="0">
      <alignment horizontal="centerContinuous"/>
    </xf>
    <xf numFmtId="0" fontId="2" fillId="0" borderId="68" applyFill="0" applyProtection="0">
      <alignment horizontal="centerContinuous"/>
    </xf>
    <xf numFmtId="3" fontId="209" fillId="0" borderId="129">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09" fillId="0" borderId="129">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29">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29">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29">
      <alignment vertical="center"/>
    </xf>
    <xf numFmtId="275" fontId="2" fillId="0" borderId="68" applyFill="0" applyProtection="0">
      <alignment horizontal="centerContinuous"/>
    </xf>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3" fontId="233" fillId="121"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49"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17" fontId="237" fillId="117" borderId="99"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10" fontId="238" fillId="0" borderId="132" applyNumberFormat="0" applyAlignment="0">
      <protection locked="0"/>
    </xf>
    <xf numFmtId="0" fontId="49" fillId="42" borderId="140" applyNumberFormat="0" applyAlignment="0" applyProtection="0"/>
    <xf numFmtId="0" fontId="10" fillId="0" borderId="0"/>
    <xf numFmtId="0" fontId="10" fillId="0" borderId="0"/>
    <xf numFmtId="0" fontId="49" fillId="42" borderId="140" applyNumberFormat="0" applyAlignment="0" applyProtection="0"/>
    <xf numFmtId="0" fontId="49" fillId="42" borderId="140" applyNumberFormat="0" applyAlignment="0" applyProtection="0"/>
    <xf numFmtId="0" fontId="49" fillId="42" borderId="140" applyNumberFormat="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0"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29">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29">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29">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29">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29">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29">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29">
      <alignment vertical="center"/>
    </xf>
    <xf numFmtId="0" fontId="241" fillId="0" borderId="0">
      <alignment horizontal="left"/>
    </xf>
    <xf numFmtId="0" fontId="242" fillId="0" borderId="0">
      <alignment horizontal="center" wrapText="1"/>
    </xf>
    <xf numFmtId="0" fontId="241" fillId="0" borderId="150">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0">
      <alignment horizontal="right" wrapText="1"/>
    </xf>
    <xf numFmtId="0" fontId="241" fillId="0" borderId="150">
      <alignment horizontal="right" wrapText="1"/>
    </xf>
    <xf numFmtId="0" fontId="241" fillId="0" borderId="150">
      <alignment horizontal="right" wrapText="1"/>
    </xf>
    <xf numFmtId="0" fontId="2" fillId="0" borderId="0" applyNumberFormat="0" applyFont="0" applyFill="0" applyBorder="0" applyAlignment="0" applyProtection="0"/>
    <xf numFmtId="0" fontId="241" fillId="0" borderId="150">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0">
      <alignment horizontal="right" wrapText="1"/>
    </xf>
    <xf numFmtId="0" fontId="241" fillId="0" borderId="150">
      <alignment horizontal="right" wrapText="1"/>
    </xf>
    <xf numFmtId="0" fontId="241" fillId="0" borderId="150">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297" fontId="243" fillId="0" borderId="15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0">
      <alignment horizontal="right"/>
    </xf>
    <xf numFmtId="297" fontId="243" fillId="0" borderId="150">
      <alignment horizontal="right"/>
    </xf>
    <xf numFmtId="297" fontId="243" fillId="0" borderId="150">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0">
      <alignment horizontal="left"/>
    </xf>
    <xf numFmtId="297" fontId="243" fillId="0" borderId="150">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0">
      <alignment horizontal="center"/>
    </xf>
    <xf numFmtId="297" fontId="247" fillId="0" borderId="150">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196" fontId="155" fillId="0" borderId="151"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196" fontId="155" fillId="0" borderId="151"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29">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29">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8">
      <alignment horizontal="centerContinuous"/>
    </xf>
    <xf numFmtId="0" fontId="165" fillId="0" borderId="61"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29">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29">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29">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303" fontId="2" fillId="0" borderId="0" applyFont="0" applyFill="0" applyBorder="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2">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29">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29">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9">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9">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9">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9">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9">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9">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45" fillId="113" borderId="122"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2" applyAlignment="0" applyProtection="0"/>
    <xf numFmtId="0" fontId="45" fillId="113" borderId="122" applyAlignment="0" applyProtection="0"/>
    <xf numFmtId="0" fontId="2" fillId="0" borderId="0" applyNumberFormat="0" applyFont="0" applyFill="0" applyBorder="0" applyAlignment="0" applyProtection="0"/>
    <xf numFmtId="0" fontId="2" fillId="68" borderId="120"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29">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29">
      <alignment vertical="center"/>
    </xf>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45" fillId="68" borderId="132"/>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41" fillId="126" borderId="121"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37" fillId="0" borderId="122">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3" applyNumberFormat="0" applyFill="0" applyAlignment="0" applyProtection="0"/>
    <xf numFmtId="0" fontId="264" fillId="0" borderId="153" applyNumberFormat="0" applyFill="0" applyAlignment="0" applyProtection="0"/>
    <xf numFmtId="0" fontId="264" fillId="0" borderId="153"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4" applyNumberFormat="0" applyFill="0" applyAlignment="0" applyProtection="0"/>
    <xf numFmtId="0" fontId="266" fillId="0" borderId="154" applyNumberFormat="0" applyFill="0" applyAlignment="0" applyProtection="0"/>
    <xf numFmtId="0" fontId="266" fillId="0" borderId="154"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55" applyNumberFormat="0" applyFill="0" applyAlignment="0" applyProtection="0"/>
    <xf numFmtId="0" fontId="268" fillId="0" borderId="155" applyNumberFormat="0" applyFill="0" applyAlignment="0" applyProtection="0"/>
    <xf numFmtId="0" fontId="268" fillId="0" borderId="155"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6"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0" applyFont="0" applyProtection="0">
      <alignment horizontal="right"/>
    </xf>
    <xf numFmtId="0" fontId="10" fillId="0" borderId="0"/>
    <xf numFmtId="3" fontId="2" fillId="70" borderId="120" applyFont="0" applyProtection="0">
      <alignment horizontal="right"/>
    </xf>
    <xf numFmtId="0" fontId="2" fillId="0" borderId="0" applyNumberFormat="0" applyFont="0" applyFill="0" applyBorder="0" applyAlignment="0" applyProtection="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29">
      <alignment vertical="center"/>
    </xf>
    <xf numFmtId="0" fontId="2" fillId="0" borderId="0" applyNumberFormat="0" applyFont="0" applyFill="0" applyBorder="0" applyAlignment="0" applyProtection="0"/>
    <xf numFmtId="0" fontId="10" fillId="0" borderId="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10" fontId="2" fillId="70" borderId="120" applyFont="0" applyProtection="0">
      <alignment horizontal="right"/>
    </xf>
    <xf numFmtId="0" fontId="10" fillId="0" borderId="0"/>
    <xf numFmtId="10" fontId="2" fillId="70" borderId="120" applyFont="0" applyProtection="0">
      <alignment horizontal="right"/>
    </xf>
    <xf numFmtId="0" fontId="2" fillId="0" borderId="0" applyNumberFormat="0" applyFont="0" applyFill="0" applyBorder="0" applyAlignment="0" applyProtection="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29">
      <alignment vertical="center"/>
    </xf>
    <xf numFmtId="0" fontId="2" fillId="0" borderId="0" applyNumberFormat="0" applyFont="0" applyFill="0" applyBorder="0" applyAlignment="0" applyProtection="0"/>
    <xf numFmtId="0" fontId="10" fillId="0" borderId="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9" fontId="2" fillId="70" borderId="120" applyFont="0" applyProtection="0">
      <alignment horizontal="right"/>
    </xf>
    <xf numFmtId="0" fontId="10" fillId="0" borderId="0"/>
    <xf numFmtId="9" fontId="2" fillId="70" borderId="120" applyFont="0" applyProtection="0">
      <alignment horizontal="right"/>
    </xf>
    <xf numFmtId="0" fontId="2" fillId="0" borderId="0" applyNumberFormat="0" applyFont="0" applyFill="0" applyBorder="0" applyAlignment="0" applyProtection="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29">
      <alignment vertical="center"/>
    </xf>
    <xf numFmtId="0" fontId="2" fillId="0" borderId="0" applyNumberFormat="0" applyFont="0" applyFill="0" applyBorder="0" applyAlignment="0" applyProtection="0"/>
    <xf numFmtId="0" fontId="10" fillId="0" borderId="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2" fillId="70" borderId="121"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1" applyNumberFormat="0" applyFont="0" applyBorder="0" applyAlignment="0" applyProtection="0">
      <alignment horizontal="left"/>
    </xf>
    <xf numFmtId="0" fontId="2" fillId="0" borderId="0" applyNumberFormat="0" applyFont="0" applyFill="0" applyBorder="0" applyAlignment="0" applyProtection="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29">
      <alignment vertical="center"/>
    </xf>
    <xf numFmtId="0" fontId="2" fillId="0" borderId="0" applyNumberFormat="0" applyFont="0" applyFill="0" applyBorder="0" applyAlignment="0" applyProtection="0"/>
    <xf numFmtId="0" fontId="10" fillId="0" borderId="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29">
      <alignment vertical="center"/>
    </xf>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29">
      <alignment vertical="center"/>
    </xf>
    <xf numFmtId="37" fontId="45" fillId="0" borderId="0"/>
    <xf numFmtId="295" fontId="45" fillId="0" borderId="0"/>
    <xf numFmtId="3" fontId="209" fillId="0" borderId="129">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0" applyNumberFormat="0" applyBorder="0" applyAlignment="0" applyProtection="0"/>
    <xf numFmtId="0" fontId="10" fillId="0" borderId="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271" fillId="0" borderId="74">
      <protection locked="0"/>
    </xf>
    <xf numFmtId="0" fontId="271" fillId="0" borderId="74">
      <protection locked="0"/>
    </xf>
    <xf numFmtId="3" fontId="209" fillId="0" borderId="129">
      <alignment vertical="center"/>
    </xf>
    <xf numFmtId="0" fontId="271" fillId="0" borderId="74">
      <protection locked="0"/>
    </xf>
    <xf numFmtId="0" fontId="271" fillId="0" borderId="74">
      <protection locked="0"/>
    </xf>
    <xf numFmtId="3" fontId="209" fillId="0" borderId="129">
      <alignment vertical="center"/>
    </xf>
    <xf numFmtId="0" fontId="271" fillId="0" borderId="74">
      <protection locked="0"/>
    </xf>
    <xf numFmtId="0" fontId="271" fillId="0" borderId="74">
      <protection locked="0"/>
    </xf>
    <xf numFmtId="3" fontId="209" fillId="0" borderId="129">
      <alignment vertical="center"/>
    </xf>
    <xf numFmtId="0" fontId="271" fillId="0" borderId="74">
      <protection locked="0"/>
    </xf>
    <xf numFmtId="0" fontId="271" fillId="0" borderId="74">
      <protection locked="0"/>
    </xf>
    <xf numFmtId="3" fontId="209" fillId="0" borderId="129">
      <alignment vertical="center"/>
    </xf>
    <xf numFmtId="0" fontId="10" fillId="0" borderId="0"/>
    <xf numFmtId="0" fontId="10" fillId="0" borderId="0"/>
    <xf numFmtId="0" fontId="49" fillId="72" borderId="14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0" applyNumberFormat="0" applyAlignment="0" applyProtection="0"/>
    <xf numFmtId="0" fontId="49" fillId="72" borderId="140" applyNumberFormat="0" applyAlignment="0" applyProtection="0"/>
    <xf numFmtId="0" fontId="49" fillId="72" borderId="140" applyNumberFormat="0" applyAlignment="0" applyProtection="0"/>
    <xf numFmtId="0" fontId="2" fillId="0" borderId="0" applyNumberFormat="0" applyFont="0" applyFill="0" applyBorder="0" applyAlignment="0" applyProtection="0"/>
    <xf numFmtId="0" fontId="49" fillId="72" borderId="14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0" applyNumberFormat="0" applyAlignment="0" applyProtection="0"/>
    <xf numFmtId="0" fontId="49" fillId="72" borderId="140" applyNumberFormat="0" applyAlignment="0" applyProtection="0"/>
    <xf numFmtId="0" fontId="49" fillId="72" borderId="140" applyNumberFormat="0" applyAlignment="0" applyProtection="0"/>
    <xf numFmtId="0" fontId="2" fillId="0" borderId="0" applyNumberFormat="0" applyFont="0" applyFill="0" applyBorder="0" applyAlignment="0" applyProtection="0"/>
    <xf numFmtId="0" fontId="49" fillId="72" borderId="14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0" applyNumberFormat="0" applyAlignment="0" applyProtection="0"/>
    <xf numFmtId="0" fontId="49" fillId="72" borderId="140" applyNumberFormat="0" applyAlignment="0" applyProtection="0"/>
    <xf numFmtId="0" fontId="49" fillId="72" borderId="140" applyNumberFormat="0" applyAlignment="0" applyProtection="0"/>
    <xf numFmtId="0" fontId="2" fillId="0" borderId="0" applyNumberFormat="0" applyFont="0" applyFill="0" applyBorder="0" applyAlignment="0" applyProtection="0"/>
    <xf numFmtId="0" fontId="271" fillId="0" borderId="74">
      <protection locked="0"/>
    </xf>
    <xf numFmtId="0" fontId="271" fillId="0" borderId="74">
      <protection locked="0"/>
    </xf>
    <xf numFmtId="0" fontId="49" fillId="72" borderId="140" applyNumberFormat="0" applyAlignment="0" applyProtection="0"/>
    <xf numFmtId="0" fontId="49" fillId="72" borderId="140" applyNumberFormat="0" applyAlignment="0" applyProtection="0"/>
    <xf numFmtId="0" fontId="49" fillId="72" borderId="140" applyNumberFormat="0" applyAlignment="0" applyProtection="0"/>
    <xf numFmtId="0" fontId="49" fillId="72" borderId="140" applyNumberFormat="0" applyAlignment="0" applyProtection="0"/>
    <xf numFmtId="3" fontId="209" fillId="0" borderId="129">
      <alignment vertical="center"/>
    </xf>
    <xf numFmtId="0" fontId="271" fillId="0" borderId="74">
      <protection locked="0"/>
    </xf>
    <xf numFmtId="0" fontId="271" fillId="0" borderId="74">
      <protection locked="0"/>
    </xf>
    <xf numFmtId="3" fontId="209" fillId="0" borderId="129">
      <alignment vertical="center"/>
    </xf>
    <xf numFmtId="0" fontId="271" fillId="0" borderId="74">
      <protection locked="0"/>
    </xf>
    <xf numFmtId="0" fontId="271" fillId="0" borderId="74">
      <protection locked="0"/>
    </xf>
    <xf numFmtId="3" fontId="209" fillId="0" borderId="129">
      <alignment vertical="center"/>
    </xf>
    <xf numFmtId="0" fontId="271" fillId="0" borderId="74">
      <protection locked="0"/>
    </xf>
    <xf numFmtId="0" fontId="271" fillId="0" borderId="74">
      <protection locked="0"/>
    </xf>
    <xf numFmtId="3" fontId="209" fillId="0" borderId="129">
      <alignment vertical="center"/>
    </xf>
    <xf numFmtId="0" fontId="271" fillId="0" borderId="74">
      <protection locked="0"/>
    </xf>
    <xf numFmtId="0" fontId="271" fillId="0" borderId="74">
      <protection locked="0"/>
    </xf>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56">
      <alignment horizontal="right" vertical="center"/>
      <protection locked="0"/>
    </xf>
    <xf numFmtId="310" fontId="271" fillId="88" borderId="156">
      <alignment horizontal="right" vertical="center"/>
      <protection locked="0"/>
    </xf>
    <xf numFmtId="310" fontId="271" fillId="88" borderId="156">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2" fontId="233"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29">
      <alignment vertical="center"/>
    </xf>
    <xf numFmtId="311" fontId="2" fillId="71" borderId="120" applyFont="0" applyAlignment="0">
      <protection locked="0"/>
    </xf>
    <xf numFmtId="0" fontId="10" fillId="0" borderId="0"/>
    <xf numFmtId="311" fontId="2" fillId="71" borderId="120" applyFont="0" applyAlignment="0">
      <protection locked="0"/>
    </xf>
    <xf numFmtId="0" fontId="2" fillId="0" borderId="0" applyNumberFormat="0" applyFont="0" applyFill="0" applyBorder="0" applyAlignment="0" applyProtection="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29">
      <alignment vertical="center"/>
    </xf>
    <xf numFmtId="0" fontId="2" fillId="0" borderId="0" applyNumberFormat="0" applyFont="0" applyFill="0" applyBorder="0" applyAlignment="0" applyProtection="0"/>
    <xf numFmtId="0" fontId="10" fillId="0" borderId="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 fontId="2" fillId="71" borderId="120" applyFont="0">
      <alignment horizontal="right"/>
      <protection locked="0"/>
    </xf>
    <xf numFmtId="0" fontId="10" fillId="0" borderId="0"/>
    <xf numFmtId="3" fontId="2" fillId="71" borderId="12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29">
      <alignment vertical="center"/>
    </xf>
    <xf numFmtId="0" fontId="2" fillId="0" borderId="0" applyNumberFormat="0" applyFont="0" applyFill="0" applyBorder="0" applyAlignment="0" applyProtection="0"/>
    <xf numFmtId="0" fontId="10" fillId="0" borderId="0"/>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260" fontId="2" fillId="71" borderId="120" applyFont="0">
      <alignment horizontal="right"/>
      <protection locked="0"/>
    </xf>
    <xf numFmtId="0" fontId="10" fillId="0" borderId="0"/>
    <xf numFmtId="260" fontId="2" fillId="71" borderId="120" applyFont="0">
      <alignment horizontal="right"/>
      <protection locked="0"/>
    </xf>
    <xf numFmtId="0" fontId="2" fillId="0" borderId="0" applyNumberFormat="0" applyFont="0" applyFill="0" applyBorder="0" applyAlignment="0" applyProtection="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29">
      <alignment vertical="center"/>
    </xf>
    <xf numFmtId="0" fontId="2" fillId="0" borderId="0" applyNumberFormat="0" applyFont="0" applyFill="0" applyBorder="0" applyAlignment="0" applyProtection="0"/>
    <xf numFmtId="0" fontId="10" fillId="0" borderId="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10" fontId="2" fillId="71" borderId="120" applyFont="0">
      <alignment horizontal="right"/>
      <protection locked="0"/>
    </xf>
    <xf numFmtId="0" fontId="10" fillId="0" borderId="0"/>
    <xf numFmtId="10" fontId="2" fillId="71" borderId="120" applyFont="0">
      <alignment horizontal="right"/>
      <protection locked="0"/>
    </xf>
    <xf numFmtId="0" fontId="2" fillId="0" borderId="0" applyNumberFormat="0" applyFont="0" applyFill="0" applyBorder="0" applyAlignment="0" applyProtection="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29">
      <alignment vertical="center"/>
    </xf>
    <xf numFmtId="0" fontId="2" fillId="0" borderId="0" applyNumberFormat="0" applyFont="0" applyFill="0" applyBorder="0" applyAlignment="0" applyProtection="0"/>
    <xf numFmtId="0" fontId="10" fillId="0" borderId="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9" fontId="2" fillId="71" borderId="124"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2" fillId="71" borderId="120" applyFont="0">
      <alignment horizontal="center" wrapText="1"/>
      <protection locked="0"/>
    </xf>
    <xf numFmtId="0" fontId="10" fillId="0" borderId="0"/>
    <xf numFmtId="0" fontId="2" fillId="71" borderId="120" applyFont="0">
      <alignment horizontal="center" wrapText="1"/>
      <protection locked="0"/>
    </xf>
    <xf numFmtId="0" fontId="2" fillId="0" borderId="0" applyNumberFormat="0" applyFont="0" applyFill="0" applyBorder="0" applyAlignment="0" applyProtection="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29">
      <alignment vertical="center"/>
    </xf>
    <xf numFmtId="0" fontId="2" fillId="0" borderId="0" applyNumberFormat="0" applyFont="0" applyFill="0" applyBorder="0" applyAlignment="0" applyProtection="0"/>
    <xf numFmtId="0" fontId="10" fillId="0" borderId="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49" fontId="2" fillId="71" borderId="120" applyFont="0" applyAlignment="0">
      <protection locked="0"/>
    </xf>
    <xf numFmtId="0" fontId="10" fillId="0" borderId="0"/>
    <xf numFmtId="0" fontId="10" fillId="0" borderId="0"/>
    <xf numFmtId="3" fontId="209" fillId="0" borderId="129">
      <alignment vertical="center"/>
    </xf>
    <xf numFmtId="0" fontId="10" fillId="0" borderId="0"/>
    <xf numFmtId="0" fontId="10" fillId="0" borderId="0"/>
    <xf numFmtId="49" fontId="2" fillId="71" borderId="120"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317" fontId="160"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17" fontId="228" fillId="96" borderId="157"/>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58" applyNumberFormat="0" applyFill="0" applyAlignment="0" applyProtection="0"/>
    <xf numFmtId="0" fontId="78" fillId="0" borderId="158" applyNumberFormat="0" applyFill="0" applyAlignment="0" applyProtection="0"/>
    <xf numFmtId="0" fontId="78" fillId="0" borderId="158"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29">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3" fontId="209" fillId="0" borderId="129">
      <alignment vertical="center"/>
    </xf>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3" fontId="209" fillId="0" borderId="129">
      <alignment vertical="center"/>
    </xf>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0" applyAlignment="0" applyProtection="0">
      <alignment horizontal="centerContinuous"/>
    </xf>
    <xf numFmtId="19" fontId="280" fillId="0" borderId="130" applyAlignment="0" applyProtection="0">
      <alignment horizontal="centerContinuous"/>
    </xf>
    <xf numFmtId="3" fontId="209" fillId="0" borderId="129">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29">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0" fontId="10" fillId="0" borderId="0"/>
    <xf numFmtId="2" fontId="233" fillId="107" borderId="120"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1" applyNumberFormat="0" applyFill="0" applyBorder="0" applyAlignment="0"/>
    <xf numFmtId="17" fontId="45" fillId="131" borderId="131" applyNumberFormat="0" applyFill="0" applyBorder="0" applyAlignment="0"/>
    <xf numFmtId="3" fontId="209" fillId="0" borderId="129">
      <alignment vertical="center"/>
    </xf>
    <xf numFmtId="3" fontId="209" fillId="0" borderId="129">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37" fontId="282" fillId="0" borderId="0"/>
    <xf numFmtId="295" fontId="282"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237" fillId="69" borderId="120"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9">
      <alignment vertical="center"/>
    </xf>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29">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xf numFmtId="0" fontId="2" fillId="0" borderId="0" applyNumberFormat="0" applyFont="0" applyFill="0" applyBorder="0" applyAlignment="0" applyProtection="0"/>
    <xf numFmtId="3" fontId="209" fillId="0" borderId="129">
      <alignment vertical="center"/>
    </xf>
    <xf numFmtId="0" fontId="2" fillId="0" borderId="0"/>
    <xf numFmtId="0" fontId="2" fillId="0" borderId="0" applyNumberFormat="0" applyFont="0" applyFill="0" applyBorder="0" applyAlignment="0" applyProtection="0"/>
    <xf numFmtId="3" fontId="209" fillId="0" borderId="129">
      <alignment vertical="center"/>
    </xf>
    <xf numFmtId="0" fontId="2" fillId="0" borderId="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3" fontId="209" fillId="0" borderId="129">
      <alignment vertical="center"/>
    </xf>
    <xf numFmtId="3" fontId="209" fillId="0" borderId="129">
      <alignment vertical="center"/>
    </xf>
    <xf numFmtId="3" fontId="209" fillId="0" borderId="129">
      <alignment vertical="center"/>
    </xf>
    <xf numFmtId="0" fontId="2" fillId="0" borderId="0" applyNumberFormat="0" applyFont="0" applyFill="0" applyBorder="0" applyAlignment="0" applyProtection="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xf numFmtId="0" fontId="2" fillId="0" borderId="122"/>
    <xf numFmtId="0" fontId="2" fillId="0" borderId="122"/>
    <xf numFmtId="0"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xf numFmtId="0" fontId="45" fillId="70" borderId="121"/>
    <xf numFmtId="0" fontId="45" fillId="70" borderId="121"/>
    <xf numFmtId="0" fontId="45" fillId="7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9"/>
    <xf numFmtId="0" fontId="45" fillId="0" borderId="99"/>
    <xf numFmtId="0" fontId="45"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xf>
    <xf numFmtId="0" fontId="283" fillId="132" borderId="123">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1"/>
    <xf numFmtId="0" fontId="45" fillId="0" borderId="121"/>
    <xf numFmtId="0" fontId="45" fillId="0" borderId="121"/>
    <xf numFmtId="0" fontId="45"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xf numFmtId="0" fontId="2" fillId="0" borderId="123"/>
    <xf numFmtId="0" fontId="2" fillId="0" borderId="123"/>
    <xf numFmtId="0" fontId="2" fillId="0" borderId="123"/>
    <xf numFmtId="0"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4"/>
    <xf numFmtId="0" fontId="284"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2"/>
    <xf numFmtId="3" fontId="2" fillId="0" borderId="122"/>
    <xf numFmtId="3" fontId="2" fillId="0" borderId="122"/>
    <xf numFmtId="3"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alignment horizontal="center"/>
    </xf>
    <xf numFmtId="0" fontId="45" fillId="70" borderId="121">
      <alignment horizontal="center"/>
    </xf>
    <xf numFmtId="0" fontId="45" fillId="70" borderId="121">
      <alignment horizontal="center"/>
    </xf>
    <xf numFmtId="0" fontId="45" fillId="70" borderId="12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alignment horizontal="center"/>
    </xf>
    <xf numFmtId="0" fontId="45" fillId="70" borderId="122">
      <alignment horizontal="center"/>
    </xf>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9">
      <alignment horizontal="left" vertical="top"/>
    </xf>
    <xf numFmtId="0" fontId="45" fillId="70" borderId="99">
      <alignment horizontal="left" vertical="top"/>
    </xf>
    <xf numFmtId="0" fontId="45" fillId="70" borderId="99">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2">
      <alignment horizontal="center" vertical="center"/>
    </xf>
    <xf numFmtId="0" fontId="283" fillId="132" borderId="122">
      <alignment horizontal="center" vertical="center"/>
    </xf>
    <xf numFmtId="0" fontId="2" fillId="0" borderId="0" applyNumberFormat="0" applyFont="0" applyFill="0" applyBorder="0" applyAlignment="0" applyProtection="0"/>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 fillId="0" borderId="0" applyNumberFormat="0" applyFont="0" applyFill="0" applyBorder="0" applyAlignment="0" applyProtection="0"/>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2">
      <alignment horizontal="center" vertical="center"/>
    </xf>
    <xf numFmtId="0" fontId="283" fillId="104" borderId="122">
      <alignment horizontal="center" vertical="center"/>
    </xf>
    <xf numFmtId="0" fontId="2" fillId="0" borderId="0" applyNumberFormat="0" applyFont="0" applyFill="0" applyBorder="0" applyAlignment="0" applyProtection="0"/>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xf numFmtId="0" fontId="2" fillId="0" borderId="100"/>
    <xf numFmtId="0" fontId="2" fillId="0" borderId="100"/>
    <xf numFmtId="0" fontId="2"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xf numFmtId="0" fontId="2"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2" fillId="73" borderId="146" applyNumberFormat="0" applyFont="0" applyAlignment="0" applyProtection="0"/>
    <xf numFmtId="0" fontId="2" fillId="73" borderId="146" applyNumberFormat="0" applyFont="0" applyAlignment="0" applyProtection="0"/>
    <xf numFmtId="3" fontId="209" fillId="0" borderId="129">
      <alignment vertical="center"/>
    </xf>
    <xf numFmtId="0" fontId="2" fillId="73" borderId="146" applyNumberFormat="0" applyFont="0" applyAlignment="0" applyProtection="0"/>
    <xf numFmtId="0" fontId="2" fillId="73" borderId="146" applyNumberFormat="0" applyFont="0" applyAlignment="0" applyProtection="0"/>
    <xf numFmtId="3" fontId="209" fillId="0" borderId="129">
      <alignment vertical="center"/>
    </xf>
    <xf numFmtId="0" fontId="2" fillId="73" borderId="146" applyNumberFormat="0" applyFont="0" applyAlignment="0" applyProtection="0"/>
    <xf numFmtId="0" fontId="2" fillId="73" borderId="146" applyNumberFormat="0" applyFont="0" applyAlignment="0" applyProtection="0"/>
    <xf numFmtId="3" fontId="209" fillId="0" borderId="129">
      <alignment vertical="center"/>
    </xf>
    <xf numFmtId="0" fontId="2" fillId="73" borderId="146" applyNumberFormat="0" applyFont="0" applyAlignment="0" applyProtection="0"/>
    <xf numFmtId="0" fontId="2" fillId="73" borderId="146" applyNumberFormat="0" applyFont="0" applyAlignment="0" applyProtection="0"/>
    <xf numFmtId="3" fontId="209" fillId="0" borderId="129">
      <alignment vertical="center"/>
    </xf>
    <xf numFmtId="0" fontId="71" fillId="73" borderId="146"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6" applyNumberFormat="0" applyFont="0" applyAlignment="0" applyProtection="0"/>
    <xf numFmtId="0" fontId="71" fillId="73" borderId="146" applyNumberFormat="0" applyFont="0" applyAlignment="0" applyProtection="0"/>
    <xf numFmtId="0" fontId="2" fillId="0" borderId="0" applyNumberFormat="0" applyFont="0" applyFill="0" applyBorder="0" applyAlignment="0" applyProtection="0"/>
    <xf numFmtId="0" fontId="71" fillId="73" borderId="146"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6" applyNumberFormat="0" applyFont="0" applyAlignment="0" applyProtection="0"/>
    <xf numFmtId="0" fontId="71" fillId="73" borderId="146" applyNumberFormat="0" applyFont="0" applyAlignment="0" applyProtection="0"/>
    <xf numFmtId="0" fontId="71" fillId="73" borderId="146" applyNumberFormat="0" applyFont="0" applyAlignment="0" applyProtection="0"/>
    <xf numFmtId="0" fontId="2" fillId="0" borderId="0" applyNumberFormat="0" applyFont="0" applyFill="0" applyBorder="0" applyAlignment="0" applyProtection="0"/>
    <xf numFmtId="0" fontId="71" fillId="73" borderId="146"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6" applyNumberFormat="0" applyFont="0" applyAlignment="0" applyProtection="0"/>
    <xf numFmtId="0" fontId="71" fillId="73" borderId="146" applyNumberFormat="0" applyFont="0" applyAlignment="0" applyProtection="0"/>
    <xf numFmtId="0" fontId="71" fillId="73" borderId="146" applyNumberFormat="0" applyFont="0" applyAlignment="0" applyProtection="0"/>
    <xf numFmtId="0" fontId="71" fillId="73" borderId="146" applyNumberFormat="0" applyFont="0" applyAlignment="0" applyProtection="0"/>
    <xf numFmtId="0" fontId="2" fillId="0" borderId="0" applyNumberFormat="0" applyFont="0" applyFill="0" applyBorder="0" applyAlignment="0" applyProtection="0"/>
    <xf numFmtId="0" fontId="2" fillId="73" borderId="146" applyNumberFormat="0" applyFont="0" applyAlignment="0" applyProtection="0"/>
    <xf numFmtId="0" fontId="2" fillId="73" borderId="146" applyNumberFormat="0" applyFont="0" applyAlignment="0" applyProtection="0"/>
    <xf numFmtId="3" fontId="209" fillId="0" borderId="129">
      <alignment vertical="center"/>
    </xf>
    <xf numFmtId="0" fontId="2" fillId="73" borderId="146" applyNumberFormat="0" applyFont="0" applyAlignment="0" applyProtection="0"/>
    <xf numFmtId="0" fontId="2" fillId="73" borderId="146" applyNumberFormat="0" applyFont="0" applyAlignment="0" applyProtection="0"/>
    <xf numFmtId="3" fontId="209" fillId="0" borderId="129">
      <alignment vertical="center"/>
    </xf>
    <xf numFmtId="0" fontId="2" fillId="73" borderId="146" applyNumberFormat="0" applyFont="0" applyAlignment="0" applyProtection="0"/>
    <xf numFmtId="0" fontId="2" fillId="73" borderId="146" applyNumberFormat="0" applyFont="0" applyAlignment="0" applyProtection="0"/>
    <xf numFmtId="3" fontId="209" fillId="0" borderId="129">
      <alignment vertical="center"/>
    </xf>
    <xf numFmtId="0" fontId="2" fillId="73" borderId="146" applyNumberFormat="0" applyFont="0" applyAlignment="0" applyProtection="0"/>
    <xf numFmtId="0" fontId="2" fillId="73" borderId="146" applyNumberFormat="0" applyFont="0" applyAlignment="0" applyProtection="0"/>
    <xf numFmtId="3" fontId="209" fillId="0" borderId="129">
      <alignment vertical="center"/>
    </xf>
    <xf numFmtId="0" fontId="2" fillId="73" borderId="146" applyNumberFormat="0" applyFont="0" applyAlignment="0" applyProtection="0"/>
    <xf numFmtId="0" fontId="2" fillId="73" borderId="146" applyNumberFormat="0" applyFont="0" applyAlignment="0" applyProtection="0"/>
    <xf numFmtId="3" fontId="209" fillId="0" borderId="129">
      <alignment vertical="center"/>
    </xf>
    <xf numFmtId="0" fontId="286"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10" fillId="0" borderId="0"/>
    <xf numFmtId="0" fontId="237" fillId="0" borderId="74"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0">
      <alignment horizontal="right"/>
      <protection locked="0"/>
    </xf>
    <xf numFmtId="0" fontId="10" fillId="0" borderId="0"/>
    <xf numFmtId="3" fontId="2" fillId="74" borderId="120">
      <alignment horizontal="right"/>
      <protection locked="0"/>
    </xf>
    <xf numFmtId="0" fontId="2" fillId="0" borderId="0" applyNumberFormat="0" applyFont="0" applyFill="0" applyBorder="0" applyAlignment="0" applyProtection="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29">
      <alignment vertical="center"/>
    </xf>
    <xf numFmtId="0" fontId="2" fillId="0" borderId="0" applyNumberFormat="0" applyFont="0" applyFill="0" applyBorder="0" applyAlignment="0" applyProtection="0"/>
    <xf numFmtId="0" fontId="10" fillId="0" borderId="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260" fontId="2" fillId="74" borderId="120">
      <alignment horizontal="right"/>
      <protection locked="0"/>
    </xf>
    <xf numFmtId="0" fontId="10" fillId="0" borderId="0"/>
    <xf numFmtId="260" fontId="2" fillId="74" borderId="120">
      <alignment horizontal="right"/>
      <protection locked="0"/>
    </xf>
    <xf numFmtId="0" fontId="2" fillId="0" borderId="0" applyNumberFormat="0" applyFont="0" applyFill="0" applyBorder="0" applyAlignment="0" applyProtection="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29">
      <alignment vertical="center"/>
    </xf>
    <xf numFmtId="0" fontId="2" fillId="0" borderId="0" applyNumberFormat="0" applyFont="0" applyFill="0" applyBorder="0" applyAlignment="0" applyProtection="0"/>
    <xf numFmtId="0" fontId="10" fillId="0" borderId="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10" fontId="2" fillId="74" borderId="120" applyFont="0">
      <alignment horizontal="right"/>
      <protection locked="0"/>
    </xf>
    <xf numFmtId="0" fontId="10" fillId="0" borderId="0"/>
    <xf numFmtId="10" fontId="2" fillId="74" borderId="120" applyFont="0">
      <alignment horizontal="right"/>
      <protection locked="0"/>
    </xf>
    <xf numFmtId="0" fontId="2" fillId="0" borderId="0" applyNumberFormat="0" applyFont="0" applyFill="0" applyBorder="0" applyAlignment="0" applyProtection="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29">
      <alignment vertical="center"/>
    </xf>
    <xf numFmtId="0" fontId="2" fillId="0" borderId="0" applyNumberFormat="0" applyFont="0" applyFill="0" applyBorder="0" applyAlignment="0" applyProtection="0"/>
    <xf numFmtId="0" fontId="10" fillId="0" borderId="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9" fontId="2" fillId="74" borderId="120">
      <alignment horizontal="right"/>
      <protection locked="0"/>
    </xf>
    <xf numFmtId="0" fontId="10" fillId="0" borderId="0"/>
    <xf numFmtId="9" fontId="2" fillId="74" borderId="120">
      <alignment horizontal="right"/>
      <protection locked="0"/>
    </xf>
    <xf numFmtId="0" fontId="2" fillId="0" borderId="0" applyNumberFormat="0" applyFont="0" applyFill="0" applyBorder="0" applyAlignment="0" applyProtection="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29">
      <alignment vertical="center"/>
    </xf>
    <xf numFmtId="0" fontId="2" fillId="0" borderId="0" applyNumberFormat="0" applyFont="0" applyFill="0" applyBorder="0" applyAlignment="0" applyProtection="0"/>
    <xf numFmtId="0" fontId="10" fillId="0" borderId="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2" fillId="74" borderId="120">
      <alignment horizontal="center" wrapText="1"/>
    </xf>
    <xf numFmtId="0" fontId="10" fillId="0" borderId="0"/>
    <xf numFmtId="0" fontId="2" fillId="74" borderId="120">
      <alignment horizontal="center" wrapText="1"/>
    </xf>
    <xf numFmtId="0" fontId="2" fillId="0" borderId="0" applyNumberFormat="0" applyFont="0" applyFill="0" applyBorder="0" applyAlignment="0" applyProtection="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29">
      <alignment vertical="center"/>
    </xf>
    <xf numFmtId="0" fontId="2" fillId="0" borderId="0" applyNumberFormat="0" applyFont="0" applyFill="0" applyBorder="0" applyAlignment="0" applyProtection="0"/>
    <xf numFmtId="0" fontId="10" fillId="0" borderId="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2" fillId="74" borderId="120" applyNumberFormat="0" applyFont="0">
      <alignment horizontal="center" wrapText="1"/>
      <protection locked="0"/>
    </xf>
    <xf numFmtId="0" fontId="10" fillId="0" borderId="0"/>
    <xf numFmtId="0" fontId="2" fillId="74" borderId="120" applyNumberFormat="0" applyFont="0">
      <alignment horizontal="center" wrapText="1"/>
      <protection locked="0"/>
    </xf>
    <xf numFmtId="0" fontId="2" fillId="0" borderId="0" applyNumberFormat="0" applyFont="0" applyFill="0" applyBorder="0" applyAlignment="0" applyProtection="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29">
      <alignment vertical="center"/>
    </xf>
    <xf numFmtId="0" fontId="2" fillId="0" borderId="0" applyNumberFormat="0" applyFont="0" applyFill="0" applyBorder="0" applyAlignment="0" applyProtection="0"/>
    <xf numFmtId="0" fontId="10" fillId="0" borderId="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66" fillId="63" borderId="159" applyNumberFormat="0" applyAlignment="0" applyProtection="0"/>
    <xf numFmtId="0" fontId="68" fillId="63" borderId="159" applyNumberFormat="0" applyAlignment="0" applyProtection="0"/>
    <xf numFmtId="0" fontId="68" fillId="63" borderId="159" applyNumberFormat="0" applyAlignment="0" applyProtection="0"/>
    <xf numFmtId="0" fontId="68" fillId="63" borderId="159" applyNumberFormat="0" applyAlignment="0" applyProtection="0"/>
    <xf numFmtId="0" fontId="68" fillId="63" borderId="159" applyNumberFormat="0" applyAlignment="0" applyProtection="0"/>
    <xf numFmtId="0" fontId="10" fillId="0" borderId="0"/>
    <xf numFmtId="0" fontId="10" fillId="0" borderId="0"/>
    <xf numFmtId="0" fontId="10" fillId="0" borderId="0"/>
    <xf numFmtId="0" fontId="10" fillId="0" borderId="0"/>
    <xf numFmtId="0" fontId="66" fillId="109"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9" applyNumberFormat="0" applyAlignment="0" applyProtection="0"/>
    <xf numFmtId="0" fontId="66" fillId="109" borderId="159" applyNumberFormat="0" applyAlignment="0" applyProtection="0"/>
    <xf numFmtId="0" fontId="2" fillId="0" borderId="0" applyNumberFormat="0" applyFont="0" applyFill="0" applyBorder="0" applyAlignment="0" applyProtection="0"/>
    <xf numFmtId="0" fontId="66" fillId="109"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9" applyNumberFormat="0" applyAlignment="0" applyProtection="0"/>
    <xf numFmtId="0" fontId="66" fillId="109" borderId="159" applyNumberFormat="0" applyAlignment="0" applyProtection="0"/>
    <xf numFmtId="0" fontId="2" fillId="0" borderId="0" applyNumberFormat="0" applyFont="0" applyFill="0" applyBorder="0" applyAlignment="0" applyProtection="0"/>
    <xf numFmtId="0" fontId="66" fillId="109"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9" applyNumberFormat="0" applyAlignment="0" applyProtection="0"/>
    <xf numFmtId="0" fontId="66" fillId="109" borderId="159" applyNumberFormat="0" applyAlignment="0" applyProtection="0"/>
    <xf numFmtId="0" fontId="2" fillId="0" borderId="0" applyNumberFormat="0" applyFont="0" applyFill="0" applyBorder="0" applyAlignment="0" applyProtection="0"/>
    <xf numFmtId="0" fontId="68" fillId="63" borderId="159" applyNumberFormat="0" applyAlignment="0" applyProtection="0"/>
    <xf numFmtId="0" fontId="68" fillId="63"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9" applyNumberFormat="0" applyAlignment="0" applyProtection="0"/>
    <xf numFmtId="0" fontId="68" fillId="63" borderId="159" applyNumberFormat="0" applyAlignment="0" applyProtection="0"/>
    <xf numFmtId="173" fontId="233"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3" fontId="288" fillId="135"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3" fontId="209" fillId="0" borderId="129">
      <alignment vertical="center"/>
    </xf>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3" fontId="209" fillId="0" borderId="129">
      <alignment vertical="center"/>
    </xf>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160" fillId="0"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29">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2" fillId="0" borderId="0" applyNumberFormat="0" applyFont="0" applyFill="0" applyBorder="0" applyAlignment="0" applyProtection="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29">
      <alignment vertical="center"/>
    </xf>
    <xf numFmtId="10" fontId="2" fillId="0" borderId="164"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10" fillId="0" borderId="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 fontId="253"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29">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29">
      <alignment vertical="center"/>
    </xf>
    <xf numFmtId="0" fontId="10" fillId="0" borderId="0"/>
    <xf numFmtId="0" fontId="177" fillId="111"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165" fontId="298" fillId="0" borderId="0">
      <alignment horizontal="right"/>
    </xf>
    <xf numFmtId="0" fontId="10" fillId="0" borderId="0"/>
    <xf numFmtId="0" fontId="2" fillId="0" borderId="16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59" applyNumberFormat="0" applyProtection="0">
      <alignment vertical="center"/>
    </xf>
    <xf numFmtId="4" fontId="29" fillId="88" borderId="159" applyNumberFormat="0" applyProtection="0">
      <alignment vertical="center"/>
    </xf>
    <xf numFmtId="4" fontId="29" fillId="88" borderId="159" applyNumberFormat="0" applyProtection="0">
      <alignment vertical="center"/>
    </xf>
    <xf numFmtId="4" fontId="29" fillId="88" borderId="159" applyNumberFormat="0" applyProtection="0">
      <alignment vertical="center"/>
    </xf>
    <xf numFmtId="4" fontId="29" fillId="88" borderId="159" applyNumberFormat="0" applyProtection="0">
      <alignment vertical="center"/>
    </xf>
    <xf numFmtId="4" fontId="299" fillId="88" borderId="159" applyNumberFormat="0" applyProtection="0">
      <alignment vertical="center"/>
    </xf>
    <xf numFmtId="4" fontId="299" fillId="88" borderId="159" applyNumberFormat="0" applyProtection="0">
      <alignment vertical="center"/>
    </xf>
    <xf numFmtId="4" fontId="299" fillId="88" borderId="159" applyNumberFormat="0" applyProtection="0">
      <alignment vertical="center"/>
    </xf>
    <xf numFmtId="4" fontId="299" fillId="88" borderId="159" applyNumberFormat="0" applyProtection="0">
      <alignment vertical="center"/>
    </xf>
    <xf numFmtId="4" fontId="299" fillId="88" borderId="159" applyNumberFormat="0" applyProtection="0">
      <alignment vertical="center"/>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4" fontId="29" fillId="93" borderId="159" applyNumberFormat="0" applyProtection="0">
      <alignment horizontal="right" vertical="center"/>
    </xf>
    <xf numFmtId="4" fontId="29" fillId="93" borderId="159" applyNumberFormat="0" applyProtection="0">
      <alignment horizontal="right" vertical="center"/>
    </xf>
    <xf numFmtId="4" fontId="29" fillId="93" borderId="159" applyNumberFormat="0" applyProtection="0">
      <alignment horizontal="right" vertical="center"/>
    </xf>
    <xf numFmtId="4" fontId="29" fillId="93" borderId="159" applyNumberFormat="0" applyProtection="0">
      <alignment horizontal="right" vertical="center"/>
    </xf>
    <xf numFmtId="4" fontId="29" fillId="93" borderId="159" applyNumberFormat="0" applyProtection="0">
      <alignment horizontal="right" vertical="center"/>
    </xf>
    <xf numFmtId="4" fontId="29" fillId="97" borderId="159" applyNumberFormat="0" applyProtection="0">
      <alignment horizontal="right" vertical="center"/>
    </xf>
    <xf numFmtId="4" fontId="29" fillId="97" borderId="159" applyNumberFormat="0" applyProtection="0">
      <alignment horizontal="right" vertical="center"/>
    </xf>
    <xf numFmtId="4" fontId="29" fillId="97" borderId="159" applyNumberFormat="0" applyProtection="0">
      <alignment horizontal="right" vertical="center"/>
    </xf>
    <xf numFmtId="4" fontId="29" fillId="97" borderId="159" applyNumberFormat="0" applyProtection="0">
      <alignment horizontal="right" vertical="center"/>
    </xf>
    <xf numFmtId="4" fontId="29" fillId="97" borderId="159" applyNumberFormat="0" applyProtection="0">
      <alignment horizontal="right" vertical="center"/>
    </xf>
    <xf numFmtId="4" fontId="29" fillId="104" borderId="159" applyNumberFormat="0" applyProtection="0">
      <alignment horizontal="right" vertical="center"/>
    </xf>
    <xf numFmtId="4" fontId="29" fillId="104" borderId="159" applyNumberFormat="0" applyProtection="0">
      <alignment horizontal="right" vertical="center"/>
    </xf>
    <xf numFmtId="4" fontId="29" fillId="104" borderId="159" applyNumberFormat="0" applyProtection="0">
      <alignment horizontal="right" vertical="center"/>
    </xf>
    <xf numFmtId="4" fontId="29" fillId="104" borderId="159" applyNumberFormat="0" applyProtection="0">
      <alignment horizontal="right" vertical="center"/>
    </xf>
    <xf numFmtId="4" fontId="29" fillId="104" borderId="159" applyNumberFormat="0" applyProtection="0">
      <alignment horizontal="right" vertical="center"/>
    </xf>
    <xf numFmtId="4" fontId="29" fillId="99" borderId="159" applyNumberFormat="0" applyProtection="0">
      <alignment horizontal="right" vertical="center"/>
    </xf>
    <xf numFmtId="4" fontId="29" fillId="99" borderId="159" applyNumberFormat="0" applyProtection="0">
      <alignment horizontal="right" vertical="center"/>
    </xf>
    <xf numFmtId="4" fontId="29" fillId="99" borderId="159" applyNumberFormat="0" applyProtection="0">
      <alignment horizontal="right" vertical="center"/>
    </xf>
    <xf numFmtId="4" fontId="29" fillId="99" borderId="159" applyNumberFormat="0" applyProtection="0">
      <alignment horizontal="right" vertical="center"/>
    </xf>
    <xf numFmtId="4" fontId="29" fillId="99" borderId="159" applyNumberFormat="0" applyProtection="0">
      <alignment horizontal="right" vertical="center"/>
    </xf>
    <xf numFmtId="4" fontId="29" fillId="102" borderId="159" applyNumberFormat="0" applyProtection="0">
      <alignment horizontal="right" vertical="center"/>
    </xf>
    <xf numFmtId="4" fontId="29" fillId="102" borderId="159" applyNumberFormat="0" applyProtection="0">
      <alignment horizontal="right" vertical="center"/>
    </xf>
    <xf numFmtId="4" fontId="29" fillId="102" borderId="159" applyNumberFormat="0" applyProtection="0">
      <alignment horizontal="right" vertical="center"/>
    </xf>
    <xf numFmtId="4" fontId="29" fillId="102" borderId="159" applyNumberFormat="0" applyProtection="0">
      <alignment horizontal="right" vertical="center"/>
    </xf>
    <xf numFmtId="4" fontId="29" fillId="102" borderId="159" applyNumberFormat="0" applyProtection="0">
      <alignment horizontal="right" vertical="center"/>
    </xf>
    <xf numFmtId="4" fontId="29" fillId="106" borderId="159" applyNumberFormat="0" applyProtection="0">
      <alignment horizontal="right" vertical="center"/>
    </xf>
    <xf numFmtId="4" fontId="29" fillId="106" borderId="159" applyNumberFormat="0" applyProtection="0">
      <alignment horizontal="right" vertical="center"/>
    </xf>
    <xf numFmtId="4" fontId="29" fillId="106" borderId="159" applyNumberFormat="0" applyProtection="0">
      <alignment horizontal="right" vertical="center"/>
    </xf>
    <xf numFmtId="4" fontId="29" fillId="106" borderId="159" applyNumberFormat="0" applyProtection="0">
      <alignment horizontal="right" vertical="center"/>
    </xf>
    <xf numFmtId="4" fontId="29" fillId="106" borderId="159" applyNumberFormat="0" applyProtection="0">
      <alignment horizontal="right" vertical="center"/>
    </xf>
    <xf numFmtId="4" fontId="29" fillId="105" borderId="159" applyNumberFormat="0" applyProtection="0">
      <alignment horizontal="right" vertical="center"/>
    </xf>
    <xf numFmtId="4" fontId="29" fillId="105" borderId="159" applyNumberFormat="0" applyProtection="0">
      <alignment horizontal="right" vertical="center"/>
    </xf>
    <xf numFmtId="4" fontId="29" fillId="105" borderId="159" applyNumberFormat="0" applyProtection="0">
      <alignment horizontal="right" vertical="center"/>
    </xf>
    <xf numFmtId="4" fontId="29" fillId="105" borderId="159" applyNumberFormat="0" applyProtection="0">
      <alignment horizontal="right" vertical="center"/>
    </xf>
    <xf numFmtId="4" fontId="29" fillId="105" borderId="159" applyNumberFormat="0" applyProtection="0">
      <alignment horizontal="right" vertical="center"/>
    </xf>
    <xf numFmtId="4" fontId="29" fillId="136" borderId="159" applyNumberFormat="0" applyProtection="0">
      <alignment horizontal="right" vertical="center"/>
    </xf>
    <xf numFmtId="4" fontId="29" fillId="136" borderId="159" applyNumberFormat="0" applyProtection="0">
      <alignment horizontal="right" vertical="center"/>
    </xf>
    <xf numFmtId="4" fontId="29" fillId="136" borderId="159" applyNumberFormat="0" applyProtection="0">
      <alignment horizontal="right" vertical="center"/>
    </xf>
    <xf numFmtId="4" fontId="29" fillId="136" borderId="159" applyNumberFormat="0" applyProtection="0">
      <alignment horizontal="right" vertical="center"/>
    </xf>
    <xf numFmtId="4" fontId="29" fillId="136" borderId="159" applyNumberFormat="0" applyProtection="0">
      <alignment horizontal="right" vertical="center"/>
    </xf>
    <xf numFmtId="4" fontId="29" fillId="98" borderId="159" applyNumberFormat="0" applyProtection="0">
      <alignment horizontal="right" vertical="center"/>
    </xf>
    <xf numFmtId="4" fontId="29" fillId="98" borderId="159" applyNumberFormat="0" applyProtection="0">
      <alignment horizontal="right" vertical="center"/>
    </xf>
    <xf numFmtId="4" fontId="29" fillId="98" borderId="159" applyNumberFormat="0" applyProtection="0">
      <alignment horizontal="right" vertical="center"/>
    </xf>
    <xf numFmtId="4" fontId="29" fillId="98" borderId="159" applyNumberFormat="0" applyProtection="0">
      <alignment horizontal="right" vertical="center"/>
    </xf>
    <xf numFmtId="4" fontId="29" fillId="98" borderId="159" applyNumberFormat="0" applyProtection="0">
      <alignment horizontal="right" vertical="center"/>
    </xf>
    <xf numFmtId="4" fontId="188" fillId="137" borderId="159" applyNumberFormat="0" applyProtection="0">
      <alignment horizontal="left" vertical="center" indent="1"/>
    </xf>
    <xf numFmtId="4" fontId="188" fillId="137" borderId="159" applyNumberFormat="0" applyProtection="0">
      <alignment horizontal="left" vertical="center" indent="1"/>
    </xf>
    <xf numFmtId="4" fontId="188" fillId="137" borderId="159" applyNumberFormat="0" applyProtection="0">
      <alignment horizontal="left" vertical="center" indent="1"/>
    </xf>
    <xf numFmtId="4" fontId="188" fillId="137" borderId="159" applyNumberFormat="0" applyProtection="0">
      <alignment horizontal="left" vertical="center" indent="1"/>
    </xf>
    <xf numFmtId="4" fontId="188" fillId="137" borderId="159" applyNumberFormat="0" applyProtection="0">
      <alignment horizontal="left" vertical="center" indent="1"/>
    </xf>
    <xf numFmtId="4" fontId="29" fillId="138" borderId="166" applyNumberFormat="0" applyProtection="0">
      <alignment horizontal="left" vertical="center" indent="1"/>
    </xf>
    <xf numFmtId="4" fontId="29" fillId="138" borderId="166" applyNumberFormat="0" applyProtection="0">
      <alignment horizontal="left" vertical="center" indent="1"/>
    </xf>
    <xf numFmtId="4" fontId="29" fillId="138" borderId="166" applyNumberFormat="0" applyProtection="0">
      <alignment horizontal="left" vertical="center" indent="1"/>
    </xf>
    <xf numFmtId="4" fontId="29" fillId="138" borderId="166" applyNumberFormat="0" applyProtection="0">
      <alignment horizontal="left" vertical="center" indent="1"/>
    </xf>
    <xf numFmtId="4" fontId="29" fillId="138" borderId="166" applyNumberFormat="0" applyProtection="0">
      <alignment horizontal="left" vertical="center" indent="1"/>
    </xf>
    <xf numFmtId="4" fontId="300" fillId="139" borderId="0"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4" fontId="29" fillId="138" borderId="159" applyNumberFormat="0" applyProtection="0">
      <alignment horizontal="left" vertical="center" indent="1"/>
    </xf>
    <xf numFmtId="4" fontId="29" fillId="138" borderId="159" applyNumberFormat="0" applyProtection="0">
      <alignment horizontal="left" vertical="center" indent="1"/>
    </xf>
    <xf numFmtId="4" fontId="29" fillId="138" borderId="159" applyNumberFormat="0" applyProtection="0">
      <alignment horizontal="left" vertical="center" indent="1"/>
    </xf>
    <xf numFmtId="4" fontId="29" fillId="138" borderId="159" applyNumberFormat="0" applyProtection="0">
      <alignment horizontal="left" vertical="center" indent="1"/>
    </xf>
    <xf numFmtId="4" fontId="29" fillId="138" borderId="159" applyNumberFormat="0" applyProtection="0">
      <alignment horizontal="left" vertical="center" indent="1"/>
    </xf>
    <xf numFmtId="4" fontId="29" fillId="140" borderId="159" applyNumberFormat="0" applyProtection="0">
      <alignment horizontal="left" vertical="center" indent="1"/>
    </xf>
    <xf numFmtId="4" fontId="29" fillId="140" borderId="159" applyNumberFormat="0" applyProtection="0">
      <alignment horizontal="left" vertical="center" indent="1"/>
    </xf>
    <xf numFmtId="4" fontId="29" fillId="140" borderId="159" applyNumberFormat="0" applyProtection="0">
      <alignment horizontal="left" vertical="center" indent="1"/>
    </xf>
    <xf numFmtId="4" fontId="29" fillId="140" borderId="159" applyNumberFormat="0" applyProtection="0">
      <alignment horizontal="left" vertical="center" indent="1"/>
    </xf>
    <xf numFmtId="4" fontId="29"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45" fillId="133" borderId="167"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7" applyNumberFormat="0" applyProtection="0">
      <alignment horizontal="left" vertical="center" indent="1"/>
    </xf>
    <xf numFmtId="0" fontId="45" fillId="133" borderId="167" applyNumberFormat="0" applyProtection="0">
      <alignment horizontal="left" vertical="center" indent="1"/>
    </xf>
    <xf numFmtId="0" fontId="2" fillId="0" borderId="0" applyNumberFormat="0" applyFont="0" applyFill="0" applyBorder="0" applyAlignment="0" applyProtection="0"/>
    <xf numFmtId="0" fontId="2" fillId="113" borderId="159" applyNumberFormat="0" applyProtection="0">
      <alignment horizontal="left" vertical="center" indent="1"/>
    </xf>
    <xf numFmtId="0" fontId="2" fillId="113" borderId="159" applyNumberFormat="0" applyProtection="0">
      <alignment horizontal="left" vertical="center" indent="1"/>
    </xf>
    <xf numFmtId="0" fontId="2" fillId="113" borderId="159" applyNumberFormat="0" applyProtection="0">
      <alignment horizontal="left" vertical="center" indent="1"/>
    </xf>
    <xf numFmtId="0" fontId="2" fillId="113" borderId="159" applyNumberFormat="0" applyProtection="0">
      <alignment horizontal="left" vertical="center" indent="1"/>
    </xf>
    <xf numFmtId="0" fontId="2" fillId="113"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4" fontId="29" fillId="107" borderId="159" applyNumberFormat="0" applyProtection="0">
      <alignment vertical="center"/>
    </xf>
    <xf numFmtId="4" fontId="29" fillId="107" borderId="159" applyNumberFormat="0" applyProtection="0">
      <alignment vertical="center"/>
    </xf>
    <xf numFmtId="4" fontId="29" fillId="107" borderId="159" applyNumberFormat="0" applyProtection="0">
      <alignment vertical="center"/>
    </xf>
    <xf numFmtId="4" fontId="29" fillId="107" borderId="159" applyNumberFormat="0" applyProtection="0">
      <alignment vertical="center"/>
    </xf>
    <xf numFmtId="4" fontId="29" fillId="107" borderId="159" applyNumberFormat="0" applyProtection="0">
      <alignment vertical="center"/>
    </xf>
    <xf numFmtId="4" fontId="299" fillId="107" borderId="159" applyNumberFormat="0" applyProtection="0">
      <alignment vertical="center"/>
    </xf>
    <xf numFmtId="4" fontId="299" fillId="107" borderId="159" applyNumberFormat="0" applyProtection="0">
      <alignment vertical="center"/>
    </xf>
    <xf numFmtId="4" fontId="299" fillId="107" borderId="159" applyNumberFormat="0" applyProtection="0">
      <alignment vertical="center"/>
    </xf>
    <xf numFmtId="4" fontId="299" fillId="107" borderId="159" applyNumberFormat="0" applyProtection="0">
      <alignment vertical="center"/>
    </xf>
    <xf numFmtId="4" fontId="299" fillId="107" borderId="159" applyNumberFormat="0" applyProtection="0">
      <alignment vertical="center"/>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340" fontId="29" fillId="131" borderId="167" applyProtection="0">
      <alignment horizontal="right" vertical="center"/>
    </xf>
    <xf numFmtId="340" fontId="29" fillId="131" borderId="167"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7" applyProtection="0">
      <alignment horizontal="right" vertical="center"/>
    </xf>
    <xf numFmtId="340" fontId="29" fillId="131" borderId="167" applyProtection="0">
      <alignment horizontal="right" vertical="center"/>
    </xf>
    <xf numFmtId="340" fontId="29" fillId="131" borderId="167"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4" fontId="299" fillId="138" borderId="159" applyNumberFormat="0" applyProtection="0">
      <alignment horizontal="right" vertical="center"/>
    </xf>
    <xf numFmtId="4" fontId="299" fillId="138" borderId="159" applyNumberFormat="0" applyProtection="0">
      <alignment horizontal="right" vertical="center"/>
    </xf>
    <xf numFmtId="4" fontId="299" fillId="138" borderId="159" applyNumberFormat="0" applyProtection="0">
      <alignment horizontal="right" vertical="center"/>
    </xf>
    <xf numFmtId="4" fontId="299" fillId="138" borderId="159" applyNumberFormat="0" applyProtection="0">
      <alignment horizontal="right" vertical="center"/>
    </xf>
    <xf numFmtId="4" fontId="299" fillId="138" borderId="159" applyNumberFormat="0" applyProtection="0">
      <alignment horizontal="right" vertical="center"/>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301" fillId="0" borderId="0"/>
    <xf numFmtId="4" fontId="206" fillId="138" borderId="159" applyNumberFormat="0" applyProtection="0">
      <alignment horizontal="right" vertical="center"/>
    </xf>
    <xf numFmtId="4" fontId="206" fillId="138" borderId="159" applyNumberFormat="0" applyProtection="0">
      <alignment horizontal="right" vertical="center"/>
    </xf>
    <xf numFmtId="4" fontId="206" fillId="138" borderId="159" applyNumberFormat="0" applyProtection="0">
      <alignment horizontal="right" vertical="center"/>
    </xf>
    <xf numFmtId="4" fontId="206" fillId="138" borderId="159" applyNumberFormat="0" applyProtection="0">
      <alignment horizontal="right" vertical="center"/>
    </xf>
    <xf numFmtId="4" fontId="206" fillId="138" borderId="159"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4"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68">
      <alignment horizontal="right"/>
    </xf>
    <xf numFmtId="0" fontId="306" fillId="141" borderId="0"/>
    <xf numFmtId="0" fontId="304" fillId="69" borderId="168">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0">
      <alignment horizontal="center"/>
    </xf>
    <xf numFmtId="0" fontId="10" fillId="0" borderId="0"/>
    <xf numFmtId="347" fontId="2" fillId="69" borderId="120">
      <alignment horizontal="center"/>
    </xf>
    <xf numFmtId="0" fontId="2" fillId="0" borderId="0" applyNumberFormat="0" applyFont="0" applyFill="0" applyBorder="0" applyAlignment="0" applyProtection="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29">
      <alignment vertical="center"/>
    </xf>
    <xf numFmtId="0" fontId="2" fillId="0" borderId="0" applyNumberFormat="0" applyFont="0" applyFill="0" applyBorder="0" applyAlignment="0" applyProtection="0"/>
    <xf numFmtId="0" fontId="10" fillId="0" borderId="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 fontId="2" fillId="69" borderId="120" applyFont="0">
      <alignment horizontal="right"/>
    </xf>
    <xf numFmtId="0" fontId="10" fillId="0" borderId="0"/>
    <xf numFmtId="3" fontId="2" fillId="69" borderId="120"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187" fontId="2" fillId="69" borderId="120" applyFont="0">
      <alignment horizontal="right"/>
    </xf>
    <xf numFmtId="0" fontId="10" fillId="0" borderId="0"/>
    <xf numFmtId="187" fontId="2" fillId="69" borderId="120" applyFont="0">
      <alignment horizontal="right"/>
    </xf>
    <xf numFmtId="0" fontId="2" fillId="0" borderId="0" applyNumberFormat="0" applyFont="0" applyFill="0" applyBorder="0" applyAlignment="0" applyProtection="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260" fontId="2" fillId="69" borderId="120" applyFont="0">
      <alignment horizontal="right"/>
    </xf>
    <xf numFmtId="0" fontId="10" fillId="0" borderId="0"/>
    <xf numFmtId="260" fontId="2" fillId="69" borderId="120" applyFont="0">
      <alignment horizontal="right"/>
    </xf>
    <xf numFmtId="0" fontId="2" fillId="0" borderId="0" applyNumberFormat="0" applyFont="0" applyFill="0" applyBorder="0" applyAlignment="0" applyProtection="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10" fontId="2" fillId="69" borderId="120" applyFont="0">
      <alignment horizontal="right"/>
    </xf>
    <xf numFmtId="0" fontId="10" fillId="0" borderId="0"/>
    <xf numFmtId="10" fontId="2" fillId="69" borderId="120" applyFont="0">
      <alignment horizontal="right"/>
    </xf>
    <xf numFmtId="0" fontId="2" fillId="0" borderId="0" applyNumberFormat="0" applyFont="0" applyFill="0" applyBorder="0" applyAlignment="0" applyProtection="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9" fontId="2" fillId="69" borderId="120" applyFont="0">
      <alignment horizontal="right"/>
    </xf>
    <xf numFmtId="0" fontId="10" fillId="0" borderId="0"/>
    <xf numFmtId="9" fontId="2" fillId="69" borderId="120" applyFont="0">
      <alignment horizontal="right"/>
    </xf>
    <xf numFmtId="0" fontId="2" fillId="0" borderId="0" applyNumberFormat="0" applyFont="0" applyFill="0" applyBorder="0" applyAlignment="0" applyProtection="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48" fontId="2" fillId="69" borderId="120" applyFont="0">
      <alignment horizontal="center" wrapText="1"/>
    </xf>
    <xf numFmtId="0" fontId="10" fillId="0" borderId="0"/>
    <xf numFmtId="348" fontId="2" fillId="69" borderId="120" applyFont="0">
      <alignment horizontal="center" wrapText="1"/>
    </xf>
    <xf numFmtId="0" fontId="2" fillId="0" borderId="0" applyNumberFormat="0" applyFont="0" applyFill="0" applyBorder="0" applyAlignment="0" applyProtection="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29">
      <alignment vertical="center"/>
    </xf>
    <xf numFmtId="0" fontId="2" fillId="0" borderId="0" applyNumberFormat="0" applyFont="0" applyFill="0" applyBorder="0" applyAlignment="0" applyProtection="0"/>
    <xf numFmtId="0" fontId="10" fillId="0" borderId="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69" applyNumberFormat="0" applyBorder="0">
      <alignment horizontal="centerContinuous"/>
    </xf>
    <xf numFmtId="0" fontId="310" fillId="105" borderId="169" applyNumberFormat="0" applyBorder="0">
      <alignment horizontal="centerContinuous"/>
    </xf>
    <xf numFmtId="0" fontId="310" fillId="105" borderId="169" applyNumberFormat="0" applyBorder="0">
      <alignment horizontal="centerContinuous"/>
    </xf>
    <xf numFmtId="0" fontId="310" fillId="105" borderId="169"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59" applyNumberFormat="0" applyAlignment="0" applyProtection="0"/>
    <xf numFmtId="0" fontId="66" fillId="63" borderId="159" applyNumberFormat="0" applyAlignment="0" applyProtection="0"/>
    <xf numFmtId="0" fontId="66" fillId="63" borderId="159" applyNumberFormat="0" applyAlignment="0" applyProtection="0"/>
    <xf numFmtId="0" fontId="66" fillId="63" borderId="159" applyNumberFormat="0" applyAlignment="0" applyProtection="0"/>
    <xf numFmtId="0" fontId="66" fillId="63" borderId="159" applyNumberFormat="0" applyAlignment="0" applyProtection="0"/>
    <xf numFmtId="0" fontId="66" fillId="63"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2" applyBorder="0"/>
    <xf numFmtId="3" fontId="2" fillId="68" borderId="122" applyBorder="0"/>
    <xf numFmtId="3" fontId="2" fillId="68" borderId="122" applyBorder="0"/>
    <xf numFmtId="3" fontId="2" fillId="68" borderId="122" applyBorder="0"/>
    <xf numFmtId="3" fontId="2" fillId="68" borderId="122"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29">
      <alignment vertical="center"/>
    </xf>
    <xf numFmtId="0" fontId="2" fillId="0" borderId="0" applyNumberFormat="0" applyFont="0" applyFill="0" applyBorder="0" applyAlignment="0" applyProtection="0"/>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1" fontId="2" fillId="144" borderId="120" applyFont="0">
      <alignment horizontal="right"/>
    </xf>
    <xf numFmtId="0" fontId="10" fillId="0" borderId="0"/>
    <xf numFmtId="1" fontId="2" fillId="144" borderId="120" applyFont="0">
      <alignment horizontal="right"/>
    </xf>
    <xf numFmtId="0" fontId="2" fillId="0" borderId="0" applyNumberFormat="0" applyFont="0" applyFill="0" applyBorder="0" applyAlignment="0" applyProtection="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04" fontId="2" fillId="144" borderId="120" applyFont="0"/>
    <xf numFmtId="0" fontId="10" fillId="0" borderId="0"/>
    <xf numFmtId="304" fontId="2" fillId="144" borderId="120" applyFont="0"/>
    <xf numFmtId="0" fontId="2" fillId="0" borderId="0" applyNumberFormat="0" applyFont="0" applyFill="0" applyBorder="0" applyAlignment="0" applyProtection="0"/>
    <xf numFmtId="304" fontId="2" fillId="144" borderId="120" applyFont="0"/>
    <xf numFmtId="304" fontId="2" fillId="144" borderId="120" applyFont="0"/>
    <xf numFmtId="304" fontId="2" fillId="144" borderId="120" applyFont="0"/>
    <xf numFmtId="304" fontId="2" fillId="144" borderId="120" applyFont="0"/>
    <xf numFmtId="3" fontId="209" fillId="0" borderId="129">
      <alignment vertical="center"/>
    </xf>
    <xf numFmtId="0" fontId="2" fillId="0" borderId="0" applyNumberFormat="0" applyFont="0" applyFill="0" applyBorder="0" applyAlignment="0" applyProtection="0"/>
    <xf numFmtId="0" fontId="10" fillId="0" borderId="0"/>
    <xf numFmtId="304" fontId="2" fillId="144" borderId="120" applyFont="0"/>
    <xf numFmtId="304" fontId="2" fillId="144" borderId="120" applyFont="0"/>
    <xf numFmtId="304" fontId="2" fillId="144" borderId="120" applyFont="0"/>
    <xf numFmtId="304" fontId="2" fillId="144" borderId="120" applyFont="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9" fontId="2" fillId="144" borderId="120" applyFont="0">
      <alignment horizontal="right"/>
    </xf>
    <xf numFmtId="0" fontId="10" fillId="0" borderId="0"/>
    <xf numFmtId="9" fontId="2" fillId="144" borderId="120" applyFont="0">
      <alignment horizontal="right"/>
    </xf>
    <xf numFmtId="0" fontId="2" fillId="0" borderId="0" applyNumberFormat="0" applyFont="0" applyFill="0" applyBorder="0" applyAlignment="0" applyProtection="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31" fontId="2" fillId="144" borderId="120" applyFont="0">
      <alignment horizontal="right"/>
    </xf>
    <xf numFmtId="0" fontId="10" fillId="0" borderId="0"/>
    <xf numFmtId="331" fontId="2" fillId="144" borderId="120" applyFont="0">
      <alignment horizontal="right"/>
    </xf>
    <xf numFmtId="0" fontId="2" fillId="0" borderId="0" applyNumberFormat="0" applyFont="0" applyFill="0" applyBorder="0" applyAlignment="0" applyProtection="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10" fontId="2" fillId="144" borderId="120" applyFont="0">
      <alignment horizontal="right"/>
    </xf>
    <xf numFmtId="0" fontId="10" fillId="0" borderId="0"/>
    <xf numFmtId="10" fontId="2" fillId="144" borderId="120" applyFont="0">
      <alignment horizontal="right"/>
    </xf>
    <xf numFmtId="0" fontId="2" fillId="0" borderId="0" applyNumberFormat="0" applyFont="0" applyFill="0" applyBorder="0" applyAlignment="0" applyProtection="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2" fillId="144" borderId="120" applyFont="0">
      <alignment horizontal="center" wrapText="1"/>
    </xf>
    <xf numFmtId="0" fontId="10" fillId="0" borderId="0"/>
    <xf numFmtId="0" fontId="2" fillId="144" borderId="120" applyFont="0">
      <alignment horizontal="center" wrapText="1"/>
    </xf>
    <xf numFmtId="0" fontId="2" fillId="0" borderId="0" applyNumberFormat="0" applyFont="0" applyFill="0" applyBorder="0" applyAlignment="0" applyProtection="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29">
      <alignment vertical="center"/>
    </xf>
    <xf numFmtId="0" fontId="2" fillId="0" borderId="0" applyNumberFormat="0" applyFont="0" applyFill="0" applyBorder="0" applyAlignment="0" applyProtection="0"/>
    <xf numFmtId="0" fontId="10" fillId="0" borderId="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49" fontId="2" fillId="144" borderId="120" applyFont="0"/>
    <xf numFmtId="0" fontId="10" fillId="0" borderId="0"/>
    <xf numFmtId="0" fontId="10" fillId="0" borderId="0"/>
    <xf numFmtId="3" fontId="209" fillId="0" borderId="129">
      <alignment vertical="center"/>
    </xf>
    <xf numFmtId="0" fontId="10" fillId="0" borderId="0"/>
    <xf numFmtId="0" fontId="10" fillId="0" borderId="0"/>
    <xf numFmtId="49" fontId="2" fillId="144" borderId="120" applyFont="0"/>
    <xf numFmtId="0" fontId="2" fillId="0" borderId="0" applyNumberFormat="0" applyFont="0" applyFill="0" applyBorder="0" applyAlignment="0" applyProtection="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304" fontId="2" fillId="145" borderId="120" applyFont="0"/>
    <xf numFmtId="0" fontId="10" fillId="0" borderId="0"/>
    <xf numFmtId="304" fontId="2" fillId="145" borderId="120" applyFont="0"/>
    <xf numFmtId="0" fontId="2" fillId="0" borderId="0" applyNumberFormat="0" applyFont="0" applyFill="0" applyBorder="0" applyAlignment="0" applyProtection="0"/>
    <xf numFmtId="304" fontId="2" fillId="145" borderId="120" applyFont="0"/>
    <xf numFmtId="304" fontId="2" fillId="145" borderId="120" applyFont="0"/>
    <xf numFmtId="304" fontId="2" fillId="145" borderId="120" applyFont="0"/>
    <xf numFmtId="304" fontId="2" fillId="145" borderId="120" applyFont="0"/>
    <xf numFmtId="3" fontId="209" fillId="0" borderId="129">
      <alignment vertical="center"/>
    </xf>
    <xf numFmtId="0" fontId="2" fillId="0" borderId="0" applyNumberFormat="0" applyFont="0" applyFill="0" applyBorder="0" applyAlignment="0" applyProtection="0"/>
    <xf numFmtId="0" fontId="10" fillId="0" borderId="0"/>
    <xf numFmtId="304" fontId="2" fillId="145" borderId="120" applyFont="0"/>
    <xf numFmtId="304" fontId="2" fillId="145" borderId="120" applyFont="0"/>
    <xf numFmtId="304" fontId="2" fillId="145" borderId="120" applyFont="0"/>
    <xf numFmtId="304" fontId="2" fillId="145" borderId="120" applyFont="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9" fontId="2" fillId="145" borderId="120" applyFont="0">
      <alignment horizontal="right"/>
    </xf>
    <xf numFmtId="0" fontId="10" fillId="0" borderId="0"/>
    <xf numFmtId="9" fontId="2" fillId="145" borderId="120" applyFont="0">
      <alignment horizontal="right"/>
    </xf>
    <xf numFmtId="0" fontId="2" fillId="0" borderId="0" applyNumberFormat="0" applyFont="0" applyFill="0" applyBorder="0" applyAlignment="0" applyProtection="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04" fontId="2" fillId="93" borderId="120" applyFont="0">
      <alignment horizontal="right"/>
    </xf>
    <xf numFmtId="0" fontId="10" fillId="0" borderId="0"/>
    <xf numFmtId="304" fontId="2" fillId="93" borderId="120" applyFont="0">
      <alignment horizontal="right"/>
    </xf>
    <xf numFmtId="0" fontId="2" fillId="0" borderId="0" applyNumberFormat="0" applyFont="0" applyFill="0" applyBorder="0" applyAlignment="0" applyProtection="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1" fontId="2" fillId="93" borderId="120" applyFont="0">
      <alignment horizontal="right"/>
    </xf>
    <xf numFmtId="0" fontId="10" fillId="0" borderId="0"/>
    <xf numFmtId="1" fontId="2" fillId="93" borderId="120" applyFont="0">
      <alignment horizontal="right"/>
    </xf>
    <xf numFmtId="0" fontId="2" fillId="0" borderId="0" applyNumberFormat="0" applyFont="0" applyFill="0" applyBorder="0" applyAlignment="0" applyProtection="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04" fontId="2" fillId="93" borderId="120" applyFont="0"/>
    <xf numFmtId="0" fontId="10" fillId="0" borderId="0"/>
    <xf numFmtId="304" fontId="2" fillId="93" borderId="120" applyFont="0"/>
    <xf numFmtId="0" fontId="2" fillId="0" borderId="0" applyNumberFormat="0" applyFont="0" applyFill="0" applyBorder="0" applyAlignment="0" applyProtection="0"/>
    <xf numFmtId="304" fontId="2" fillId="93" borderId="120" applyFont="0"/>
    <xf numFmtId="304" fontId="2" fillId="93" borderId="120" applyFont="0"/>
    <xf numFmtId="304" fontId="2" fillId="93" borderId="120" applyFont="0"/>
    <xf numFmtId="304" fontId="2" fillId="93" borderId="120" applyFont="0"/>
    <xf numFmtId="3" fontId="209" fillId="0" borderId="129">
      <alignment vertical="center"/>
    </xf>
    <xf numFmtId="0" fontId="2" fillId="0" borderId="0" applyNumberFormat="0" applyFont="0" applyFill="0" applyBorder="0" applyAlignment="0" applyProtection="0"/>
    <xf numFmtId="0" fontId="10" fillId="0" borderId="0"/>
    <xf numFmtId="304" fontId="2" fillId="93" borderId="120" applyFont="0"/>
    <xf numFmtId="304" fontId="2" fillId="93" borderId="120" applyFont="0"/>
    <xf numFmtId="304" fontId="2" fillId="93" borderId="120" applyFont="0"/>
    <xf numFmtId="304" fontId="2" fillId="93" borderId="120" applyFont="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260" fontId="2" fillId="93" borderId="120" applyFont="0"/>
    <xf numFmtId="0" fontId="10" fillId="0" borderId="0"/>
    <xf numFmtId="260" fontId="2" fillId="93" borderId="120" applyFont="0"/>
    <xf numFmtId="0" fontId="2" fillId="0" borderId="0" applyNumberFormat="0" applyFont="0" applyFill="0" applyBorder="0" applyAlignment="0" applyProtection="0"/>
    <xf numFmtId="260" fontId="2" fillId="93" borderId="120" applyFont="0"/>
    <xf numFmtId="260" fontId="2" fillId="93" borderId="120" applyFont="0"/>
    <xf numFmtId="260" fontId="2" fillId="93" borderId="120" applyFont="0"/>
    <xf numFmtId="260" fontId="2" fillId="93" borderId="120" applyFont="0"/>
    <xf numFmtId="3" fontId="209" fillId="0" borderId="129">
      <alignment vertical="center"/>
    </xf>
    <xf numFmtId="0" fontId="2" fillId="0" borderId="0" applyNumberFormat="0" applyFont="0" applyFill="0" applyBorder="0" applyAlignment="0" applyProtection="0"/>
    <xf numFmtId="0" fontId="10" fillId="0" borderId="0"/>
    <xf numFmtId="260" fontId="2" fillId="93" borderId="120" applyFont="0"/>
    <xf numFmtId="260" fontId="2" fillId="93" borderId="120" applyFont="0"/>
    <xf numFmtId="260" fontId="2" fillId="93" borderId="120" applyFont="0"/>
    <xf numFmtId="260" fontId="2" fillId="93" borderId="120" applyFont="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10" fontId="2" fillId="93" borderId="120" applyFont="0">
      <alignment horizontal="right"/>
    </xf>
    <xf numFmtId="0" fontId="10" fillId="0" borderId="0"/>
    <xf numFmtId="10" fontId="2" fillId="93" borderId="120" applyFont="0">
      <alignment horizontal="right"/>
    </xf>
    <xf numFmtId="0" fontId="2" fillId="0" borderId="0" applyNumberFormat="0" applyFont="0" applyFill="0" applyBorder="0" applyAlignment="0" applyProtection="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9" fontId="2" fillId="93" borderId="120" applyFont="0">
      <alignment horizontal="right"/>
    </xf>
    <xf numFmtId="0" fontId="10" fillId="0" borderId="0"/>
    <xf numFmtId="9" fontId="2" fillId="93" borderId="120" applyFont="0">
      <alignment horizontal="right"/>
    </xf>
    <xf numFmtId="0" fontId="2" fillId="0" borderId="0" applyNumberFormat="0" applyFont="0" applyFill="0" applyBorder="0" applyAlignment="0" applyProtection="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31" fontId="2" fillId="93" borderId="120" applyFont="0">
      <alignment horizontal="right"/>
    </xf>
    <xf numFmtId="0" fontId="10" fillId="0" borderId="0"/>
    <xf numFmtId="331" fontId="2" fillId="93" borderId="120" applyFont="0">
      <alignment horizontal="right"/>
    </xf>
    <xf numFmtId="0" fontId="2" fillId="0" borderId="0" applyNumberFormat="0" applyFont="0" applyFill="0" applyBorder="0" applyAlignment="0" applyProtection="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10" fontId="2" fillId="93" borderId="123"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29">
      <alignment vertical="center"/>
    </xf>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2" fillId="93" borderId="120" applyFont="0">
      <alignment horizontal="center" wrapText="1"/>
      <protection locked="0"/>
    </xf>
    <xf numFmtId="0" fontId="10" fillId="0" borderId="0"/>
    <xf numFmtId="0" fontId="2" fillId="93" borderId="120" applyFont="0">
      <alignment horizontal="center" wrapText="1"/>
      <protection locked="0"/>
    </xf>
    <xf numFmtId="0" fontId="2" fillId="0" borderId="0" applyNumberFormat="0" applyFont="0" applyFill="0" applyBorder="0" applyAlignment="0" applyProtection="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29">
      <alignment vertical="center"/>
    </xf>
    <xf numFmtId="0" fontId="2" fillId="0" borderId="0" applyNumberFormat="0" applyFont="0" applyFill="0" applyBorder="0" applyAlignment="0" applyProtection="0"/>
    <xf numFmtId="0" fontId="10" fillId="0" borderId="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49" fontId="2" fillId="93" borderId="120" applyFont="0"/>
    <xf numFmtId="0" fontId="10" fillId="0" borderId="0"/>
    <xf numFmtId="0" fontId="10" fillId="0" borderId="0"/>
    <xf numFmtId="3" fontId="209" fillId="0" borderId="129">
      <alignment vertical="center"/>
    </xf>
    <xf numFmtId="0" fontId="10" fillId="0" borderId="0"/>
    <xf numFmtId="0" fontId="10" fillId="0" borderId="0"/>
    <xf numFmtId="49" fontId="2" fillId="93" borderId="120" applyFont="0"/>
    <xf numFmtId="0" fontId="2" fillId="0" borderId="0" applyNumberFormat="0" applyFont="0" applyFill="0" applyBorder="0" applyAlignment="0" applyProtection="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 fontId="209" fillId="0" borderId="129">
      <alignment vertical="center"/>
    </xf>
    <xf numFmtId="0" fontId="316" fillId="0" borderId="170" applyNumberFormat="0" applyAlignment="0" applyProtection="0"/>
    <xf numFmtId="0" fontId="317" fillId="0" borderId="170"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2" applyNumberFormat="0" applyProtection="0">
      <alignment horizontal="lef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1" applyNumberFormat="0" applyFont="0" applyAlignment="0" applyProtection="0"/>
    <xf numFmtId="0" fontId="2" fillId="0" borderId="172" applyNumberFormat="0" applyFont="0" applyAlignment="0" applyProtection="0"/>
    <xf numFmtId="0" fontId="2" fillId="0" borderId="173" applyNumberFormat="0" applyFont="0" applyAlignment="0" applyProtection="0"/>
    <xf numFmtId="10" fontId="321" fillId="0" borderId="0" applyNumberFormat="0" applyFill="0" applyBorder="0" applyProtection="0">
      <alignment horizontal="right" vertical="top"/>
    </xf>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7" fillId="0" borderId="104" applyNumberFormat="0" applyFill="0" applyAlignment="0" applyProtection="0">
      <alignment vertical="top"/>
    </xf>
    <xf numFmtId="0" fontId="317" fillId="0" borderId="104"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4"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4"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2" fillId="0" borderId="0">
      <alignment horizontal="centerContinuous"/>
    </xf>
    <xf numFmtId="0" fontId="10" fillId="0" borderId="0"/>
    <xf numFmtId="0" fontId="10" fillId="0" borderId="0"/>
    <xf numFmtId="3" fontId="209" fillId="0" borderId="129">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4"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3" fontId="209" fillId="0" borderId="129">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29">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4"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29">
      <alignment vertical="center"/>
    </xf>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9"/>
    <xf numFmtId="0" fontId="10" fillId="0" borderId="0"/>
    <xf numFmtId="0" fontId="331" fillId="0" borderId="99"/>
    <xf numFmtId="0" fontId="10" fillId="0" borderId="0"/>
    <xf numFmtId="0" fontId="331" fillId="0" borderId="99"/>
    <xf numFmtId="0" fontId="10" fillId="0" borderId="0"/>
    <xf numFmtId="0" fontId="331" fillId="0" borderId="99"/>
    <xf numFmtId="0" fontId="331" fillId="0" borderId="99"/>
    <xf numFmtId="246" fontId="253" fillId="0" borderId="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30" fillId="0" borderId="175" applyNumberFormat="0" applyFill="0" applyAlignment="0" applyProtection="0"/>
    <xf numFmtId="0" fontId="30" fillId="0" borderId="17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5" applyNumberFormat="0" applyFill="0" applyAlignment="0" applyProtection="0"/>
    <xf numFmtId="0" fontId="30" fillId="0" borderId="175" applyNumberFormat="0" applyFill="0" applyAlignment="0" applyProtection="0"/>
    <xf numFmtId="3" fontId="209" fillId="0" borderId="129">
      <alignment vertical="center"/>
    </xf>
    <xf numFmtId="0" fontId="30" fillId="0" borderId="17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5" applyNumberFormat="0" applyFill="0" applyAlignment="0" applyProtection="0"/>
    <xf numFmtId="0" fontId="30" fillId="0" borderId="175" applyNumberFormat="0" applyFill="0" applyAlignment="0" applyProtection="0"/>
    <xf numFmtId="0" fontId="2" fillId="0" borderId="0" applyNumberFormat="0" applyFont="0" applyFill="0" applyBorder="0" applyAlignment="0" applyProtection="0"/>
    <xf numFmtId="0" fontId="30" fillId="0" borderId="17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5" applyNumberFormat="0" applyFill="0" applyAlignment="0" applyProtection="0"/>
    <xf numFmtId="0" fontId="30" fillId="0" borderId="175" applyNumberFormat="0" applyFill="0" applyAlignment="0" applyProtection="0"/>
    <xf numFmtId="0" fontId="2" fillId="0" borderId="0" applyNumberFormat="0" applyFont="0" applyFill="0" applyBorder="0" applyAlignment="0" applyProtection="0"/>
    <xf numFmtId="0" fontId="77" fillId="0" borderId="17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2" fillId="0" borderId="0" applyNumberFormat="0" applyFont="0" applyFill="0" applyBorder="0" applyAlignment="0" applyProtection="0"/>
    <xf numFmtId="0" fontId="30" fillId="0" borderId="175" applyNumberFormat="0" applyFill="0" applyAlignment="0" applyProtection="0"/>
    <xf numFmtId="0" fontId="30" fillId="0" borderId="175" applyNumberFormat="0" applyFill="0" applyAlignment="0" applyProtection="0"/>
    <xf numFmtId="0" fontId="30" fillId="0" borderId="175" applyNumberFormat="0" applyFill="0" applyAlignment="0" applyProtection="0"/>
    <xf numFmtId="0" fontId="30" fillId="0" borderId="175" applyNumberFormat="0" applyFill="0" applyAlignment="0" applyProtection="0"/>
    <xf numFmtId="38" fontId="201" fillId="0" borderId="176">
      <alignment horizontal="right"/>
    </xf>
    <xf numFmtId="0" fontId="272" fillId="0" borderId="177"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77" applyProtection="0">
      <alignment horizontal="center"/>
    </xf>
    <xf numFmtId="0" fontId="272" fillId="0" borderId="177" applyProtection="0">
      <alignment horizontal="center"/>
    </xf>
    <xf numFmtId="0" fontId="272" fillId="0" borderId="177" applyProtection="0">
      <alignment horizontal="center"/>
    </xf>
    <xf numFmtId="0" fontId="272" fillId="0" borderId="177" applyProtection="0">
      <alignment horizontal="center"/>
    </xf>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04" fillId="69" borderId="0">
      <alignment horizontal="center"/>
    </xf>
    <xf numFmtId="0" fontId="104" fillId="69" borderId="0">
      <alignment horizontal="center"/>
    </xf>
    <xf numFmtId="3" fontId="209" fillId="0" borderId="129">
      <alignment vertical="center"/>
    </xf>
    <xf numFmtId="0" fontId="332" fillId="104" borderId="0" applyNumberFormat="0" applyBorder="0"/>
    <xf numFmtId="0" fontId="185" fillId="0" borderId="178" applyNumberFormat="0" applyFont="0" applyFill="0" applyAlignment="0"/>
    <xf numFmtId="0" fontId="333" fillId="0" borderId="12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179" fillId="0" borderId="61" applyNumberFormat="0" applyBorder="0">
      <protection locked="0"/>
    </xf>
    <xf numFmtId="37" fontId="334" fillId="111" borderId="0"/>
    <xf numFmtId="37" fontId="160" fillId="150" borderId="120" applyNumberFormat="0" applyAlignment="0" applyProtection="0"/>
    <xf numFmtId="0" fontId="2" fillId="0" borderId="0" applyNumberFormat="0" applyFont="0" applyFill="0" applyBorder="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 fontId="209" fillId="0" borderId="129">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4">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0"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0"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338" fontId="2" fillId="0" borderId="0"/>
    <xf numFmtId="2" fontId="233" fillId="69" borderId="12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0" fontId="10" fillId="0" borderId="0"/>
    <xf numFmtId="3" fontId="209" fillId="0" borderId="129">
      <alignment vertical="center"/>
    </xf>
    <xf numFmtId="0" fontId="10" fillId="0" borderId="0"/>
    <xf numFmtId="165" fontId="339"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29">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0" fontId="10" fillId="0" borderId="0"/>
    <xf numFmtId="3" fontId="209" fillId="0" borderId="129">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4"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29">
      <alignment vertical="center"/>
    </xf>
    <xf numFmtId="0" fontId="309" fillId="0" borderId="0" applyProtection="0">
      <alignment horizontal="center"/>
    </xf>
    <xf numFmtId="0" fontId="10" fillId="0" borderId="0"/>
    <xf numFmtId="3" fontId="209" fillId="0" borderId="129">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29">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10" fillId="0" borderId="0"/>
    <xf numFmtId="3" fontId="209" fillId="0" borderId="129">
      <alignment vertical="center"/>
    </xf>
    <xf numFmtId="0" fontId="45" fillId="0" borderId="179" applyNumberFormat="0"/>
    <xf numFmtId="14" fontId="160" fillId="0" borderId="0" applyFont="0" applyFill="0" applyBorder="0" applyProtection="0"/>
    <xf numFmtId="16" fontId="160" fillId="0" borderId="0" applyFont="0" applyFill="0" applyBorder="0" applyProtection="0"/>
    <xf numFmtId="3" fontId="209" fillId="0" borderId="129">
      <alignment vertical="center"/>
    </xf>
    <xf numFmtId="358" fontId="343" fillId="0" borderId="104"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9">
      <alignment vertical="center"/>
    </xf>
    <xf numFmtId="0" fontId="2" fillId="0" borderId="0" applyNumberFormat="0" applyFont="0" applyFill="0" applyBorder="0" applyAlignment="0" applyProtection="0"/>
    <xf numFmtId="0" fontId="10" fillId="0" borderId="0"/>
    <xf numFmtId="3" fontId="209" fillId="0" borderId="129">
      <alignment vertical="center"/>
    </xf>
    <xf numFmtId="0" fontId="2" fillId="0" borderId="0" applyNumberFormat="0" applyFont="0" applyFill="0" applyBorder="0" applyAlignment="0" applyProtection="0"/>
    <xf numFmtId="0" fontId="10" fillId="0" borderId="0"/>
    <xf numFmtId="3" fontId="209" fillId="0" borderId="129">
      <alignment vertical="center"/>
    </xf>
    <xf numFmtId="0" fontId="10" fillId="0" borderId="0"/>
    <xf numFmtId="0" fontId="10" fillId="0" borderId="0"/>
    <xf numFmtId="0" fontId="10" fillId="0" borderId="0"/>
    <xf numFmtId="0" fontId="10" fillId="0" borderId="0"/>
    <xf numFmtId="3" fontId="209" fillId="0" borderId="129">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86" applyFont="0">
      <alignment horizontal="right" vertical="center"/>
      <protection locked="0"/>
    </xf>
    <xf numFmtId="0" fontId="45" fillId="69" borderId="182" applyFont="0" applyBorder="0">
      <alignment horizontal="center" wrapText="1"/>
    </xf>
    <xf numFmtId="0" fontId="147" fillId="69" borderId="185" applyNumberFormat="0" applyFill="0" applyBorder="0" applyAlignment="0" applyProtection="0">
      <alignment horizontal="left"/>
    </xf>
    <xf numFmtId="0" fontId="1" fillId="0" borderId="0"/>
    <xf numFmtId="0" fontId="174" fillId="0" borderId="190"/>
    <xf numFmtId="244" fontId="176" fillId="0" borderId="191"/>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3" fontId="181" fillId="88" borderId="186" applyNumberFormat="0" applyFont="0" applyAlignment="0"/>
    <xf numFmtId="3" fontId="181" fillId="88" borderId="186" applyNumberFormat="0" applyFont="0" applyAlignment="0"/>
    <xf numFmtId="3" fontId="181" fillId="88" borderId="186" applyNumberFormat="0" applyFont="0" applyAlignment="0"/>
    <xf numFmtId="3" fontId="181" fillId="88" borderId="186" applyNumberFormat="0" applyFont="0" applyAlignment="0"/>
    <xf numFmtId="3" fontId="181" fillId="88" borderId="186" applyNumberFormat="0" applyFont="0" applyAlignment="0"/>
    <xf numFmtId="247"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247" fontId="179" fillId="107" borderId="186" applyNumberFormat="0" applyFill="0" applyBorder="0" applyAlignment="0" applyProtection="0"/>
    <xf numFmtId="0"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0"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247" fontId="179" fillId="107" borderId="186" applyNumberFormat="0" applyFill="0" applyBorder="0" applyAlignment="0" applyProtection="0"/>
    <xf numFmtId="0" fontId="179" fillId="107" borderId="186" applyNumberFormat="0" applyFill="0" applyBorder="0" applyAlignment="0" applyProtection="0"/>
    <xf numFmtId="0" fontId="183" fillId="108" borderId="192" applyNumberFormat="0" applyAlignment="0" applyProtection="0"/>
    <xf numFmtId="0" fontId="183" fillId="108" borderId="192" applyNumberFormat="0" applyAlignment="0" applyProtection="0"/>
    <xf numFmtId="252" fontId="104" fillId="0" borderId="192" applyNumberFormat="0" applyFont="0" applyFill="0" applyAlignment="0">
      <alignment vertical="center"/>
    </xf>
    <xf numFmtId="0" fontId="104" fillId="0" borderId="192" applyNumberFormat="0" applyFont="0" applyFill="0"/>
    <xf numFmtId="0" fontId="104" fillId="0" borderId="192" applyNumberFormat="0" applyFont="0" applyFill="0"/>
    <xf numFmtId="0" fontId="104" fillId="0" borderId="192" applyNumberFormat="0" applyFont="0" applyFill="0"/>
    <xf numFmtId="0" fontId="104" fillId="0" borderId="192" applyNumberFormat="0" applyFont="0" applyFill="0"/>
    <xf numFmtId="0" fontId="104" fillId="0" borderId="192" applyNumberFormat="0" applyFont="0" applyFill="0"/>
    <xf numFmtId="0" fontId="104" fillId="0" borderId="192" applyNumberFormat="0" applyFont="0" applyFill="0"/>
    <xf numFmtId="0" fontId="104" fillId="0" borderId="192" applyNumberFormat="0" applyFont="0" applyFill="0"/>
    <xf numFmtId="0" fontId="104" fillId="0" borderId="192" applyNumberFormat="0" applyFont="0" applyFill="0"/>
    <xf numFmtId="252" fontId="104" fillId="0" borderId="192" applyNumberFormat="0" applyFont="0" applyFill="0" applyAlignment="0">
      <alignment vertical="center"/>
    </xf>
    <xf numFmtId="0" fontId="104" fillId="0" borderId="192" applyNumberFormat="0" applyFont="0" applyFill="0"/>
    <xf numFmtId="252" fontId="104" fillId="0" borderId="192" applyNumberFormat="0" applyFont="0" applyFill="0" applyAlignment="0">
      <alignment vertical="center"/>
    </xf>
    <xf numFmtId="0" fontId="104" fillId="0" borderId="192" applyNumberFormat="0" applyFont="0" applyFill="0"/>
    <xf numFmtId="0" fontId="104" fillId="0" borderId="192" applyNumberFormat="0" applyFont="0" applyFill="0"/>
    <xf numFmtId="0" fontId="104" fillId="0" borderId="192" applyNumberFormat="0" applyFont="0" applyFill="0"/>
    <xf numFmtId="0" fontId="104" fillId="0" borderId="192" applyNumberFormat="0" applyFont="0" applyFill="0"/>
    <xf numFmtId="0" fontId="104" fillId="0" borderId="192" applyNumberFormat="0" applyFont="0" applyFill="0"/>
    <xf numFmtId="0" fontId="104" fillId="0" borderId="192" applyNumberFormat="0" applyFont="0" applyFill="0"/>
    <xf numFmtId="0" fontId="201" fillId="0" borderId="181" applyNumberFormat="0" applyFont="0" applyFill="0" applyAlignment="0" applyProtection="0"/>
    <xf numFmtId="0" fontId="149" fillId="0" borderId="185" applyNumberFormat="0" applyFont="0" applyFill="0" applyAlignment="0" applyProtection="0"/>
    <xf numFmtId="0" fontId="149" fillId="0" borderId="185" applyNumberFormat="0" applyFont="0" applyFill="0" applyAlignment="0" applyProtection="0"/>
    <xf numFmtId="0" fontId="149" fillId="0" borderId="185"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84" applyNumberFormat="0" applyFont="0" applyFill="0" applyAlignment="0" applyProtection="0"/>
    <xf numFmtId="0" fontId="149" fillId="0" borderId="184" applyNumberFormat="0" applyFont="0" applyFill="0" applyAlignment="0" applyProtection="0"/>
    <xf numFmtId="0" fontId="149" fillId="0" borderId="184" applyNumberFormat="0" applyFont="0" applyFill="0" applyAlignment="0" applyProtection="0"/>
    <xf numFmtId="0" fontId="149" fillId="0" borderId="184" applyNumberFormat="0" applyFont="0" applyFill="0" applyAlignment="0" applyProtection="0"/>
    <xf numFmtId="0" fontId="149" fillId="0" borderId="184" applyNumberFormat="0" applyFont="0" applyFill="0" applyAlignment="0" applyProtection="0"/>
    <xf numFmtId="0" fontId="149" fillId="0" borderId="184" applyNumberFormat="0" applyFont="0" applyFill="0" applyAlignment="0" applyProtection="0"/>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3" fontId="45" fillId="41" borderId="185">
      <protection hidden="1"/>
    </xf>
    <xf numFmtId="0" fontId="204" fillId="0" borderId="185" applyBorder="0"/>
    <xf numFmtId="3" fontId="206" fillId="69" borderId="186" applyFont="0" applyFill="0" applyProtection="0">
      <alignment horizontal="right"/>
    </xf>
    <xf numFmtId="3" fontId="206" fillId="69" borderId="186" applyFont="0" applyFill="0" applyProtection="0">
      <alignment horizontal="right"/>
    </xf>
    <xf numFmtId="3" fontId="206" fillId="69" borderId="186" applyFont="0" applyFill="0" applyProtection="0">
      <alignment horizontal="right"/>
    </xf>
    <xf numFmtId="3" fontId="206" fillId="69" borderId="186" applyFont="0" applyFill="0" applyProtection="0">
      <alignment horizontal="right"/>
    </xf>
    <xf numFmtId="3" fontId="206" fillId="69" borderId="186" applyFont="0" applyFill="0" applyProtection="0">
      <alignment horizontal="right"/>
    </xf>
    <xf numFmtId="3" fontId="206" fillId="69" borderId="186" applyFont="0" applyFill="0" applyProtection="0">
      <alignment horizontal="right"/>
    </xf>
    <xf numFmtId="3" fontId="206" fillId="69" borderId="186" applyFont="0" applyFill="0" applyProtection="0">
      <alignment horizontal="right"/>
    </xf>
    <xf numFmtId="3" fontId="206" fillId="69" borderId="186" applyFont="0" applyFill="0" applyProtection="0">
      <alignment horizontal="right"/>
    </xf>
    <xf numFmtId="3" fontId="206" fillId="69" borderId="186" applyFont="0" applyFill="0" applyProtection="0">
      <alignment horizontal="right" vertical="center"/>
    </xf>
    <xf numFmtId="3" fontId="206" fillId="69" borderId="186" applyFont="0" applyFill="0" applyProtection="0">
      <alignment horizontal="right"/>
    </xf>
    <xf numFmtId="3" fontId="206" fillId="69" borderId="186" applyFont="0" applyFill="0" applyProtection="0">
      <alignment horizontal="right"/>
    </xf>
    <xf numFmtId="3" fontId="206" fillId="69" borderId="186" applyFont="0" applyFill="0" applyProtection="0">
      <alignment horizontal="right"/>
    </xf>
    <xf numFmtId="3" fontId="206" fillId="69" borderId="186" applyFont="0" applyFill="0" applyProtection="0">
      <alignment horizontal="right"/>
    </xf>
    <xf numFmtId="3" fontId="206" fillId="69" borderId="186" applyFont="0" applyFill="0" applyProtection="0">
      <alignment horizontal="right"/>
    </xf>
    <xf numFmtId="3" fontId="206" fillId="69" borderId="186" applyFont="0" applyFill="0" applyProtection="0">
      <alignment horizontal="right"/>
    </xf>
    <xf numFmtId="3" fontId="206" fillId="69" borderId="186"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3" applyNumberFormat="0" applyFill="0" applyBorder="0" applyAlignment="0" applyProtection="0">
      <alignment horizontal="center"/>
      <protection locked="0"/>
    </xf>
    <xf numFmtId="0" fontId="221" fillId="0" borderId="193" applyNumberFormat="0" applyFill="0" applyBorder="0">
      <protection locked="0"/>
    </xf>
    <xf numFmtId="0" fontId="221" fillId="0" borderId="193" applyNumberFormat="0" applyFill="0" applyBorder="0">
      <protection locked="0"/>
    </xf>
    <xf numFmtId="0" fontId="221" fillId="0" borderId="193" applyNumberFormat="0" applyFill="0" applyBorder="0">
      <protection locked="0"/>
    </xf>
    <xf numFmtId="0" fontId="221" fillId="0" borderId="193" applyNumberFormat="0" applyFill="0" applyBorder="0">
      <protection locked="0"/>
    </xf>
    <xf numFmtId="0" fontId="221" fillId="0" borderId="193" applyNumberFormat="0" applyFill="0" applyBorder="0">
      <protection locked="0"/>
    </xf>
    <xf numFmtId="0" fontId="221" fillId="0" borderId="193" applyNumberFormat="0" applyFill="0" applyBorder="0">
      <protection locked="0"/>
    </xf>
    <xf numFmtId="0" fontId="221" fillId="0" borderId="193" applyNumberFormat="0" applyFill="0" applyBorder="0">
      <protection locked="0"/>
    </xf>
    <xf numFmtId="0" fontId="221" fillId="0" borderId="193" applyNumberFormat="0" applyFill="0" applyBorder="0">
      <protection locked="0"/>
    </xf>
    <xf numFmtId="0" fontId="220" fillId="0" borderId="193" applyNumberFormat="0" applyFill="0" applyBorder="0" applyAlignment="0" applyProtection="0">
      <alignment horizontal="center"/>
      <protection locked="0"/>
    </xf>
    <xf numFmtId="0" fontId="220" fillId="0" borderId="193" applyNumberFormat="0" applyFill="0" applyBorder="0" applyAlignment="0" applyProtection="0">
      <alignment horizontal="center"/>
      <protection locked="0"/>
    </xf>
    <xf numFmtId="0" fontId="220" fillId="0" borderId="193" applyNumberFormat="0" applyFill="0" applyBorder="0" applyAlignment="0" applyProtection="0">
      <alignment horizontal="center"/>
      <protection locked="0"/>
    </xf>
    <xf numFmtId="0" fontId="220" fillId="0" borderId="193" applyNumberFormat="0" applyFill="0" applyBorder="0" applyAlignment="0" applyProtection="0">
      <alignment horizontal="center"/>
      <protection locked="0"/>
    </xf>
    <xf numFmtId="0" fontId="221" fillId="0" borderId="193" applyNumberFormat="0" applyFill="0" applyBorder="0">
      <protection locked="0"/>
    </xf>
    <xf numFmtId="0" fontId="221" fillId="0" borderId="193" applyNumberFormat="0" applyFill="0" applyBorder="0">
      <protection locked="0"/>
    </xf>
    <xf numFmtId="0" fontId="221" fillId="0" borderId="193" applyNumberFormat="0" applyFill="0" applyBorder="0">
      <protection locked="0"/>
    </xf>
    <xf numFmtId="0" fontId="221" fillId="0" borderId="193" applyNumberFormat="0" applyFill="0" applyBorder="0">
      <protection locked="0"/>
    </xf>
    <xf numFmtId="0" fontId="221" fillId="0" borderId="193" applyNumberFormat="0" applyFill="0" applyBorder="0">
      <protection locked="0"/>
    </xf>
    <xf numFmtId="0" fontId="221" fillId="0" borderId="193" applyNumberFormat="0" applyFill="0" applyBorder="0">
      <protection locked="0"/>
    </xf>
    <xf numFmtId="0" fontId="221" fillId="0" borderId="193" applyNumberFormat="0" applyFill="0" applyBorder="0">
      <protection locked="0"/>
    </xf>
    <xf numFmtId="0" fontId="221" fillId="0" borderId="193"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3" applyNumberFormat="0" applyBorder="0">
      <alignment horizontal="left"/>
    </xf>
    <xf numFmtId="0" fontId="227" fillId="119" borderId="183" applyNumberFormat="0" applyBorder="0">
      <alignment horizontal="left"/>
    </xf>
    <xf numFmtId="0" fontId="227" fillId="119" borderId="183" applyNumberFormat="0" applyBorder="0">
      <alignment horizontal="left"/>
    </xf>
    <xf numFmtId="0" fontId="227" fillId="119" borderId="183" applyNumberFormat="0" applyBorder="0">
      <alignment horizontal="left"/>
    </xf>
    <xf numFmtId="0" fontId="227" fillId="119" borderId="183" applyNumberFormat="0" applyBorder="0">
      <alignment horizontal="left"/>
    </xf>
    <xf numFmtId="0" fontId="227" fillId="119" borderId="183" applyNumberFormat="0" applyBorder="0">
      <alignment horizontal="left"/>
    </xf>
    <xf numFmtId="0" fontId="227" fillId="119" borderId="183" applyNumberFormat="0" applyBorder="0">
      <alignment horizontal="left"/>
    </xf>
    <xf numFmtId="0" fontId="227" fillId="119" borderId="183" applyNumberFormat="0" applyBorder="0">
      <alignment horizontal="left"/>
    </xf>
    <xf numFmtId="0" fontId="227" fillId="119" borderId="183" applyNumberFormat="0" applyBorder="0">
      <alignment horizontal="left"/>
    </xf>
    <xf numFmtId="0" fontId="227" fillId="119" borderId="183" applyNumberFormat="0" applyBorder="0">
      <alignment horizontal="left"/>
    </xf>
    <xf numFmtId="0" fontId="227" fillId="119" borderId="183" applyNumberFormat="0" applyBorder="0">
      <alignment horizontal="left"/>
    </xf>
    <xf numFmtId="0" fontId="227" fillId="119" borderId="183" applyNumberFormat="0" applyBorder="0">
      <alignment horizontal="left"/>
    </xf>
    <xf numFmtId="0" fontId="227" fillId="119" borderId="183" applyNumberFormat="0" applyBorder="0">
      <alignment horizontal="left"/>
    </xf>
    <xf numFmtId="0" fontId="227" fillId="119" borderId="183" applyNumberFormat="0" applyBorder="0">
      <alignment horizontal="left"/>
    </xf>
    <xf numFmtId="0" fontId="227" fillId="119" borderId="183" applyNumberFormat="0" applyBorder="0">
      <alignment horizontal="left"/>
    </xf>
    <xf numFmtId="0" fontId="227" fillId="119" borderId="183" applyNumberFormat="0" applyBorder="0">
      <alignment horizontal="left"/>
    </xf>
    <xf numFmtId="0" fontId="227" fillId="119" borderId="183" applyNumberFormat="0" applyBorder="0">
      <alignment horizontal="left"/>
    </xf>
    <xf numFmtId="0" fontId="227" fillId="119" borderId="183" applyNumberFormat="0" applyBorder="0">
      <alignment horizontal="left"/>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0" fontId="232" fillId="120" borderId="186" applyNumberFormat="0" applyBorder="0" applyAlignment="0">
      <alignment horizontal="center"/>
      <protection locked="0"/>
    </xf>
    <xf numFmtId="0" fontId="232" fillId="120" borderId="186" applyNumberFormat="0" applyBorder="0" applyAlignment="0">
      <alignment horizontal="center"/>
      <protection locked="0"/>
    </xf>
    <xf numFmtId="3" fontId="233" fillId="121" borderId="193" applyNumberFormat="0" applyBorder="0" applyAlignment="0" applyProtection="0">
      <protection hidden="1"/>
    </xf>
    <xf numFmtId="281" fontId="2" fillId="0" borderId="0" applyFont="0" applyFill="0" applyBorder="0" applyAlignment="0" applyProtection="0"/>
    <xf numFmtId="0" fontId="2" fillId="71" borderId="184" applyNumberFormat="0" applyFont="0" applyAlignment="0" applyProtection="0"/>
    <xf numFmtId="0" fontId="2" fillId="71" borderId="184" applyNumberFormat="0" applyFont="0" applyAlignment="0" applyProtection="0"/>
    <xf numFmtId="0" fontId="2" fillId="71" borderId="184" applyNumberFormat="0" applyFont="0" applyAlignment="0" applyProtection="0"/>
    <xf numFmtId="0" fontId="2" fillId="71" borderId="184" applyNumberFormat="0" applyFont="0" applyAlignment="0" applyProtection="0"/>
    <xf numFmtId="0" fontId="2" fillId="71" borderId="184" applyNumberFormat="0" applyFont="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45" fillId="113" borderId="188" applyAlignment="0" applyProtection="0"/>
    <xf numFmtId="0" fontId="45" fillId="113" borderId="188" applyAlignment="0" applyProtection="0"/>
    <xf numFmtId="0" fontId="45" fillId="113" borderId="188" applyAlignment="0" applyProtection="0"/>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Protection="0">
      <alignment horizontal="center" vertical="center"/>
    </xf>
    <xf numFmtId="0" fontId="2" fillId="68" borderId="186" applyNumberFormat="0" applyFont="0" applyBorder="0" applyProtection="0">
      <alignment horizontal="center" vertical="center"/>
    </xf>
    <xf numFmtId="0" fontId="2" fillId="68" borderId="186" applyNumberFormat="0" applyFont="0" applyBorder="0" applyProtection="0">
      <alignment horizontal="center" vertical="center"/>
    </xf>
    <xf numFmtId="0" fontId="2" fillId="68" borderId="186" applyNumberFormat="0" applyFont="0" applyBorder="0" applyProtection="0">
      <alignment horizontal="center" vertic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125" borderId="183" applyNumberFormat="0" applyFont="0" applyBorder="0" applyAlignment="0"/>
    <xf numFmtId="0" fontId="2" fillId="125" borderId="183" applyNumberFormat="0" applyFont="0" applyBorder="0" applyAlignment="0"/>
    <xf numFmtId="0" fontId="2" fillId="125" borderId="183" applyNumberFormat="0" applyFont="0" applyBorder="0" applyAlignment="0"/>
    <xf numFmtId="0" fontId="2" fillId="125" borderId="183" applyNumberFormat="0" applyFont="0" applyBorder="0" applyAlignment="0"/>
    <xf numFmtId="0" fontId="2" fillId="125" borderId="183" applyNumberFormat="0" applyFont="0" applyBorder="0" applyAlignment="0"/>
    <xf numFmtId="0" fontId="41" fillId="126" borderId="182" applyNumberFormat="0" applyFont="0" applyBorder="0" applyAlignment="0">
      <alignment horizontal="centerContinuous"/>
    </xf>
    <xf numFmtId="0" fontId="41" fillId="126" borderId="182" applyNumberFormat="0" applyFont="0" applyBorder="0" applyAlignment="0">
      <alignment horizontal="centerContinuous"/>
    </xf>
    <xf numFmtId="0" fontId="41" fillId="126" borderId="182" applyNumberFormat="0" applyFont="0" applyBorder="0" applyAlignment="0">
      <alignment horizontal="centerContinuous"/>
    </xf>
    <xf numFmtId="0" fontId="41" fillId="126" borderId="182" applyNumberFormat="0" applyFont="0" applyBorder="0" applyAlignment="0">
      <alignment horizontal="centerContinuous"/>
    </xf>
    <xf numFmtId="0" fontId="41" fillId="126" borderId="182" applyNumberFormat="0" applyFont="0" applyBorder="0" applyAlignment="0">
      <alignment horizontal="centerContinuous"/>
    </xf>
    <xf numFmtId="0" fontId="37" fillId="0" borderId="188">
      <alignment horizontal="left" vertical="center"/>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0" borderId="0" applyNumberFormat="0" applyFont="0" applyFill="0" applyBorder="0" applyAlignment="0" applyProtection="0"/>
    <xf numFmtId="10" fontId="19" fillId="107" borderId="186" applyNumberFormat="0" applyBorder="0" applyAlignment="0" applyProtection="0"/>
    <xf numFmtId="10" fontId="19" fillId="107" borderId="186" applyNumberFormat="0" applyBorder="0" applyAlignment="0" applyProtection="0"/>
    <xf numFmtId="10" fontId="19" fillId="107" borderId="186" applyNumberFormat="0" applyBorder="0" applyAlignment="0" applyProtection="0"/>
    <xf numFmtId="10" fontId="19" fillId="107" borderId="186" applyNumberFormat="0" applyBorder="0" applyAlignment="0" applyProtection="0"/>
    <xf numFmtId="10" fontId="19" fillId="107" borderId="186" applyNumberFormat="0" applyBorder="0" applyAlignment="0" applyProtection="0"/>
    <xf numFmtId="10" fontId="19" fillId="107" borderId="186" applyNumberFormat="0" applyBorder="0" applyAlignment="0" applyProtection="0"/>
    <xf numFmtId="0" fontId="271" fillId="0" borderId="191">
      <protection locked="0"/>
    </xf>
    <xf numFmtId="0" fontId="271" fillId="0" borderId="191">
      <protection locked="0"/>
    </xf>
    <xf numFmtId="0" fontId="271" fillId="0" borderId="191">
      <protection locked="0"/>
    </xf>
    <xf numFmtId="0" fontId="271" fillId="0" borderId="191">
      <protection locked="0"/>
    </xf>
    <xf numFmtId="0" fontId="271" fillId="0" borderId="191">
      <protection locked="0"/>
    </xf>
    <xf numFmtId="0" fontId="271" fillId="0" borderId="191">
      <protection locked="0"/>
    </xf>
    <xf numFmtId="0" fontId="271" fillId="0" borderId="191">
      <protection locked="0"/>
    </xf>
    <xf numFmtId="0" fontId="271" fillId="0" borderId="191">
      <protection locked="0"/>
    </xf>
    <xf numFmtId="0" fontId="271" fillId="0" borderId="191">
      <protection locked="0"/>
    </xf>
    <xf numFmtId="0" fontId="271" fillId="0" borderId="191">
      <protection locked="0"/>
    </xf>
    <xf numFmtId="0" fontId="271" fillId="0" borderId="191">
      <protection locked="0"/>
    </xf>
    <xf numFmtId="0" fontId="271" fillId="0" borderId="191">
      <protection locked="0"/>
    </xf>
    <xf numFmtId="0" fontId="271" fillId="0" borderId="191">
      <protection locked="0"/>
    </xf>
    <xf numFmtId="0" fontId="271" fillId="0" borderId="191">
      <protection locked="0"/>
    </xf>
    <xf numFmtId="0" fontId="271" fillId="0" borderId="191">
      <protection locked="0"/>
    </xf>
    <xf numFmtId="0" fontId="271" fillId="0" borderId="191">
      <protection locked="0"/>
    </xf>
    <xf numFmtId="0" fontId="271" fillId="0" borderId="191">
      <protection locked="0"/>
    </xf>
    <xf numFmtId="0" fontId="271" fillId="0" borderId="191">
      <protection locked="0"/>
    </xf>
    <xf numFmtId="2" fontId="233" fillId="129" borderId="191" applyNumberFormat="0" applyBorder="0" applyAlignment="0" applyProtection="0">
      <alignment horizontal="center"/>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vertical="center"/>
      <protection locked="0"/>
    </xf>
    <xf numFmtId="3" fontId="2" fillId="71" borderId="186" applyFont="0">
      <alignment horizontal="right" vertical="center"/>
      <protection locked="0"/>
    </xf>
    <xf numFmtId="3" fontId="2" fillId="71" borderId="186" applyFont="0">
      <alignment horizontal="right" vertical="center"/>
      <protection locked="0"/>
    </xf>
    <xf numFmtId="3" fontId="2" fillId="71" borderId="186" applyFont="0">
      <alignment horizontal="right" vertical="center"/>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9" fontId="2" fillId="71" borderId="193" applyFont="0">
      <alignment horizontal="right"/>
      <protection locked="0"/>
    </xf>
    <xf numFmtId="9" fontId="2" fillId="71" borderId="193" applyFont="0">
      <alignment horizontal="right"/>
      <protection locked="0"/>
    </xf>
    <xf numFmtId="9" fontId="2" fillId="71" borderId="193" applyFont="0">
      <alignment horizontal="right"/>
      <protection locked="0"/>
    </xf>
    <xf numFmtId="9" fontId="2" fillId="71" borderId="193" applyFont="0">
      <alignment horizontal="right"/>
      <protection locked="0"/>
    </xf>
    <xf numFmtId="9" fontId="2" fillId="71" borderId="193" applyFont="0">
      <alignment horizontal="right"/>
      <protection locked="0"/>
    </xf>
    <xf numFmtId="9" fontId="2" fillId="71" borderId="193" applyFont="0">
      <alignment horizontal="right"/>
      <protection locked="0"/>
    </xf>
    <xf numFmtId="9" fontId="2" fillId="71" borderId="193" applyFont="0">
      <alignment horizontal="right"/>
      <protection locked="0"/>
    </xf>
    <xf numFmtId="9" fontId="2" fillId="71" borderId="193" applyFont="0">
      <alignment horizontal="right"/>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49" fontId="2" fillId="71" borderId="186" applyFont="0" applyAlignment="0">
      <protection locked="0"/>
    </xf>
    <xf numFmtId="49" fontId="2" fillId="71" borderId="186" applyFont="0" applyAlignment="0">
      <protection locked="0"/>
    </xf>
    <xf numFmtId="317" fontId="160" fillId="0" borderId="191" applyBorder="0"/>
    <xf numFmtId="253" fontId="228" fillId="96" borderId="191" applyBorder="0"/>
    <xf numFmtId="10" fontId="9" fillId="130" borderId="183" applyBorder="0">
      <alignment horizontal="center"/>
      <protection locked="0"/>
    </xf>
    <xf numFmtId="10" fontId="9" fillId="130" borderId="183" applyBorder="0">
      <alignment horizontal="center"/>
      <protection locked="0"/>
    </xf>
    <xf numFmtId="10" fontId="9" fillId="130" borderId="183" applyBorder="0">
      <alignment horizontal="center"/>
      <protection locked="0"/>
    </xf>
    <xf numFmtId="10" fontId="9" fillId="130" borderId="183" applyBorder="0">
      <alignment horizontal="center"/>
      <protection locked="0"/>
    </xf>
    <xf numFmtId="10" fontId="9" fillId="130" borderId="183" applyBorder="0">
      <alignment horizontal="center"/>
      <protection locked="0"/>
    </xf>
    <xf numFmtId="2" fontId="233" fillId="107" borderId="186" applyNumberFormat="0" applyBorder="0" applyAlignment="0">
      <protection locked="0"/>
    </xf>
    <xf numFmtId="3" fontId="209" fillId="0" borderId="129">
      <alignment vertical="center"/>
    </xf>
    <xf numFmtId="37" fontId="201" fillId="0" borderId="0" applyNumberFormat="0" applyFill="0" applyAlignment="0"/>
    <xf numFmtId="0" fontId="283" fillId="104" borderId="187">
      <alignment horizontal="center" vertical="top" wrapText="1"/>
    </xf>
    <xf numFmtId="0" fontId="283" fillId="104" borderId="187">
      <alignment horizontal="center" vertical="top" wrapText="1"/>
    </xf>
    <xf numFmtId="0" fontId="283" fillId="104" borderId="187">
      <alignment horizontal="center" vertical="top" wrapText="1"/>
    </xf>
    <xf numFmtId="0" fontId="283" fillId="104" borderId="187">
      <alignment horizontal="center" vertical="top" wrapText="1"/>
    </xf>
    <xf numFmtId="0" fontId="2" fillId="0" borderId="188"/>
    <xf numFmtId="0" fontId="2" fillId="0" borderId="188"/>
    <xf numFmtId="0" fontId="2" fillId="0" borderId="188"/>
    <xf numFmtId="0" fontId="2" fillId="0" borderId="188"/>
    <xf numFmtId="0" fontId="45" fillId="70" borderId="182"/>
    <xf numFmtId="0" fontId="45" fillId="70" borderId="182"/>
    <xf numFmtId="0" fontId="45" fillId="70" borderId="182"/>
    <xf numFmtId="0" fontId="45" fillId="70" borderId="182"/>
    <xf numFmtId="0" fontId="45" fillId="0" borderId="183"/>
    <xf numFmtId="0" fontId="45" fillId="0" borderId="183"/>
    <xf numFmtId="0" fontId="45" fillId="0" borderId="183"/>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0" fontId="283" fillId="132" borderId="187">
      <alignment horizontal="center" vertical="top"/>
    </xf>
    <xf numFmtId="0" fontId="283" fillId="132" borderId="187">
      <alignment horizontal="center" vertical="top"/>
    </xf>
    <xf numFmtId="0" fontId="45" fillId="0" borderId="182"/>
    <xf numFmtId="0" fontId="45" fillId="0" borderId="182"/>
    <xf numFmtId="0" fontId="45" fillId="0" borderId="182"/>
    <xf numFmtId="0" fontId="45" fillId="0" borderId="182"/>
    <xf numFmtId="0" fontId="2" fillId="0" borderId="187"/>
    <xf numFmtId="0" fontId="2" fillId="0" borderId="187"/>
    <xf numFmtId="0" fontId="2" fillId="0" borderId="187"/>
    <xf numFmtId="0" fontId="2" fillId="0" borderId="187"/>
    <xf numFmtId="0" fontId="2" fillId="0" borderId="187"/>
    <xf numFmtId="0" fontId="284" fillId="70" borderId="193"/>
    <xf numFmtId="0" fontId="284" fillId="70" borderId="193"/>
    <xf numFmtId="0" fontId="2" fillId="0" borderId="183">
      <alignment horizontal="center"/>
    </xf>
    <xf numFmtId="0" fontId="2" fillId="0" borderId="183">
      <alignment horizontal="center"/>
    </xf>
    <xf numFmtId="0" fontId="2" fillId="0" borderId="183">
      <alignment horizontal="center"/>
    </xf>
    <xf numFmtId="0" fontId="2" fillId="0" borderId="184">
      <alignment horizontal="center"/>
    </xf>
    <xf numFmtId="0" fontId="2" fillId="0" borderId="184">
      <alignment horizontal="center"/>
    </xf>
    <xf numFmtId="0" fontId="2" fillId="0" borderId="184">
      <alignment horizontal="center"/>
    </xf>
    <xf numFmtId="0" fontId="2" fillId="0" borderId="184">
      <alignment horizontal="center"/>
    </xf>
    <xf numFmtId="0" fontId="2" fillId="0" borderId="189">
      <alignment horizontal="center"/>
    </xf>
    <xf numFmtId="0" fontId="2" fillId="0" borderId="189">
      <alignment horizontal="center"/>
    </xf>
    <xf numFmtId="0" fontId="283" fillId="132" borderId="187">
      <alignment horizontal="center" vertical="top" wrapText="1"/>
    </xf>
    <xf numFmtId="0" fontId="283" fillId="132" borderId="187">
      <alignment horizontal="center" vertical="top" wrapText="1"/>
    </xf>
    <xf numFmtId="0" fontId="283" fillId="132" borderId="187">
      <alignment horizontal="center" vertical="top" wrapText="1"/>
    </xf>
    <xf numFmtId="0" fontId="283" fillId="132" borderId="187">
      <alignment horizontal="center" vertical="top" wrapText="1"/>
    </xf>
    <xf numFmtId="3" fontId="2" fillId="0" borderId="188"/>
    <xf numFmtId="3" fontId="2" fillId="0" borderId="188"/>
    <xf numFmtId="3" fontId="2" fillId="0" borderId="188"/>
    <xf numFmtId="3" fontId="2" fillId="0" borderId="188"/>
    <xf numFmtId="0" fontId="45" fillId="70" borderId="182">
      <alignment horizontal="center"/>
    </xf>
    <xf numFmtId="0" fontId="45" fillId="70" borderId="182">
      <alignment horizontal="center"/>
    </xf>
    <xf numFmtId="0" fontId="45" fillId="70" borderId="182">
      <alignment horizontal="center"/>
    </xf>
    <xf numFmtId="0" fontId="45" fillId="70" borderId="182">
      <alignment horizontal="center"/>
    </xf>
    <xf numFmtId="0" fontId="45" fillId="70" borderId="188">
      <alignment horizontal="center"/>
    </xf>
    <xf numFmtId="0" fontId="45" fillId="70" borderId="188">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83">
      <alignment horizontal="left" vertical="top"/>
    </xf>
    <xf numFmtId="0" fontId="45" fillId="70" borderId="183">
      <alignment horizontal="left" vertical="top"/>
    </xf>
    <xf numFmtId="0" fontId="45" fillId="70" borderId="183">
      <alignment horizontal="left" vertical="top"/>
    </xf>
    <xf numFmtId="0" fontId="283" fillId="132" borderId="188">
      <alignment horizontal="center" vertical="center"/>
    </xf>
    <xf numFmtId="0" fontId="283" fillId="132" borderId="188">
      <alignment horizontal="center" vertical="center"/>
    </xf>
    <xf numFmtId="0" fontId="283" fillId="132" borderId="187">
      <alignment horizontal="center" vertical="center"/>
    </xf>
    <xf numFmtId="0" fontId="283" fillId="132" borderId="187">
      <alignment horizontal="center" vertical="center"/>
    </xf>
    <xf numFmtId="0" fontId="283" fillId="132" borderId="187">
      <alignment horizontal="center" vertical="center"/>
    </xf>
    <xf numFmtId="0" fontId="283" fillId="132" borderId="187">
      <alignment horizontal="center" vertical="center"/>
    </xf>
    <xf numFmtId="0" fontId="283" fillId="104" borderId="182">
      <alignment horizontal="center" vertical="center"/>
    </xf>
    <xf numFmtId="0" fontId="283" fillId="104" borderId="182">
      <alignment horizontal="center" vertical="center"/>
    </xf>
    <xf numFmtId="0" fontId="283" fillId="104" borderId="182">
      <alignment horizontal="center" vertical="center"/>
    </xf>
    <xf numFmtId="0" fontId="283" fillId="104" borderId="182">
      <alignment horizontal="center" vertical="center"/>
    </xf>
    <xf numFmtId="0" fontId="283" fillId="104" borderId="188">
      <alignment horizontal="center" vertical="center"/>
    </xf>
    <xf numFmtId="0" fontId="283" fillId="104" borderId="188">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 fillId="0" borderId="184"/>
    <xf numFmtId="0" fontId="2" fillId="0" borderId="184"/>
    <xf numFmtId="0" fontId="2" fillId="0" borderId="184"/>
    <xf numFmtId="0" fontId="2" fillId="0" borderId="184"/>
    <xf numFmtId="0" fontId="2" fillId="0" borderId="189"/>
    <xf numFmtId="0" fontId="2" fillId="0" borderId="189"/>
    <xf numFmtId="0" fontId="2" fillId="0" borderId="0" applyNumberFormat="0" applyFont="0" applyFill="0" applyBorder="0" applyAlignment="0" applyProtection="0"/>
    <xf numFmtId="0" fontId="286" fillId="0" borderId="191"/>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331" fontId="2" fillId="74" borderId="186" applyFont="0">
      <alignment horizontal="right" vertical="center"/>
      <protection locked="0"/>
    </xf>
    <xf numFmtId="331" fontId="2" fillId="74" borderId="186" applyFont="0">
      <alignment horizontal="right" vertical="center"/>
      <protection locked="0"/>
    </xf>
    <xf numFmtId="331" fontId="2" fillId="74" borderId="186" applyFont="0">
      <alignment horizontal="right" vertical="center"/>
      <protection locked="0"/>
    </xf>
    <xf numFmtId="331" fontId="2" fillId="74" borderId="186" applyFont="0">
      <alignment horizontal="right" vertical="center"/>
      <protection locked="0"/>
    </xf>
    <xf numFmtId="331" fontId="2" fillId="74" borderId="186" applyFont="0">
      <alignment horizontal="right" vertical="center"/>
      <protection locked="0"/>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173" fontId="233" fillId="134" borderId="191" applyNumberFormat="0" applyBorder="0" applyAlignment="0" applyProtection="0">
      <alignment horizontal="center"/>
      <protection hidden="1"/>
    </xf>
    <xf numFmtId="3" fontId="287" fillId="57" borderId="186" applyNumberFormat="0" applyBorder="0" applyAlignment="0" applyProtection="0">
      <protection hidden="1"/>
    </xf>
    <xf numFmtId="3" fontId="288" fillId="135" borderId="193" applyNumberFormat="0" applyBorder="0" applyAlignment="0" applyProtection="0">
      <protection hidden="1"/>
    </xf>
    <xf numFmtId="0" fontId="19" fillId="131" borderId="191" applyNumberFormat="0" applyFont="0" applyBorder="0" applyAlignment="0" applyProtection="0">
      <alignment horizontal="center"/>
    </xf>
    <xf numFmtId="0" fontId="19" fillId="131" borderId="191" applyNumberFormat="0" applyFont="0" applyBorder="0" applyAlignment="0" applyProtection="0">
      <alignment horizontal="center"/>
    </xf>
    <xf numFmtId="0" fontId="19" fillId="96" borderId="191" applyNumberFormat="0" applyFont="0" applyBorder="0" applyAlignment="0" applyProtection="0">
      <alignment horizontal="center"/>
    </xf>
    <xf numFmtId="0" fontId="19" fillId="96" borderId="191" applyNumberFormat="0" applyFont="0" applyBorder="0" applyAlignment="0" applyProtection="0">
      <alignment horizontal="center"/>
    </xf>
    <xf numFmtId="0" fontId="160" fillId="0" borderId="194" applyNumberFormat="0" applyAlignment="0" applyProtection="0"/>
    <xf numFmtId="0" fontId="10" fillId="0" borderId="0"/>
    <xf numFmtId="0" fontId="46" fillId="69" borderId="185">
      <alignment horizontal="center"/>
    </xf>
    <xf numFmtId="0" fontId="41" fillId="0" borderId="181">
      <alignment horizontal="center"/>
    </xf>
    <xf numFmtId="0" fontId="45" fillId="92" borderId="185" applyNumberFormat="0" applyBorder="0" applyAlignment="0"/>
    <xf numFmtId="3" fontId="2" fillId="95" borderId="186" applyFont="0">
      <alignment horizontal="right" vertical="center"/>
      <protection locked="0"/>
    </xf>
    <xf numFmtId="3" fontId="2" fillId="95" borderId="186" applyFont="0">
      <alignment horizontal="right" vertical="center"/>
      <protection locked="0"/>
    </xf>
    <xf numFmtId="3" fontId="2" fillId="95" borderId="186" applyFont="0">
      <alignment horizontal="right" vertical="center"/>
      <protection locked="0"/>
    </xf>
    <xf numFmtId="3" fontId="2" fillId="95" borderId="186" applyFont="0">
      <alignment horizontal="right" vertical="center"/>
      <protection locked="0"/>
    </xf>
    <xf numFmtId="3" fontId="2" fillId="95" borderId="186" applyFont="0">
      <alignment horizontal="right" vertical="center"/>
      <protection locked="0"/>
    </xf>
    <xf numFmtId="0" fontId="297" fillId="45" borderId="186"/>
    <xf numFmtId="0" fontId="2" fillId="0" borderId="195">
      <alignment vertical="center"/>
    </xf>
    <xf numFmtId="4" fontId="29" fillId="138" borderId="196" applyNumberFormat="0" applyProtection="0">
      <alignment horizontal="left" vertical="center" indent="1"/>
    </xf>
    <xf numFmtId="4" fontId="29" fillId="138" borderId="196" applyNumberFormat="0" applyProtection="0">
      <alignment horizontal="left" vertical="center" indent="1"/>
    </xf>
    <xf numFmtId="4" fontId="29" fillId="138" borderId="196" applyNumberFormat="0" applyProtection="0">
      <alignment horizontal="left" vertical="center" indent="1"/>
    </xf>
    <xf numFmtId="4" fontId="29" fillId="138" borderId="196" applyNumberFormat="0" applyProtection="0">
      <alignment horizontal="left" vertical="center" indent="1"/>
    </xf>
    <xf numFmtId="4" fontId="29" fillId="138" borderId="196" applyNumberFormat="0" applyProtection="0">
      <alignment horizontal="left" vertical="center" indent="1"/>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 fontId="2" fillId="69" borderId="186" applyFont="0">
      <alignment horizontal="right"/>
    </xf>
    <xf numFmtId="3" fontId="2" fillId="69" borderId="186" applyFont="0">
      <alignment horizontal="right"/>
    </xf>
    <xf numFmtId="3" fontId="2" fillId="69" borderId="186" applyFont="0">
      <alignment horizontal="right" vertical="center"/>
    </xf>
    <xf numFmtId="3" fontId="2" fillId="69" borderId="186" applyFont="0">
      <alignment horizontal="right" vertical="center"/>
    </xf>
    <xf numFmtId="3" fontId="2" fillId="69" borderId="186" applyFont="0">
      <alignment horizontal="right" vertical="center"/>
    </xf>
    <xf numFmtId="3" fontId="2" fillId="69" borderId="186" applyFont="0">
      <alignment horizontal="right" vertical="center"/>
    </xf>
    <xf numFmtId="3" fontId="2" fillId="69" borderId="186" applyFont="0">
      <alignment horizontal="right"/>
    </xf>
    <xf numFmtId="3" fontId="2" fillId="69" borderId="186" applyFont="0">
      <alignment horizontal="right"/>
    </xf>
    <xf numFmtId="3" fontId="2" fillId="69" borderId="186" applyFont="0">
      <alignment horizontal="right"/>
    </xf>
    <xf numFmtId="3" fontId="2" fillId="69" borderId="186" applyFont="0">
      <alignment horizontal="right"/>
    </xf>
    <xf numFmtId="3" fontId="2" fillId="69" borderId="186" applyFont="0">
      <alignment horizontal="right"/>
    </xf>
    <xf numFmtId="3" fontId="2" fillId="69" borderId="186" applyFont="0">
      <alignment horizontal="right"/>
    </xf>
    <xf numFmtId="3" fontId="2" fillId="69" borderId="186" applyFont="0">
      <alignment horizontal="right"/>
    </xf>
    <xf numFmtId="3" fontId="2" fillId="69" borderId="186" applyFont="0">
      <alignment horizontal="right"/>
    </xf>
    <xf numFmtId="3"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 fontId="2" fillId="68" borderId="188" applyBorder="0"/>
    <xf numFmtId="3" fontId="2" fillId="68" borderId="188" applyBorder="0"/>
    <xf numFmtId="3" fontId="2" fillId="68" borderId="188" applyBorder="0"/>
    <xf numFmtId="3" fontId="2" fillId="68" borderId="188" applyBorder="0"/>
    <xf numFmtId="3" fontId="2" fillId="68" borderId="188" applyBorder="0"/>
    <xf numFmtId="2" fontId="313" fillId="0" borderId="191" applyNumberFormat="0" applyFill="0" applyBorder="0" applyAlignment="0" applyProtection="0">
      <alignment horizontal="center"/>
      <protection locked="0"/>
    </xf>
    <xf numFmtId="0" fontId="160" fillId="0" borderId="186" applyNumberFormat="0" applyFont="0" applyFill="0" applyBorder="0" applyAlignment="0">
      <protection hidden="1"/>
    </xf>
    <xf numFmtId="0" fontId="160" fillId="0" borderId="186" applyNumberFormat="0" applyFont="0" applyFill="0" applyBorder="0" applyAlignment="0">
      <protection hidden="1"/>
    </xf>
    <xf numFmtId="0" fontId="160" fillId="0" borderId="186" applyNumberFormat="0" applyFont="0" applyFill="0" applyBorder="0" applyAlignment="0">
      <protection hidden="1"/>
    </xf>
    <xf numFmtId="0" fontId="160" fillId="0" borderId="186" applyNumberFormat="0" applyFont="0" applyFill="0" applyBorder="0" applyAlignment="0">
      <protection hidden="1"/>
    </xf>
    <xf numFmtId="0" fontId="160" fillId="0" borderId="186" applyNumberFormat="0" applyFont="0" applyFill="0" applyBorder="0" applyAlignment="0">
      <protection hidden="1"/>
    </xf>
    <xf numFmtId="0" fontId="160" fillId="0" borderId="186" applyNumberFormat="0" applyFont="0" applyFill="0" applyBorder="0" applyAlignment="0">
      <protection hidden="1"/>
    </xf>
    <xf numFmtId="0" fontId="160" fillId="0" borderId="186" applyNumberFormat="0" applyFont="0" applyFill="0" applyBorder="0" applyAlignment="0">
      <protection hidden="1"/>
    </xf>
    <xf numFmtId="0" fontId="160" fillId="0" borderId="186" applyNumberFormat="0" applyFont="0" applyFill="0" applyBorder="0" applyAlignment="0">
      <protection hidden="1"/>
    </xf>
    <xf numFmtId="0" fontId="160" fillId="0" borderId="186" applyNumberFormat="0" applyFont="0" applyFill="0" applyBorder="0" applyAlignment="0">
      <protection hidden="1"/>
    </xf>
    <xf numFmtId="0" fontId="160" fillId="0" borderId="186" applyNumberFormat="0" applyFont="0" applyFill="0" applyBorder="0" applyAlignment="0">
      <protection hidden="1"/>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304" fontId="2" fillId="144" borderId="186" applyFont="0"/>
    <xf numFmtId="304" fontId="2" fillId="144" borderId="186" applyFont="0"/>
    <xf numFmtId="304" fontId="2" fillId="144" borderId="186" applyFont="0"/>
    <xf numFmtId="304" fontId="2" fillId="144" borderId="186" applyFont="0"/>
    <xf numFmtId="304" fontId="2" fillId="144" borderId="186" applyFont="0"/>
    <xf numFmtId="304" fontId="2" fillId="144" borderId="186" applyFont="0"/>
    <xf numFmtId="304" fontId="2" fillId="144" borderId="186" applyFont="0"/>
    <xf numFmtId="304" fontId="2" fillId="144" borderId="186" applyFont="0"/>
    <xf numFmtId="304" fontId="2" fillId="144" borderId="186" applyFont="0"/>
    <xf numFmtId="304" fontId="2" fillId="144" borderId="186" applyFont="0"/>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49" fontId="2" fillId="144" borderId="186" applyFont="0"/>
    <xf numFmtId="49" fontId="2" fillId="144" borderId="186" applyFont="0"/>
    <xf numFmtId="304" fontId="2" fillId="145" borderId="186" applyFont="0"/>
    <xf numFmtId="304" fontId="2" fillId="145" borderId="186" applyFont="0"/>
    <xf numFmtId="304" fontId="2" fillId="145" borderId="186" applyFont="0"/>
    <xf numFmtId="304" fontId="2" fillId="145" borderId="186" applyFont="0"/>
    <xf numFmtId="304" fontId="2" fillId="145" borderId="186" applyFont="0"/>
    <xf numFmtId="304" fontId="2" fillId="145" borderId="186" applyFont="0"/>
    <xf numFmtId="304" fontId="2" fillId="145" borderId="186" applyFont="0"/>
    <xf numFmtId="304" fontId="2" fillId="145" borderId="186" applyFont="0"/>
    <xf numFmtId="304" fontId="2" fillId="145" borderId="186" applyFont="0"/>
    <xf numFmtId="304" fontId="2" fillId="145" borderId="186" applyFont="0"/>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311" fontId="2" fillId="146" borderId="186">
      <alignment vertical="center"/>
    </xf>
    <xf numFmtId="311" fontId="2" fillId="146" borderId="186">
      <alignment vertical="center"/>
    </xf>
    <xf numFmtId="311" fontId="2" fillId="146" borderId="186">
      <alignment vertical="center"/>
    </xf>
    <xf numFmtId="311" fontId="2" fillId="146" borderId="186">
      <alignment vertical="center"/>
    </xf>
    <xf numFmtId="311" fontId="2" fillId="146" borderId="186">
      <alignment vertical="center"/>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304" fontId="2" fillId="93" borderId="186" applyFont="0"/>
    <xf numFmtId="304" fontId="2" fillId="93" borderId="186" applyFont="0"/>
    <xf numFmtId="304" fontId="2" fillId="93" borderId="186" applyFont="0"/>
    <xf numFmtId="304" fontId="2" fillId="93" borderId="186" applyFont="0"/>
    <xf numFmtId="304" fontId="2" fillId="93" borderId="186" applyFont="0"/>
    <xf numFmtId="304" fontId="2" fillId="93" borderId="186" applyFont="0"/>
    <xf numFmtId="304" fontId="2" fillId="93" borderId="186" applyFont="0"/>
    <xf numFmtId="304" fontId="2" fillId="93" borderId="186" applyFont="0"/>
    <xf numFmtId="304" fontId="2" fillId="93" borderId="186" applyFont="0"/>
    <xf numFmtId="304" fontId="2" fillId="93" borderId="186" applyFont="0"/>
    <xf numFmtId="260" fontId="2" fillId="93" borderId="186" applyFont="0"/>
    <xf numFmtId="260" fontId="2" fillId="93" borderId="186" applyFont="0"/>
    <xf numFmtId="260" fontId="2" fillId="93" borderId="186" applyFont="0"/>
    <xf numFmtId="260" fontId="2" fillId="93" borderId="186" applyFont="0"/>
    <xf numFmtId="260" fontId="2" fillId="93" borderId="186" applyFont="0"/>
    <xf numFmtId="260" fontId="2" fillId="93" borderId="186" applyFont="0"/>
    <xf numFmtId="260" fontId="2" fillId="93" borderId="186" applyFont="0"/>
    <xf numFmtId="260" fontId="2" fillId="93" borderId="186" applyFont="0"/>
    <xf numFmtId="260" fontId="2" fillId="93" borderId="186" applyFont="0"/>
    <xf numFmtId="260" fontId="2" fillId="93" borderId="186" applyFont="0"/>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49" fontId="2" fillId="93" borderId="186" applyFont="0"/>
    <xf numFmtId="49" fontId="2" fillId="93" borderId="186" applyFont="0"/>
    <xf numFmtId="0" fontId="320" fillId="0" borderId="188" applyNumberFormat="0" applyProtection="0">
      <alignment horizontal="left" vertical="top"/>
    </xf>
    <xf numFmtId="0" fontId="320" fillId="0" borderId="188" applyNumberFormat="0" applyProtection="0">
      <alignment horizontal="left" vertical="top"/>
    </xf>
    <xf numFmtId="0" fontId="320" fillId="0" borderId="188" applyNumberFormat="0" applyProtection="0">
      <alignment horizontal="left" vertical="top"/>
    </xf>
    <xf numFmtId="0" fontId="320" fillId="0" borderId="188" applyNumberFormat="0" applyProtection="0">
      <alignment horizontal="right" vertical="top"/>
    </xf>
    <xf numFmtId="0" fontId="320" fillId="0" borderId="188" applyNumberFormat="0" applyProtection="0">
      <alignment horizontal="right" vertical="top"/>
    </xf>
    <xf numFmtId="0" fontId="320" fillId="0" borderId="188" applyNumberFormat="0" applyProtection="0">
      <alignment horizontal="right" vertical="top"/>
    </xf>
    <xf numFmtId="0" fontId="320" fillId="0" borderId="188" applyNumberFormat="0" applyProtection="0">
      <alignment horizontal="right" vertical="top"/>
    </xf>
    <xf numFmtId="0" fontId="320" fillId="0" borderId="188" applyNumberFormat="0" applyProtection="0">
      <alignment horizontal="right" vertical="top"/>
    </xf>
    <xf numFmtId="0" fontId="317" fillId="0" borderId="188" applyNumberFormat="0" applyFill="0" applyAlignment="0" applyProtection="0"/>
    <xf numFmtId="0" fontId="317" fillId="0" borderId="188" applyNumberFormat="0" applyFill="0" applyAlignment="0" applyProtection="0"/>
    <xf numFmtId="0" fontId="317" fillId="0" borderId="188" applyNumberFormat="0" applyFill="0" applyAlignment="0" applyProtection="0"/>
    <xf numFmtId="0" fontId="317" fillId="0" borderId="188" applyNumberFormat="0" applyFill="0" applyAlignment="0" applyProtection="0"/>
    <xf numFmtId="0" fontId="317" fillId="0" borderId="188" applyNumberFormat="0" applyFill="0" applyAlignment="0" applyProtection="0"/>
    <xf numFmtId="0" fontId="316" fillId="0" borderId="184" applyNumberFormat="0" applyFont="0" applyFill="0" applyAlignment="0" applyProtection="0">
      <alignment horizontal="left" vertical="top"/>
    </xf>
    <xf numFmtId="0" fontId="316" fillId="0" borderId="184" applyNumberFormat="0" applyFont="0" applyFill="0" applyAlignment="0" applyProtection="0">
      <alignment horizontal="left" vertical="top"/>
    </xf>
    <xf numFmtId="0" fontId="316" fillId="0" borderId="184" applyNumberFormat="0" applyFont="0" applyFill="0" applyAlignment="0" applyProtection="0">
      <alignment horizontal="left" vertical="top"/>
    </xf>
    <xf numFmtId="0" fontId="316" fillId="0" borderId="184" applyNumberFormat="0" applyFont="0" applyFill="0" applyAlignment="0" applyProtection="0">
      <alignment horizontal="left" vertical="top"/>
    </xf>
    <xf numFmtId="0" fontId="316" fillId="0" borderId="184" applyNumberFormat="0" applyFont="0" applyFill="0" applyAlignment="0" applyProtection="0">
      <alignment horizontal="left" vertical="top"/>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55" fillId="0" borderId="185" applyFill="0" applyBorder="0" applyProtection="0">
      <alignment horizontal="left" vertical="top"/>
    </xf>
    <xf numFmtId="0" fontId="185" fillId="131" borderId="197" applyNumberFormat="0" applyFont="0">
      <alignment horizontal="center" vertical="center"/>
    </xf>
    <xf numFmtId="350" fontId="45" fillId="68" borderId="193" applyNumberFormat="0" applyBorder="0" applyAlignment="0">
      <alignment horizontal="right"/>
    </xf>
    <xf numFmtId="0" fontId="331" fillId="0" borderId="183"/>
    <xf numFmtId="0" fontId="331" fillId="0" borderId="183"/>
    <xf numFmtId="0" fontId="331" fillId="0" borderId="183"/>
    <xf numFmtId="0" fontId="331" fillId="0" borderId="183"/>
    <xf numFmtId="0" fontId="331" fillId="0" borderId="183"/>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0" fontId="272" fillId="0" borderId="198" applyProtection="0">
      <alignment horizontal="center"/>
    </xf>
    <xf numFmtId="0" fontId="272" fillId="0" borderId="198" applyProtection="0">
      <alignment horizontal="center"/>
    </xf>
    <xf numFmtId="0" fontId="272" fillId="0" borderId="198" applyProtection="0">
      <alignment horizontal="center"/>
    </xf>
    <xf numFmtId="0" fontId="272" fillId="0" borderId="198" applyProtection="0">
      <alignment horizontal="center"/>
    </xf>
    <xf numFmtId="0" fontId="272" fillId="0" borderId="198" applyProtection="0">
      <alignment horizontal="center"/>
    </xf>
    <xf numFmtId="0" fontId="333" fillId="0" borderId="193" applyNumberFormat="0" applyFill="0" applyBorder="0" applyAlignment="0" applyProtection="0">
      <alignment horizontal="center"/>
      <protection locked="0"/>
    </xf>
    <xf numFmtId="37" fontId="160" fillId="150" borderId="186" applyNumberFormat="0" applyAlignment="0" applyProtection="0"/>
    <xf numFmtId="37" fontId="160" fillId="150" borderId="186" applyNumberFormat="0" applyAlignment="0" applyProtection="0"/>
    <xf numFmtId="37" fontId="160" fillId="150" borderId="186" applyNumberFormat="0" applyAlignment="0" applyProtection="0"/>
    <xf numFmtId="37" fontId="160" fillId="150" borderId="186" applyNumberFormat="0" applyAlignment="0" applyProtection="0"/>
    <xf numFmtId="37" fontId="160" fillId="150" borderId="186" applyNumberFormat="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2" fillId="0" borderId="184" applyNumberFormat="0" applyFont="0" applyFill="0" applyAlignment="0" applyProtection="0"/>
    <xf numFmtId="2" fontId="233" fillId="69" borderId="186" applyBorder="0" applyAlignment="0"/>
    <xf numFmtId="165" fontId="339" fillId="69" borderId="185">
      <alignment horizontal="center"/>
    </xf>
    <xf numFmtId="0" fontId="346" fillId="0" borderId="0" applyNumberFormat="0" applyFill="0" applyBorder="0" applyAlignment="0" applyProtection="0"/>
    <xf numFmtId="0" fontId="1" fillId="0" borderId="0"/>
    <xf numFmtId="0" fontId="1" fillId="0" borderId="0"/>
  </cellStyleXfs>
  <cellXfs count="880">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7"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Border="1" applyAlignment="1">
      <alignment horizontal="center"/>
    </xf>
    <xf numFmtId="167" fontId="84" fillId="0" borderId="56" xfId="0" applyNumberFormat="1" applyFont="1" applyBorder="1" applyAlignment="1">
      <alignment horizontal="center"/>
    </xf>
    <xf numFmtId="167" fontId="91" fillId="0" borderId="0" xfId="0" applyNumberFormat="1" applyFont="1" applyBorder="1" applyAlignment="1">
      <alignment horizontal="center"/>
    </xf>
    <xf numFmtId="167" fontId="84" fillId="0" borderId="59"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0"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35" borderId="50" xfId="0" applyNumberFormat="1" applyFont="1" applyFill="1" applyBorder="1" applyAlignment="1"/>
    <xf numFmtId="0" fontId="45" fillId="3" borderId="22" xfId="16" applyFont="1" applyFill="1" applyBorder="1" applyAlignment="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0" fontId="84" fillId="0" borderId="0" xfId="0" applyFont="1" applyAlignment="1"/>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1" xfId="0" applyFont="1" applyBorder="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Fill="1" applyBorder="1" applyAlignment="1">
      <alignment horizontal="center" wrapText="1"/>
    </xf>
    <xf numFmtId="167" fontId="84" fillId="0" borderId="3" xfId="0" applyNumberFormat="1" applyFont="1" applyBorder="1" applyAlignment="1"/>
    <xf numFmtId="167" fontId="84" fillId="35" borderId="21" xfId="0" applyNumberFormat="1" applyFont="1" applyFill="1" applyBorder="1"/>
    <xf numFmtId="0" fontId="84" fillId="0" borderId="0" xfId="0" applyFont="1" applyFill="1" applyBorder="1" applyAlignment="1">
      <alignment vertical="center" wrapText="1"/>
    </xf>
    <xf numFmtId="0" fontId="84" fillId="0" borderId="66"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6" xfId="0" applyFont="1" applyFill="1" applyBorder="1" applyAlignment="1">
      <alignment horizontal="left"/>
    </xf>
    <xf numFmtId="0" fontId="98"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17" xfId="0" applyFont="1" applyFill="1" applyBorder="1" applyAlignment="1">
      <alignment horizontal="center" vertical="center"/>
    </xf>
    <xf numFmtId="0" fontId="3" fillId="0" borderId="78" xfId="0" applyFont="1" applyFill="1" applyBorder="1" applyAlignment="1">
      <alignment vertical="center"/>
    </xf>
    <xf numFmtId="0" fontId="4" fillId="0" borderId="78"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3" borderId="61"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0" fontId="3" fillId="0" borderId="84" xfId="0" applyFont="1" applyFill="1" applyBorder="1" applyAlignment="1">
      <alignment horizontal="center" vertical="center"/>
    </xf>
    <xf numFmtId="0" fontId="3" fillId="0" borderId="85" xfId="0" applyFont="1" applyFill="1" applyBorder="1" applyAlignment="1">
      <alignment vertical="center"/>
    </xf>
    <xf numFmtId="0" fontId="3" fillId="0" borderId="87" xfId="0" applyFont="1" applyFill="1" applyBorder="1" applyAlignment="1">
      <alignment horizontal="center" vertical="center"/>
    </xf>
    <xf numFmtId="0" fontId="3" fillId="0" borderId="88" xfId="0" applyFont="1" applyFill="1" applyBorder="1" applyAlignment="1">
      <alignment vertical="center"/>
    </xf>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86" fillId="0" borderId="79" xfId="0" applyFont="1" applyFill="1" applyBorder="1" applyAlignment="1">
      <alignment horizontal="center" vertical="center" wrapText="1"/>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2" fillId="35" borderId="79"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8" xfId="17" applyFill="1" applyBorder="1" applyAlignment="1" applyProtection="1"/>
    <xf numFmtId="49" fontId="84" fillId="0" borderId="78"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2" xfId="0" applyFont="1" applyFill="1" applyBorder="1" applyAlignment="1">
      <alignment horizontal="left" vertical="center" wrapText="1"/>
    </xf>
    <xf numFmtId="10" fontId="95" fillId="0" borderId="92" xfId="20950" applyNumberFormat="1" applyFont="1" applyFill="1" applyBorder="1" applyAlignment="1">
      <alignment horizontal="left" vertical="center" wrapText="1"/>
    </xf>
    <xf numFmtId="1" fontId="3" fillId="0" borderId="79" xfId="0" applyNumberFormat="1" applyFont="1" applyFill="1" applyBorder="1" applyAlignment="1">
      <alignment horizontal="right" vertical="center" wrapText="1"/>
    </xf>
    <xf numFmtId="10" fontId="3" fillId="0"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left" vertical="center" wrapText="1"/>
    </xf>
    <xf numFmtId="10" fontId="99" fillId="0" borderId="92" xfId="20950" applyNumberFormat="1" applyFont="1" applyFill="1" applyBorder="1" applyAlignment="1">
      <alignment horizontal="left" vertical="center" wrapText="1"/>
    </xf>
    <xf numFmtId="10" fontId="4" fillId="35"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2" xfId="0" applyFont="1" applyFill="1" applyBorder="1" applyAlignment="1">
      <alignment horizontal="left" vertical="center" wrapText="1"/>
    </xf>
    <xf numFmtId="0" fontId="3" fillId="0" borderId="92" xfId="0" applyFont="1" applyFill="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50"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1" fontId="3" fillId="0" borderId="22" xfId="0" applyNumberFormat="1" applyFont="1" applyFill="1" applyBorder="1" applyAlignment="1">
      <alignment horizontal="right" vertical="center" wrapText="1"/>
    </xf>
    <xf numFmtId="0" fontId="4" fillId="35" borderId="91"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2" xfId="0" applyFont="1" applyBorder="1"/>
    <xf numFmtId="0" fontId="6" fillId="0" borderId="92" xfId="17" applyFill="1" applyBorder="1" applyAlignment="1" applyProtection="1">
      <alignment horizontal="left" vertical="center"/>
    </xf>
    <xf numFmtId="0" fontId="6" fillId="0" borderId="92" xfId="17" applyBorder="1" applyAlignment="1" applyProtection="1"/>
    <xf numFmtId="0" fontId="84" fillId="0" borderId="92" xfId="0" applyFont="1" applyFill="1" applyBorder="1"/>
    <xf numFmtId="0" fontId="6" fillId="0" borderId="92" xfId="17" applyFill="1" applyBorder="1" applyAlignment="1" applyProtection="1">
      <alignment horizontal="left" vertical="center" wrapText="1"/>
    </xf>
    <xf numFmtId="0" fontId="6" fillId="0" borderId="92"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2" xfId="0" applyNumberFormat="1" applyFont="1" applyFill="1" applyBorder="1" applyAlignment="1">
      <alignment vertical="center" wrapText="1"/>
    </xf>
    <xf numFmtId="3" fontId="102" fillId="0" borderId="92" xfId="0" applyNumberFormat="1" applyFont="1" applyBorder="1" applyAlignment="1">
      <alignment vertical="center" wrapText="1"/>
    </xf>
    <xf numFmtId="3" fontId="102" fillId="35" borderId="93" xfId="0" applyNumberFormat="1" applyFont="1" applyFill="1" applyBorder="1" applyAlignment="1">
      <alignment vertical="center" wrapText="1"/>
    </xf>
    <xf numFmtId="3" fontId="102" fillId="35" borderId="23" xfId="0" applyNumberFormat="1" applyFont="1" applyFill="1" applyBorder="1" applyAlignment="1">
      <alignment vertical="center" wrapText="1"/>
    </xf>
    <xf numFmtId="3" fontId="102" fillId="35" borderId="82"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5" xfId="0" applyFont="1" applyFill="1" applyBorder="1" applyAlignment="1">
      <alignment wrapText="1"/>
    </xf>
    <xf numFmtId="0" fontId="3" fillId="3" borderId="96" xfId="0" applyFont="1" applyFill="1" applyBorder="1"/>
    <xf numFmtId="0" fontId="4" fillId="3" borderId="73" xfId="0" applyFont="1" applyFill="1" applyBorder="1" applyAlignment="1">
      <alignment horizontal="center" wrapText="1"/>
    </xf>
    <xf numFmtId="0" fontId="3" fillId="0" borderId="92" xfId="0" applyFont="1" applyFill="1" applyBorder="1" applyAlignment="1">
      <alignment horizontal="center"/>
    </xf>
    <xf numFmtId="0" fontId="3" fillId="0" borderId="92" xfId="0" applyFont="1" applyBorder="1" applyAlignment="1">
      <alignment horizontal="center"/>
    </xf>
    <xf numFmtId="0" fontId="3" fillId="3" borderId="61"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9" xfId="0" applyFont="1" applyFill="1" applyBorder="1" applyAlignment="1">
      <alignment horizontal="center" vertical="center" wrapText="1"/>
    </xf>
    <xf numFmtId="0" fontId="3" fillId="0" borderId="17" xfId="0" applyFont="1" applyBorder="1"/>
    <xf numFmtId="0" fontId="3" fillId="0" borderId="92" xfId="0" applyFont="1" applyBorder="1" applyAlignment="1">
      <alignment wrapText="1"/>
    </xf>
    <xf numFmtId="164" fontId="3" fillId="0" borderId="79" xfId="7" applyNumberFormat="1" applyFont="1" applyBorder="1"/>
    <xf numFmtId="0" fontId="98" fillId="0" borderId="92" xfId="0" applyFont="1" applyBorder="1" applyAlignment="1">
      <alignment horizontal="left" wrapText="1" indent="2"/>
    </xf>
    <xf numFmtId="0" fontId="4" fillId="0" borderId="17" xfId="0" applyFont="1" applyBorder="1"/>
    <xf numFmtId="0" fontId="4" fillId="0" borderId="92" xfId="0" applyFont="1" applyBorder="1" applyAlignment="1">
      <alignment wrapText="1"/>
    </xf>
    <xf numFmtId="164" fontId="4" fillId="0" borderId="79" xfId="7" applyNumberFormat="1" applyFont="1" applyBorder="1"/>
    <xf numFmtId="0" fontId="108" fillId="3" borderId="61"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9" xfId="7" applyNumberFormat="1" applyFont="1" applyFill="1" applyBorder="1"/>
    <xf numFmtId="0" fontId="98" fillId="0" borderId="92"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9" xfId="0" applyFont="1" applyFill="1" applyBorder="1"/>
    <xf numFmtId="0" fontId="4" fillId="0" borderId="20" xfId="0" applyFont="1" applyBorder="1"/>
    <xf numFmtId="0" fontId="4" fillId="0" borderId="21" xfId="0" applyFont="1" applyBorder="1" applyAlignment="1">
      <alignment wrapText="1"/>
    </xf>
    <xf numFmtId="0" fontId="2" fillId="2" borderId="84" xfId="0" applyFont="1" applyFill="1" applyBorder="1" applyAlignment="1">
      <alignment horizontal="right" vertical="center"/>
    </xf>
    <xf numFmtId="0" fontId="2" fillId="0" borderId="90"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6" xfId="0" applyNumberFormat="1" applyFont="1" applyFill="1" applyBorder="1" applyAlignment="1">
      <alignment horizontal="left" vertical="center" wrapText="1"/>
    </xf>
    <xf numFmtId="0" fontId="6" fillId="0" borderId="107" xfId="17" applyBorder="1" applyAlignment="1" applyProtection="1"/>
    <xf numFmtId="0" fontId="110" fillId="0" borderId="0" xfId="0" applyFont="1" applyFill="1" applyAlignment="1">
      <alignment horizontal="left" vertical="top" wrapText="1"/>
    </xf>
    <xf numFmtId="0" fontId="0" fillId="0" borderId="107" xfId="0" applyBorder="1" applyAlignment="1">
      <alignment horizontal="center"/>
    </xf>
    <xf numFmtId="0" fontId="121" fillId="3" borderId="107" xfId="20954" applyFont="1" applyFill="1" applyBorder="1" applyAlignment="1">
      <alignment horizontal="left" vertical="center" wrapText="1"/>
    </xf>
    <xf numFmtId="0" fontId="122" fillId="0" borderId="107" xfId="20954" applyFont="1" applyFill="1" applyBorder="1" applyAlignment="1">
      <alignment horizontal="left" vertical="center" wrapText="1" indent="1"/>
    </xf>
    <xf numFmtId="0" fontId="123" fillId="3" borderId="117" xfId="0" applyFont="1" applyFill="1" applyBorder="1" applyAlignment="1">
      <alignment horizontal="left" vertical="center" wrapText="1"/>
    </xf>
    <xf numFmtId="0" fontId="122" fillId="3" borderId="107" xfId="20954" applyFont="1" applyFill="1" applyBorder="1" applyAlignment="1">
      <alignment horizontal="left" vertical="center" wrapText="1" indent="1"/>
    </xf>
    <xf numFmtId="0" fontId="121" fillId="0" borderId="117" xfId="0" applyFont="1" applyFill="1" applyBorder="1" applyAlignment="1">
      <alignment horizontal="left" vertical="center" wrapText="1"/>
    </xf>
    <xf numFmtId="0" fontId="123" fillId="0" borderId="117" xfId="0" applyFont="1" applyFill="1" applyBorder="1" applyAlignment="1">
      <alignment horizontal="left" vertical="center" wrapText="1"/>
    </xf>
    <xf numFmtId="0" fontId="123" fillId="0" borderId="117" xfId="0" applyFont="1" applyFill="1" applyBorder="1" applyAlignment="1">
      <alignment vertical="center" wrapText="1"/>
    </xf>
    <xf numFmtId="0" fontId="124" fillId="0" borderId="117" xfId="0" applyFont="1" applyFill="1" applyBorder="1" applyAlignment="1">
      <alignment horizontal="left" vertical="center" wrapText="1" indent="1"/>
    </xf>
    <xf numFmtId="0" fontId="124" fillId="3" borderId="117" xfId="0" applyFont="1" applyFill="1" applyBorder="1" applyAlignment="1">
      <alignment horizontal="left" vertical="center" wrapText="1" indent="1"/>
    </xf>
    <xf numFmtId="0" fontId="123" fillId="3" borderId="118" xfId="0" applyFont="1" applyFill="1" applyBorder="1" applyAlignment="1">
      <alignment horizontal="left" vertical="center" wrapText="1"/>
    </xf>
    <xf numFmtId="0" fontId="124" fillId="0" borderId="107" xfId="20954" applyFont="1" applyFill="1" applyBorder="1" applyAlignment="1">
      <alignment horizontal="left" vertical="center" wrapText="1" indent="1"/>
    </xf>
    <xf numFmtId="0" fontId="123" fillId="0" borderId="107" xfId="0" applyFont="1" applyFill="1" applyBorder="1" applyAlignment="1">
      <alignment horizontal="left" vertical="center" wrapText="1"/>
    </xf>
    <xf numFmtId="0" fontId="125" fillId="0" borderId="107" xfId="20954" applyFont="1" applyFill="1" applyBorder="1" applyAlignment="1">
      <alignment horizontal="center" vertical="center" wrapText="1"/>
    </xf>
    <xf numFmtId="0" fontId="123" fillId="3" borderId="119" xfId="0" applyFont="1" applyFill="1" applyBorder="1" applyAlignment="1">
      <alignment horizontal="left" vertical="center" wrapText="1"/>
    </xf>
    <xf numFmtId="0" fontId="0" fillId="0" borderId="120" xfId="0" applyBorder="1" applyAlignment="1">
      <alignment horizontal="center"/>
    </xf>
    <xf numFmtId="0" fontId="122" fillId="3" borderId="120" xfId="20954" applyFont="1" applyFill="1" applyBorder="1" applyAlignment="1">
      <alignment horizontal="left" vertical="center" wrapText="1" indent="1"/>
    </xf>
    <xf numFmtId="0" fontId="122" fillId="3" borderId="117" xfId="0" applyFont="1" applyFill="1" applyBorder="1" applyAlignment="1">
      <alignment horizontal="left" vertical="center" wrapText="1" indent="1"/>
    </xf>
    <xf numFmtId="0" fontId="122" fillId="0" borderId="120" xfId="20954" applyFont="1" applyFill="1" applyBorder="1" applyAlignment="1">
      <alignment horizontal="left" vertical="center" wrapText="1" indent="1"/>
    </xf>
    <xf numFmtId="0" fontId="123" fillId="0" borderId="120" xfId="20954" applyFont="1" applyFill="1" applyBorder="1" applyAlignment="1">
      <alignment horizontal="left" vertical="center" wrapText="1"/>
    </xf>
    <xf numFmtId="0" fontId="123" fillId="0" borderId="120" xfId="0" applyFont="1" applyFill="1" applyBorder="1" applyAlignment="1">
      <alignment vertical="center" wrapText="1"/>
    </xf>
    <xf numFmtId="0" fontId="125" fillId="0" borderId="120" xfId="20954" applyFont="1" applyFill="1" applyBorder="1" applyAlignment="1">
      <alignment horizontal="center" vertical="center" wrapText="1"/>
    </xf>
    <xf numFmtId="0" fontId="123" fillId="3" borderId="120" xfId="20954" applyFont="1" applyFill="1" applyBorder="1" applyAlignment="1">
      <alignment horizontal="left" vertical="center" wrapText="1"/>
    </xf>
    <xf numFmtId="0" fontId="123" fillId="0" borderId="120" xfId="0" applyFont="1" applyFill="1" applyBorder="1" applyAlignment="1">
      <alignment horizontal="left" vertical="center" wrapText="1"/>
    </xf>
    <xf numFmtId="0" fontId="2" fillId="0" borderId="120" xfId="0" applyFont="1" applyFill="1" applyBorder="1" applyAlignment="1" applyProtection="1">
      <alignment horizontal="center" vertical="center" wrapText="1"/>
    </xf>
    <xf numFmtId="0" fontId="0" fillId="0" borderId="120" xfId="0" applyBorder="1" applyAlignment="1">
      <alignment horizontal="center" vertical="center"/>
    </xf>
    <xf numFmtId="0" fontId="123" fillId="0" borderId="125" xfId="0" applyFont="1" applyFill="1" applyBorder="1" applyAlignment="1">
      <alignment horizontal="justify" vertical="center" wrapText="1"/>
    </xf>
    <xf numFmtId="0" fontId="122" fillId="0" borderId="117" xfId="0" applyFont="1" applyFill="1" applyBorder="1" applyAlignment="1">
      <alignment horizontal="left" vertical="center" wrapText="1" indent="1"/>
    </xf>
    <xf numFmtId="0" fontId="122" fillId="0" borderId="118" xfId="0" applyFont="1" applyFill="1" applyBorder="1" applyAlignment="1">
      <alignment horizontal="left" vertical="center" wrapText="1" indent="1"/>
    </xf>
    <xf numFmtId="0" fontId="123" fillId="0" borderId="117" xfId="0" applyFont="1" applyFill="1" applyBorder="1" applyAlignment="1">
      <alignment horizontal="justify" vertical="center" wrapText="1"/>
    </xf>
    <xf numFmtId="0" fontId="121" fillId="0" borderId="117" xfId="0" applyFont="1" applyFill="1" applyBorder="1" applyAlignment="1">
      <alignment horizontal="justify" vertical="center" wrapText="1"/>
    </xf>
    <xf numFmtId="0" fontId="123" fillId="3" borderId="117" xfId="0" applyFont="1" applyFill="1" applyBorder="1" applyAlignment="1">
      <alignment horizontal="justify" vertical="center" wrapText="1"/>
    </xf>
    <xf numFmtId="0" fontId="123" fillId="0" borderId="118" xfId="0" applyFont="1" applyFill="1" applyBorder="1" applyAlignment="1">
      <alignment horizontal="justify" vertical="center" wrapText="1"/>
    </xf>
    <xf numFmtId="0" fontId="123" fillId="0" borderId="119" xfId="0" applyFont="1" applyFill="1" applyBorder="1" applyAlignment="1">
      <alignment horizontal="justify" vertical="center" wrapText="1"/>
    </xf>
    <xf numFmtId="0" fontId="121" fillId="0" borderId="117" xfId="0" applyFont="1" applyFill="1" applyBorder="1" applyAlignment="1">
      <alignment vertical="center" wrapText="1"/>
    </xf>
    <xf numFmtId="0" fontId="122" fillId="0" borderId="117" xfId="0" applyFont="1" applyFill="1" applyBorder="1" applyAlignment="1">
      <alignment horizontal="left" vertical="center" wrapText="1"/>
    </xf>
    <xf numFmtId="0" fontId="123" fillId="0" borderId="126" xfId="0" applyFont="1" applyFill="1" applyBorder="1" applyAlignment="1">
      <alignment vertical="center" wrapText="1"/>
    </xf>
    <xf numFmtId="0" fontId="123" fillId="3" borderId="117" xfId="0" applyFont="1" applyFill="1" applyBorder="1" applyAlignment="1">
      <alignment vertical="center" wrapText="1"/>
    </xf>
    <xf numFmtId="0" fontId="2" fillId="0" borderId="123" xfId="0" applyNumberFormat="1" applyFont="1" applyFill="1" applyBorder="1" applyAlignment="1">
      <alignment horizontal="left" vertical="center" wrapText="1" indent="4"/>
    </xf>
    <xf numFmtId="0" fontId="45" fillId="0" borderId="123" xfId="0" applyNumberFormat="1" applyFont="1" applyFill="1" applyBorder="1" applyAlignment="1">
      <alignment vertical="center" wrapText="1"/>
    </xf>
    <xf numFmtId="0" fontId="2" fillId="0" borderId="120" xfId="0" applyFont="1" applyFill="1" applyBorder="1" applyAlignment="1" applyProtection="1">
      <alignment horizontal="left" vertical="center" indent="11"/>
      <protection locked="0"/>
    </xf>
    <xf numFmtId="0" fontId="46" fillId="0" borderId="120" xfId="0" applyFont="1" applyFill="1" applyBorder="1" applyAlignment="1" applyProtection="1">
      <alignment horizontal="left" vertical="center" indent="17"/>
      <protection locked="0"/>
    </xf>
    <xf numFmtId="0" fontId="2" fillId="0" borderId="123" xfId="0" applyNumberFormat="1" applyFont="1" applyFill="1" applyBorder="1" applyAlignment="1">
      <alignment horizontal="left" vertical="center" wrapText="1"/>
    </xf>
    <xf numFmtId="191" fontId="93" fillId="0" borderId="0" xfId="0" applyNumberFormat="1" applyFont="1" applyFill="1" applyBorder="1" applyAlignment="1" applyProtection="1">
      <alignment horizontal="right"/>
    </xf>
    <xf numFmtId="43" fontId="84" fillId="0" borderId="78" xfId="7" applyFont="1" applyFill="1" applyBorder="1" applyAlignment="1">
      <alignment horizontal="center" vertical="center"/>
    </xf>
    <xf numFmtId="43" fontId="84" fillId="0" borderId="120" xfId="7" applyFont="1" applyFill="1" applyBorder="1" applyAlignment="1">
      <alignment horizontal="center" vertical="center"/>
    </xf>
    <xf numFmtId="0" fontId="122" fillId="3" borderId="118" xfId="0"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167" fontId="84" fillId="0" borderId="120" xfId="0" applyNumberFormat="1" applyFont="1" applyBorder="1" applyAlignment="1">
      <alignment horizontal="center"/>
    </xf>
    <xf numFmtId="0" fontId="123" fillId="0" borderId="120" xfId="0" applyFont="1" applyBorder="1" applyAlignment="1">
      <alignment horizontal="left" vertical="center" wrapText="1"/>
    </xf>
    <xf numFmtId="0" fontId="84" fillId="0" borderId="120" xfId="0" applyFont="1" applyBorder="1"/>
    <xf numFmtId="0" fontId="122" fillId="0" borderId="120" xfId="0" applyFont="1" applyBorder="1" applyAlignment="1">
      <alignment horizontal="left" vertical="center" wrapText="1" indent="1"/>
    </xf>
    <xf numFmtId="0" fontId="123" fillId="3" borderId="120" xfId="0" applyFont="1" applyFill="1" applyBorder="1" applyAlignment="1">
      <alignment horizontal="left" vertical="center" wrapText="1"/>
    </xf>
    <xf numFmtId="0" fontId="124" fillId="3" borderId="120" xfId="0" applyFont="1" applyFill="1" applyBorder="1" applyAlignment="1">
      <alignment horizontal="left" vertical="center" wrapText="1" indent="1"/>
    </xf>
    <xf numFmtId="0" fontId="126" fillId="0" borderId="120" xfId="0" applyFont="1" applyBorder="1" applyAlignment="1">
      <alignment horizontal="justify"/>
    </xf>
    <xf numFmtId="167" fontId="86" fillId="0" borderId="120" xfId="0" applyNumberFormat="1" applyFont="1" applyFill="1" applyBorder="1" applyAlignment="1">
      <alignment horizontal="center"/>
    </xf>
    <xf numFmtId="167" fontId="8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167" fontId="87" fillId="0" borderId="56" xfId="0" applyNumberFormat="1" applyFont="1" applyFill="1" applyBorder="1" applyAlignment="1">
      <alignment horizontal="center"/>
    </xf>
    <xf numFmtId="167" fontId="46" fillId="0" borderId="56" xfId="0" applyNumberFormat="1" applyFont="1" applyFill="1" applyBorder="1" applyAlignment="1">
      <alignment horizontal="center"/>
    </xf>
    <xf numFmtId="167" fontId="84" fillId="0" borderId="59" xfId="0" applyNumberFormat="1" applyFont="1" applyFill="1" applyBorder="1" applyAlignment="1">
      <alignment horizontal="center"/>
    </xf>
    <xf numFmtId="0" fontId="122" fillId="0" borderId="120" xfId="0" applyFont="1" applyFill="1" applyBorder="1" applyAlignment="1">
      <alignment horizontal="left" vertical="center" wrapText="1" indent="1"/>
    </xf>
    <xf numFmtId="0" fontId="110" fillId="0" borderId="0" xfId="0" applyFont="1"/>
    <xf numFmtId="0" fontId="113" fillId="0" borderId="120" xfId="0" applyFont="1" applyBorder="1"/>
    <xf numFmtId="49" fontId="115" fillId="0" borderId="120" xfId="5" applyNumberFormat="1" applyFont="1" applyFill="1" applyBorder="1" applyAlignment="1" applyProtection="1">
      <alignment horizontal="right" vertical="center"/>
      <protection locked="0"/>
    </xf>
    <xf numFmtId="0" fontId="114" fillId="3" borderId="120" xfId="13" applyFont="1" applyFill="1" applyBorder="1" applyAlignment="1" applyProtection="1">
      <alignment horizontal="left" vertical="center" wrapText="1"/>
      <protection locked="0"/>
    </xf>
    <xf numFmtId="49" fontId="114" fillId="3" borderId="120" xfId="5" applyNumberFormat="1" applyFont="1" applyFill="1" applyBorder="1" applyAlignment="1" applyProtection="1">
      <alignment horizontal="right" vertical="center"/>
      <protection locked="0"/>
    </xf>
    <xf numFmtId="0" fontId="114" fillId="0" borderId="120" xfId="13" applyFont="1" applyFill="1" applyBorder="1" applyAlignment="1" applyProtection="1">
      <alignment horizontal="left" vertical="center" wrapText="1"/>
      <protection locked="0"/>
    </xf>
    <xf numFmtId="49" fontId="114" fillId="0" borderId="120" xfId="5" applyNumberFormat="1" applyFont="1" applyFill="1" applyBorder="1" applyAlignment="1" applyProtection="1">
      <alignment horizontal="right" vertical="center"/>
      <protection locked="0"/>
    </xf>
    <xf numFmtId="0" fontId="116" fillId="0" borderId="120" xfId="13" applyFont="1" applyFill="1" applyBorder="1" applyAlignment="1" applyProtection="1">
      <alignment horizontal="left" vertical="center" wrapText="1"/>
      <protection locked="0"/>
    </xf>
    <xf numFmtId="0" fontId="113" fillId="0" borderId="120" xfId="0" applyFont="1" applyFill="1" applyBorder="1" applyAlignment="1">
      <alignment horizontal="center" vertical="center" wrapText="1"/>
    </xf>
    <xf numFmtId="43" fontId="95" fillId="0" borderId="0" xfId="7" applyFont="1"/>
    <xf numFmtId="0" fontId="110" fillId="0" borderId="0" xfId="0" applyFont="1" applyAlignment="1">
      <alignment wrapText="1"/>
    </xf>
    <xf numFmtId="166" fontId="109" fillId="35" borderId="120" xfId="20953" applyFont="1" applyFill="1" applyBorder="1"/>
    <xf numFmtId="0" fontId="109" fillId="0" borderId="120" xfId="0" applyFont="1" applyBorder="1"/>
    <xf numFmtId="0" fontId="109" fillId="0" borderId="120" xfId="0" applyFont="1" applyFill="1" applyBorder="1"/>
    <xf numFmtId="0" fontId="109" fillId="0" borderId="120" xfId="0" applyFont="1" applyBorder="1" applyAlignment="1">
      <alignment horizontal="left" indent="8"/>
    </xf>
    <xf numFmtId="0" fontId="109" fillId="0" borderId="120" xfId="0" applyFont="1" applyBorder="1" applyAlignment="1">
      <alignment wrapText="1"/>
    </xf>
    <xf numFmtId="0" fontId="113" fillId="0" borderId="0" xfId="0" applyFont="1"/>
    <xf numFmtId="0" fontId="112" fillId="0" borderId="120" xfId="0" applyFont="1" applyBorder="1"/>
    <xf numFmtId="49" fontId="115" fillId="0" borderId="120" xfId="5" applyNumberFormat="1" applyFont="1" applyFill="1" applyBorder="1" applyAlignment="1" applyProtection="1">
      <alignment horizontal="right" vertical="center" wrapText="1"/>
      <protection locked="0"/>
    </xf>
    <xf numFmtId="49" fontId="114" fillId="3" borderId="120" xfId="5" applyNumberFormat="1" applyFont="1" applyFill="1" applyBorder="1" applyAlignment="1" applyProtection="1">
      <alignment horizontal="right" vertical="center" wrapText="1"/>
      <protection locked="0"/>
    </xf>
    <xf numFmtId="49" fontId="114" fillId="0" borderId="120" xfId="5" applyNumberFormat="1" applyFont="1" applyFill="1" applyBorder="1" applyAlignment="1" applyProtection="1">
      <alignment horizontal="right" vertical="center" wrapText="1"/>
      <protection locked="0"/>
    </xf>
    <xf numFmtId="0" fontId="109" fillId="0" borderId="120" xfId="0" applyFont="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0"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0" xfId="0" applyFont="1" applyFill="1" applyBorder="1"/>
    <xf numFmtId="0" fontId="109" fillId="0" borderId="120" xfId="0" applyNumberFormat="1" applyFont="1" applyFill="1" applyBorder="1" applyAlignment="1">
      <alignment horizontal="left" vertical="center" wrapText="1"/>
    </xf>
    <xf numFmtId="0" fontId="112" fillId="0" borderId="120" xfId="0" applyFont="1" applyFill="1" applyBorder="1" applyAlignment="1">
      <alignment horizontal="left" wrapText="1" indent="1"/>
    </xf>
    <xf numFmtId="0" fontId="112" fillId="0" borderId="120" xfId="0" applyFont="1" applyFill="1" applyBorder="1" applyAlignment="1">
      <alignment horizontal="left" vertical="center" indent="1"/>
    </xf>
    <xf numFmtId="0" fontId="110" fillId="0" borderId="120" xfId="0" applyFont="1" applyBorder="1"/>
    <xf numFmtId="0" fontId="109" fillId="0" borderId="120" xfId="0" applyFont="1" applyFill="1" applyBorder="1" applyAlignment="1">
      <alignment horizontal="left" wrapText="1" indent="1"/>
    </xf>
    <xf numFmtId="0" fontId="109" fillId="0" borderId="120" xfId="0" applyFont="1" applyFill="1" applyBorder="1" applyAlignment="1">
      <alignment horizontal="left" indent="1"/>
    </xf>
    <xf numFmtId="0" fontId="109" fillId="0" borderId="120" xfId="0" applyFont="1" applyFill="1" applyBorder="1" applyAlignment="1">
      <alignment horizontal="left" wrapText="1" indent="4"/>
    </xf>
    <xf numFmtId="0" fontId="109" fillId="0" borderId="120" xfId="0" applyNumberFormat="1" applyFont="1" applyFill="1" applyBorder="1" applyAlignment="1">
      <alignment horizontal="left" indent="3"/>
    </xf>
    <xf numFmtId="0" fontId="112" fillId="0" borderId="120" xfId="0" applyFont="1" applyFill="1" applyBorder="1" applyAlignment="1">
      <alignment horizontal="left" indent="1"/>
    </xf>
    <xf numFmtId="0" fontId="110" fillId="77" borderId="120" xfId="0" applyFont="1" applyFill="1" applyBorder="1"/>
    <xf numFmtId="0" fontId="113" fillId="0" borderId="7" xfId="0" applyFont="1" applyBorder="1"/>
    <xf numFmtId="0" fontId="113" fillId="0" borderId="120" xfId="0" applyFont="1" applyFill="1" applyBorder="1"/>
    <xf numFmtId="0" fontId="110" fillId="0" borderId="120" xfId="0" applyFont="1" applyFill="1" applyBorder="1" applyAlignment="1">
      <alignment horizontal="left" wrapText="1" indent="2"/>
    </xf>
    <xf numFmtId="0" fontId="110" fillId="0" borderId="120" xfId="0" applyFont="1" applyFill="1" applyBorder="1"/>
    <xf numFmtId="0" fontId="110" fillId="0" borderId="120" xfId="0" applyFont="1" applyFill="1" applyBorder="1" applyAlignment="1">
      <alignment horizontal="left" wrapText="1"/>
    </xf>
    <xf numFmtId="0" fontId="109" fillId="0" borderId="0" xfId="0" applyFont="1" applyBorder="1"/>
    <xf numFmtId="0" fontId="109" fillId="0" borderId="120" xfId="0" applyFont="1" applyBorder="1" applyAlignment="1">
      <alignment horizontal="left" indent="1"/>
    </xf>
    <xf numFmtId="0" fontId="109" fillId="0" borderId="120" xfId="0" applyFont="1" applyBorder="1" applyAlignment="1">
      <alignment horizontal="center"/>
    </xf>
    <xf numFmtId="0" fontId="109" fillId="0" borderId="0" xfId="0" applyFont="1" applyBorder="1" applyAlignment="1">
      <alignment horizontal="center" vertical="center"/>
    </xf>
    <xf numFmtId="0" fontId="109" fillId="0" borderId="120"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99"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3" xfId="0" applyFont="1" applyFill="1" applyBorder="1" applyAlignment="1">
      <alignment horizontal="center" vertical="center" wrapText="1"/>
    </xf>
    <xf numFmtId="0" fontId="109" fillId="0" borderId="100"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9"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9" xfId="0" applyNumberFormat="1" applyFont="1" applyFill="1" applyBorder="1" applyAlignment="1">
      <alignment horizontal="left" vertical="top" wrapText="1" indent="2"/>
    </xf>
    <xf numFmtId="49" fontId="109" fillId="0" borderId="79"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9"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9" xfId="0" applyFont="1" applyBorder="1" applyAlignment="1">
      <alignment horizontal="left" indent="2"/>
    </xf>
    <xf numFmtId="0" fontId="109" fillId="0" borderId="17" xfId="0" applyFont="1" applyBorder="1" applyAlignment="1">
      <alignment horizontal="left" indent="1"/>
    </xf>
    <xf numFmtId="0" fontId="109" fillId="0" borderId="79" xfId="0" applyFont="1" applyBorder="1" applyAlignment="1">
      <alignment horizontal="left" indent="1"/>
    </xf>
    <xf numFmtId="0" fontId="112" fillId="0" borderId="62" xfId="0" applyFont="1" applyBorder="1"/>
    <xf numFmtId="0" fontId="109" fillId="0" borderId="65" xfId="0" applyFont="1" applyBorder="1"/>
    <xf numFmtId="0" fontId="109" fillId="0" borderId="73" xfId="0" applyFont="1" applyBorder="1" applyAlignment="1">
      <alignment horizontal="center" vertical="center" wrapText="1"/>
    </xf>
    <xf numFmtId="0" fontId="109" fillId="0" borderId="79"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0"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20"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5" xfId="0" applyNumberFormat="1" applyFont="1" applyFill="1" applyBorder="1" applyAlignment="1">
      <alignment horizontal="left" vertical="center" wrapText="1" indent="1" readingOrder="1"/>
    </xf>
    <xf numFmtId="0" fontId="130" fillId="0" borderId="120" xfId="0" applyFont="1" applyBorder="1" applyAlignment="1">
      <alignment horizontal="left" indent="3"/>
    </xf>
    <xf numFmtId="0" fontId="112" fillId="0" borderId="120" xfId="0" applyNumberFormat="1" applyFont="1" applyFill="1" applyBorder="1" applyAlignment="1">
      <alignment vertical="center" wrapText="1" readingOrder="1"/>
    </xf>
    <xf numFmtId="0" fontId="130" fillId="0" borderId="120" xfId="0" applyFont="1" applyFill="1" applyBorder="1" applyAlignment="1">
      <alignment horizontal="left" indent="2"/>
    </xf>
    <xf numFmtId="0" fontId="109" fillId="0" borderId="116" xfId="0" applyNumberFormat="1" applyFont="1" applyFill="1" applyBorder="1" applyAlignment="1">
      <alignment vertical="center" wrapText="1" readingOrder="1"/>
    </xf>
    <xf numFmtId="0" fontId="130" fillId="0" borderId="124" xfId="0" applyFont="1" applyBorder="1" applyAlignment="1">
      <alignment horizontal="left" indent="2"/>
    </xf>
    <xf numFmtId="0" fontId="109" fillId="0" borderId="115" xfId="0" applyNumberFormat="1" applyFont="1" applyFill="1" applyBorder="1" applyAlignment="1">
      <alignment vertical="center" wrapText="1" readingOrder="1"/>
    </xf>
    <xf numFmtId="0" fontId="130" fillId="0" borderId="120" xfId="0" applyFont="1" applyBorder="1" applyAlignment="1">
      <alignment horizontal="left" indent="2"/>
    </xf>
    <xf numFmtId="0" fontId="109" fillId="0" borderId="114"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5" fillId="0" borderId="0" xfId="11" applyFont="1" applyFill="1" applyBorder="1" applyProtection="1"/>
    <xf numFmtId="0" fontId="95" fillId="0" borderId="0" xfId="0" applyFont="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0" xfId="0" applyFont="1" applyFill="1" applyBorder="1" applyAlignment="1">
      <alignment horizontal="left" vertical="center"/>
    </xf>
    <xf numFmtId="192" fontId="134" fillId="81" borderId="79" xfId="7" applyNumberFormat="1" applyFont="1" applyFill="1" applyBorder="1" applyAlignment="1">
      <alignment horizontal="left" vertical="center"/>
    </xf>
    <xf numFmtId="49" fontId="136" fillId="0" borderId="120" xfId="0" applyNumberFormat="1" applyFont="1" applyFill="1" applyBorder="1" applyAlignment="1">
      <alignment horizontal="left" vertical="center"/>
    </xf>
    <xf numFmtId="192" fontId="136" fillId="0" borderId="79" xfId="7" applyNumberFormat="1" applyFont="1" applyFill="1" applyBorder="1" applyAlignment="1">
      <alignment horizontal="left" vertical="center"/>
    </xf>
    <xf numFmtId="0" fontId="136" fillId="0" borderId="120" xfId="0" applyFont="1" applyFill="1" applyBorder="1" applyAlignment="1">
      <alignment horizontal="left" vertical="center"/>
    </xf>
    <xf numFmtId="0" fontId="134" fillId="0" borderId="120" xfId="0" applyFont="1" applyFill="1" applyBorder="1" applyAlignment="1">
      <alignment horizontal="left" vertical="center"/>
    </xf>
    <xf numFmtId="10" fontId="95" fillId="0" borderId="79" xfId="0" applyNumberFormat="1" applyFont="1" applyFill="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0" xfId="0" applyFont="1" applyFill="1" applyBorder="1" applyAlignment="1" applyProtection="1">
      <alignment horizontal="center" vertical="center" wrapText="1"/>
    </xf>
    <xf numFmtId="0" fontId="4" fillId="83" borderId="120" xfId="0" applyFont="1" applyFill="1" applyBorder="1" applyAlignment="1" applyProtection="1">
      <alignment vertical="center" wrapText="1"/>
    </xf>
    <xf numFmtId="192" fontId="4" fillId="83" borderId="120" xfId="7" applyNumberFormat="1" applyFont="1" applyFill="1" applyBorder="1" applyAlignment="1">
      <alignment vertical="center"/>
    </xf>
    <xf numFmtId="192" fontId="4" fillId="83" borderId="79" xfId="7" applyNumberFormat="1" applyFont="1" applyFill="1" applyBorder="1" applyAlignment="1">
      <alignment vertical="center"/>
    </xf>
    <xf numFmtId="0" fontId="136" fillId="81" borderId="120" xfId="0" applyFont="1" applyFill="1" applyBorder="1" applyAlignment="1">
      <alignment horizontal="left" vertical="center" wrapText="1" indent="3"/>
    </xf>
    <xf numFmtId="192" fontId="4" fillId="35" borderId="120" xfId="7" applyNumberFormat="1" applyFont="1" applyFill="1" applyBorder="1" applyAlignment="1">
      <alignment vertical="center"/>
    </xf>
    <xf numFmtId="0" fontId="142" fillId="81" borderId="120" xfId="0" applyFont="1" applyFill="1" applyBorder="1" applyAlignment="1">
      <alignment horizontal="left" vertical="center" wrapText="1" indent="5"/>
    </xf>
    <xf numFmtId="0" fontId="143" fillId="80" borderId="120" xfId="0" applyFont="1" applyFill="1" applyBorder="1" applyAlignment="1" applyProtection="1">
      <alignment horizontal="left" vertical="center" wrapText="1" indent="1"/>
    </xf>
    <xf numFmtId="192" fontId="143" fillId="80" borderId="120" xfId="7" applyNumberFormat="1" applyFont="1" applyFill="1" applyBorder="1" applyAlignment="1">
      <alignment vertical="center"/>
    </xf>
    <xf numFmtId="192" fontId="143" fillId="82" borderId="79" xfId="7" applyNumberFormat="1" applyFont="1" applyFill="1" applyBorder="1" applyAlignment="1">
      <alignment vertical="center"/>
    </xf>
    <xf numFmtId="192" fontId="144" fillId="81" borderId="120" xfId="7" applyNumberFormat="1" applyFont="1" applyFill="1" applyBorder="1" applyAlignment="1">
      <alignment vertical="center"/>
    </xf>
    <xf numFmtId="192" fontId="144" fillId="82" borderId="79"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169" fontId="9" fillId="36" borderId="89" xfId="20" applyBorder="1"/>
    <xf numFmtId="0" fontId="93" fillId="0" borderId="180"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8" fillId="0" borderId="0" xfId="0" applyFont="1"/>
    <xf numFmtId="0" fontId="93" fillId="0" borderId="0" xfId="0" applyFont="1" applyBorder="1"/>
    <xf numFmtId="0" fontId="348" fillId="0" borderId="0" xfId="0" applyFont="1" applyBorder="1"/>
    <xf numFmtId="0" fontId="93" fillId="0" borderId="107" xfId="0" applyFont="1" applyFill="1" applyBorder="1" applyAlignment="1" applyProtection="1">
      <alignment horizontal="center" vertical="center" wrapText="1"/>
    </xf>
    <xf numFmtId="0" fontId="349" fillId="0" borderId="107" xfId="0" applyFont="1" applyBorder="1" applyAlignment="1">
      <alignment horizontal="center" vertical="center"/>
    </xf>
    <xf numFmtId="0" fontId="348" fillId="0" borderId="107" xfId="0" applyFont="1" applyBorder="1" applyAlignment="1">
      <alignment horizontal="center"/>
    </xf>
    <xf numFmtId="0" fontId="119" fillId="3" borderId="107" xfId="20954" applyFont="1" applyFill="1" applyBorder="1" applyAlignment="1">
      <alignment horizontal="left" vertical="center" wrapText="1"/>
    </xf>
    <xf numFmtId="0" fontId="93" fillId="0" borderId="107" xfId="20954" applyFont="1" applyFill="1" applyBorder="1" applyAlignment="1">
      <alignment horizontal="left" vertical="center" wrapText="1" indent="1"/>
    </xf>
    <xf numFmtId="0" fontId="350" fillId="3" borderId="117" xfId="0" applyFont="1" applyFill="1" applyBorder="1" applyAlignment="1">
      <alignment horizontal="left" vertical="center" wrapText="1"/>
    </xf>
    <xf numFmtId="0" fontId="93" fillId="3" borderId="107" xfId="20954" applyFont="1" applyFill="1" applyBorder="1" applyAlignment="1">
      <alignment horizontal="left" vertical="center" wrapText="1" indent="1"/>
    </xf>
    <xf numFmtId="0" fontId="119" fillId="0" borderId="117" xfId="0" applyFont="1" applyFill="1" applyBorder="1" applyAlignment="1">
      <alignment horizontal="left" vertical="center" wrapText="1"/>
    </xf>
    <xf numFmtId="0" fontId="350" fillId="0" borderId="117" xfId="0" applyFont="1" applyFill="1" applyBorder="1" applyAlignment="1">
      <alignment horizontal="left" vertical="center" wrapText="1"/>
    </xf>
    <xf numFmtId="0" fontId="350" fillId="0" borderId="117" xfId="0" applyFont="1" applyFill="1" applyBorder="1" applyAlignment="1">
      <alignment vertical="center" wrapText="1"/>
    </xf>
    <xf numFmtId="0" fontId="351" fillId="0" borderId="117" xfId="0" applyFont="1" applyFill="1" applyBorder="1" applyAlignment="1">
      <alignment horizontal="left" vertical="center" wrapText="1" indent="1"/>
    </xf>
    <xf numFmtId="0" fontId="351" fillId="3" borderId="117" xfId="0" applyFont="1" applyFill="1" applyBorder="1" applyAlignment="1">
      <alignment horizontal="left" vertical="center" wrapText="1" indent="1"/>
    </xf>
    <xf numFmtId="0" fontId="350" fillId="3" borderId="118" xfId="0" applyFont="1" applyFill="1" applyBorder="1" applyAlignment="1">
      <alignment horizontal="left" vertical="center" wrapText="1"/>
    </xf>
    <xf numFmtId="0" fontId="351" fillId="0" borderId="107" xfId="20954" applyFont="1" applyFill="1" applyBorder="1" applyAlignment="1">
      <alignment horizontal="left" vertical="center" wrapText="1" indent="1"/>
    </xf>
    <xf numFmtId="0" fontId="350" fillId="0" borderId="107" xfId="0" applyFont="1" applyFill="1" applyBorder="1" applyAlignment="1">
      <alignment horizontal="left" vertical="center" wrapText="1"/>
    </xf>
    <xf numFmtId="0" fontId="350" fillId="0" borderId="107" xfId="20954" applyFont="1" applyFill="1" applyBorder="1" applyAlignment="1">
      <alignment horizontal="center" vertical="center" wrapText="1"/>
    </xf>
    <xf numFmtId="0" fontId="350" fillId="3" borderId="119" xfId="0" applyFont="1" applyFill="1" applyBorder="1" applyAlignment="1">
      <alignment horizontal="left" vertical="center" wrapText="1"/>
    </xf>
    <xf numFmtId="0" fontId="348" fillId="0" borderId="120" xfId="0" applyFont="1" applyBorder="1" applyAlignment="1">
      <alignment horizontal="center"/>
    </xf>
    <xf numFmtId="0" fontId="93" fillId="3" borderId="120" xfId="20954" applyFont="1" applyFill="1" applyBorder="1" applyAlignment="1">
      <alignment horizontal="left" vertical="center" wrapText="1" indent="1"/>
    </xf>
    <xf numFmtId="0" fontId="93" fillId="3" borderId="117" xfId="0" applyFont="1" applyFill="1" applyBorder="1" applyAlignment="1">
      <alignment horizontal="left" vertical="center" wrapText="1" indent="1"/>
    </xf>
    <xf numFmtId="0" fontId="93" fillId="0" borderId="120" xfId="20954" applyFont="1" applyFill="1" applyBorder="1" applyAlignment="1">
      <alignment horizontal="left" vertical="center" wrapText="1" indent="1"/>
    </xf>
    <xf numFmtId="0" fontId="350" fillId="0" borderId="117" xfId="0" applyFont="1" applyBorder="1" applyAlignment="1">
      <alignment horizontal="left" vertical="center" wrapText="1"/>
    </xf>
    <xf numFmtId="0" fontId="93" fillId="0" borderId="117" xfId="0" applyFont="1" applyBorder="1" applyAlignment="1">
      <alignment horizontal="left" vertical="center" wrapText="1" indent="1"/>
    </xf>
    <xf numFmtId="0" fontId="93" fillId="0" borderId="118" xfId="0" applyFont="1" applyBorder="1" applyAlignment="1">
      <alignment horizontal="left" vertical="center" wrapText="1" indent="1"/>
    </xf>
    <xf numFmtId="0" fontId="350" fillId="0" borderId="120" xfId="20954" applyFont="1" applyFill="1" applyBorder="1" applyAlignment="1">
      <alignment horizontal="left" vertical="center" wrapText="1"/>
    </xf>
    <xf numFmtId="0" fontId="350" fillId="0" borderId="120" xfId="0" applyFont="1" applyFill="1" applyBorder="1" applyAlignment="1">
      <alignment vertical="center" wrapText="1"/>
    </xf>
    <xf numFmtId="0" fontId="350" fillId="0" borderId="120" xfId="20954" applyFont="1" applyFill="1" applyBorder="1" applyAlignment="1">
      <alignment horizontal="center" vertical="center" wrapText="1"/>
    </xf>
    <xf numFmtId="0" fontId="350" fillId="3" borderId="120" xfId="20954" applyFont="1" applyFill="1" applyBorder="1" applyAlignment="1">
      <alignment horizontal="left" vertical="center" wrapText="1"/>
    </xf>
    <xf numFmtId="0" fontId="93" fillId="0" borderId="117" xfId="0" applyFont="1" applyFill="1" applyBorder="1" applyAlignment="1">
      <alignment horizontal="left" vertical="center" wrapText="1" indent="1"/>
    </xf>
    <xf numFmtId="0" fontId="352" fillId="0" borderId="0" xfId="0" applyFont="1" applyAlignment="1">
      <alignment horizontal="justify"/>
    </xf>
    <xf numFmtId="0" fontId="350" fillId="0" borderId="120" xfId="0" applyFont="1" applyFill="1" applyBorder="1" applyAlignment="1">
      <alignment horizontal="left" vertical="center" wrapText="1"/>
    </xf>
    <xf numFmtId="0" fontId="348" fillId="0" borderId="0" xfId="0" applyFont="1" applyAlignment="1">
      <alignment horizontal="center"/>
    </xf>
    <xf numFmtId="0" fontId="348" fillId="0" borderId="0" xfId="0" applyFont="1" applyAlignment="1">
      <alignment horizontal="left" vertical="center"/>
    </xf>
    <xf numFmtId="191" fontId="2" fillId="0" borderId="120" xfId="0" applyNumberFormat="1" applyFont="1" applyFill="1" applyBorder="1" applyAlignment="1" applyProtection="1">
      <alignment horizontal="right"/>
    </xf>
    <xf numFmtId="191" fontId="2" fillId="35" borderId="120" xfId="0" applyNumberFormat="1" applyFont="1" applyFill="1" applyBorder="1" applyAlignment="1" applyProtection="1">
      <alignment horizontal="right"/>
    </xf>
    <xf numFmtId="191" fontId="2" fillId="35" borderId="79" xfId="0" applyNumberFormat="1" applyFont="1" applyFill="1" applyBorder="1" applyAlignment="1" applyProtection="1">
      <alignment horizontal="right"/>
    </xf>
    <xf numFmtId="0" fontId="86" fillId="0" borderId="120" xfId="0" applyFont="1" applyBorder="1" applyAlignment="1">
      <alignment vertical="center"/>
    </xf>
    <xf numFmtId="0" fontId="45" fillId="0" borderId="120" xfId="0" applyNumberFormat="1" applyFont="1" applyFill="1" applyBorder="1" applyAlignment="1">
      <alignment vertical="center" wrapText="1"/>
    </xf>
    <xf numFmtId="191" fontId="93" fillId="35" borderId="186"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0" fillId="0" borderId="186" xfId="20954" applyFont="1" applyFill="1" applyBorder="1" applyAlignment="1">
      <alignment horizontal="left" vertical="center" wrapText="1"/>
    </xf>
    <xf numFmtId="191" fontId="93" fillId="0" borderId="186" xfId="0" applyNumberFormat="1" applyFont="1" applyFill="1" applyBorder="1" applyAlignment="1" applyProtection="1">
      <alignment horizontal="right"/>
    </xf>
    <xf numFmtId="49" fontId="84" fillId="0" borderId="78" xfId="0" applyNumberFormat="1" applyFont="1" applyFill="1" applyBorder="1" applyAlignment="1">
      <alignment horizontal="right"/>
    </xf>
    <xf numFmtId="0" fontId="6" fillId="0" borderId="186" xfId="17" applyFill="1" applyBorder="1" applyAlignment="1" applyProtection="1"/>
    <xf numFmtId="49" fontId="84" fillId="0" borderId="186" xfId="0" applyNumberFormat="1" applyFont="1" applyFill="1" applyBorder="1" applyAlignment="1">
      <alignment horizontal="right"/>
    </xf>
    <xf numFmtId="0" fontId="84" fillId="0" borderId="186" xfId="0" applyFont="1" applyFill="1" applyBorder="1"/>
    <xf numFmtId="0" fontId="95" fillId="0" borderId="0" xfId="0" applyFont="1" applyFill="1"/>
    <xf numFmtId="0" fontId="353" fillId="3" borderId="0" xfId="37364" applyFont="1" applyFill="1" applyAlignment="1" applyProtection="1">
      <alignment vertical="center"/>
      <protection locked="0"/>
    </xf>
    <xf numFmtId="0" fontId="130" fillId="3" borderId="186" xfId="5" applyFont="1" applyFill="1" applyBorder="1" applyAlignment="1" applyProtection="1">
      <alignment vertical="center" wrapText="1"/>
      <protection locked="0"/>
    </xf>
    <xf numFmtId="0" fontId="130" fillId="0" borderId="186" xfId="37365" applyFont="1" applyFill="1" applyBorder="1" applyAlignment="1" applyProtection="1">
      <alignment horizontal="center" vertical="center" wrapText="1"/>
      <protection locked="0"/>
    </xf>
    <xf numFmtId="3" fontId="130" fillId="3" borderId="186" xfId="1" applyNumberFormat="1" applyFont="1" applyFill="1" applyBorder="1" applyAlignment="1" applyProtection="1">
      <alignment horizontal="center" vertical="center" wrapText="1"/>
      <protection locked="0"/>
    </xf>
    <xf numFmtId="9" fontId="130" fillId="3" borderId="186" xfId="15" applyNumberFormat="1" applyFont="1" applyFill="1" applyBorder="1" applyAlignment="1" applyProtection="1">
      <alignment horizontal="center" vertical="center" wrapText="1"/>
      <protection locked="0"/>
    </xf>
    <xf numFmtId="0" fontId="130" fillId="3" borderId="186" xfId="37365" applyFont="1" applyFill="1" applyBorder="1" applyAlignment="1" applyProtection="1">
      <alignment horizontal="center" vertical="center" wrapText="1"/>
      <protection locked="0"/>
    </xf>
    <xf numFmtId="0" fontId="353" fillId="3" borderId="186" xfId="37365" applyFont="1" applyFill="1" applyBorder="1" applyAlignment="1" applyProtection="1">
      <protection locked="0"/>
    </xf>
    <xf numFmtId="3" fontId="130" fillId="151" borderId="186" xfId="5" applyNumberFormat="1" applyFont="1" applyFill="1" applyBorder="1" applyAlignment="1" applyProtection="1"/>
    <xf numFmtId="0" fontId="354" fillId="3" borderId="186" xfId="37365" applyFont="1" applyFill="1" applyBorder="1" applyAlignment="1" applyProtection="1">
      <alignment horizontal="right"/>
      <protection locked="0"/>
    </xf>
    <xf numFmtId="359" fontId="130" fillId="151" borderId="186" xfId="5" applyNumberFormat="1" applyFont="1" applyFill="1" applyBorder="1" applyAlignment="1" applyProtection="1">
      <protection locked="0"/>
    </xf>
    <xf numFmtId="164" fontId="130" fillId="151" borderId="186" xfId="1" applyNumberFormat="1" applyFont="1" applyFill="1" applyBorder="1" applyAlignment="1" applyProtection="1"/>
    <xf numFmtId="0" fontId="130" fillId="3" borderId="186" xfId="37365" applyFont="1" applyFill="1" applyBorder="1" applyAlignment="1" applyProtection="1">
      <alignment horizontal="left" vertical="center"/>
      <protection locked="0"/>
    </xf>
    <xf numFmtId="3" fontId="130" fillId="3" borderId="186" xfId="5" applyNumberFormat="1" applyFont="1" applyFill="1" applyBorder="1" applyAlignment="1" applyProtection="1">
      <protection locked="0"/>
    </xf>
    <xf numFmtId="0" fontId="355" fillId="3" borderId="186" xfId="37365" applyFont="1" applyFill="1" applyBorder="1" applyAlignment="1" applyProtection="1">
      <alignment horizontal="right"/>
      <protection locked="0"/>
    </xf>
    <xf numFmtId="0" fontId="130" fillId="0" borderId="186" xfId="37365" applyFont="1" applyFill="1" applyBorder="1" applyAlignment="1" applyProtection="1">
      <alignment horizontal="left" vertical="center"/>
      <protection locked="0"/>
    </xf>
    <xf numFmtId="0" fontId="353" fillId="3" borderId="186" xfId="16" applyFont="1" applyFill="1" applyBorder="1" applyAlignment="1" applyProtection="1">
      <protection locked="0"/>
    </xf>
    <xf numFmtId="3" fontId="353" fillId="75" borderId="186" xfId="16" applyNumberFormat="1" applyFont="1" applyFill="1" applyBorder="1" applyAlignment="1" applyProtection="1"/>
    <xf numFmtId="0" fontId="358" fillId="0" borderId="0" xfId="37364" applyFont="1" applyFill="1" applyAlignment="1" applyProtection="1">
      <alignment vertical="center"/>
      <protection locked="0"/>
    </xf>
    <xf numFmtId="0" fontId="130" fillId="3" borderId="186" xfId="5" applyFont="1" applyFill="1" applyBorder="1" applyProtection="1">
      <protection locked="0"/>
    </xf>
    <xf numFmtId="0" fontId="130" fillId="0" borderId="186" xfId="37365" applyFont="1" applyFill="1" applyBorder="1" applyAlignment="1" applyProtection="1">
      <alignment horizontal="center" vertical="top" wrapText="1"/>
      <protection locked="0"/>
    </xf>
    <xf numFmtId="0" fontId="353" fillId="3" borderId="186" xfId="37365" applyFont="1" applyFill="1" applyBorder="1" applyAlignment="1" applyProtection="1">
      <alignment wrapText="1"/>
      <protection locked="0"/>
    </xf>
    <xf numFmtId="3" fontId="130" fillId="0" borderId="186" xfId="5" applyNumberFormat="1" applyFont="1" applyFill="1" applyBorder="1" applyProtection="1"/>
    <xf numFmtId="0" fontId="119" fillId="75" borderId="93" xfId="20952" applyFont="1" applyFill="1" applyBorder="1" applyAlignment="1">
      <alignment vertical="center"/>
    </xf>
    <xf numFmtId="0" fontId="119" fillId="75" borderId="94" xfId="20952" applyFont="1" applyFill="1" applyBorder="1" applyAlignment="1">
      <alignment vertical="center"/>
    </xf>
    <xf numFmtId="0" fontId="119" fillId="75" borderId="91" xfId="20952" applyFont="1" applyFill="1" applyBorder="1" applyAlignment="1">
      <alignment vertical="center"/>
    </xf>
    <xf numFmtId="164" fontId="119" fillId="75" borderId="91" xfId="7" applyNumberFormat="1" applyFont="1" applyFill="1" applyBorder="1" applyAlignment="1">
      <alignment horizontal="right" vertical="center"/>
    </xf>
    <xf numFmtId="0" fontId="119" fillId="76" borderId="94" xfId="20952" applyFont="1" applyFill="1" applyBorder="1" applyAlignment="1">
      <alignment vertical="center"/>
    </xf>
    <xf numFmtId="0" fontId="119" fillId="3" borderId="94" xfId="20952" applyFont="1" applyFill="1" applyBorder="1" applyAlignment="1">
      <alignment vertical="center"/>
    </xf>
    <xf numFmtId="0" fontId="93" fillId="69" borderId="90" xfId="20952" applyFont="1" applyFill="1" applyBorder="1" applyAlignment="1">
      <alignment horizontal="center" vertical="center"/>
    </xf>
    <xf numFmtId="0" fontId="93" fillId="69" borderId="91" xfId="20952" applyFont="1" applyFill="1" applyBorder="1" applyAlignment="1">
      <alignment horizontal="left" vertical="center" wrapText="1"/>
    </xf>
    <xf numFmtId="164" fontId="93" fillId="0" borderId="92" xfId="7" applyNumberFormat="1" applyFont="1" applyFill="1" applyBorder="1" applyAlignment="1" applyProtection="1">
      <alignment horizontal="right" vertical="center"/>
      <protection locked="0"/>
    </xf>
    <xf numFmtId="0" fontId="119" fillId="76" borderId="92" xfId="20952" applyFont="1" applyFill="1" applyBorder="1" applyAlignment="1">
      <alignment horizontal="center" vertical="center"/>
    </xf>
    <xf numFmtId="0" fontId="119" fillId="76" borderId="94" xfId="20952" applyFont="1" applyFill="1" applyBorder="1" applyAlignment="1">
      <alignment vertical="top" wrapText="1"/>
    </xf>
    <xf numFmtId="0" fontId="93" fillId="69" borderId="94" xfId="20952" applyFont="1" applyFill="1" applyBorder="1" applyAlignment="1">
      <alignment vertical="center" wrapText="1"/>
    </xf>
    <xf numFmtId="0" fontId="93" fillId="69" borderId="91" xfId="20952" applyFont="1" applyFill="1" applyBorder="1" applyAlignment="1">
      <alignment horizontal="left" vertical="center"/>
    </xf>
    <xf numFmtId="360" fontId="93" fillId="0" borderId="92" xfId="7" applyNumberFormat="1" applyFont="1" applyFill="1" applyBorder="1" applyAlignment="1" applyProtection="1">
      <alignment horizontal="right" vertical="center"/>
      <protection locked="0"/>
    </xf>
    <xf numFmtId="0" fontId="93" fillId="3" borderId="90" xfId="20952" applyFont="1" applyFill="1" applyBorder="1" applyAlignment="1">
      <alignment horizontal="center" vertical="center"/>
    </xf>
    <xf numFmtId="164" fontId="93" fillId="76" borderId="92" xfId="7" applyNumberFormat="1" applyFont="1" applyFill="1" applyBorder="1" applyAlignment="1" applyProtection="1">
      <alignment horizontal="right" vertical="center"/>
      <protection locked="0"/>
    </xf>
    <xf numFmtId="164" fontId="93" fillId="3" borderId="92" xfId="7" applyNumberFormat="1" applyFont="1" applyFill="1" applyBorder="1" applyAlignment="1" applyProtection="1">
      <alignment horizontal="right" vertical="center"/>
      <protection locked="0"/>
    </xf>
    <xf numFmtId="0" fontId="93" fillId="69" borderId="92" xfId="20952" applyFont="1" applyFill="1" applyBorder="1" applyAlignment="1">
      <alignment horizontal="center" vertical="center"/>
    </xf>
    <xf numFmtId="0" fontId="348" fillId="0" borderId="0" xfId="0" applyFont="1" applyAlignment="1">
      <alignment wrapText="1"/>
    </xf>
    <xf numFmtId="0" fontId="105" fillId="69" borderId="193" xfId="20952" applyFont="1" applyFill="1" applyBorder="1" applyAlignment="1" applyProtection="1">
      <alignment horizontal="center" vertical="center"/>
      <protection locked="0"/>
    </xf>
    <xf numFmtId="0" fontId="106" fillId="76" borderId="186" xfId="20952" applyFont="1" applyFill="1" applyBorder="1" applyAlignment="1" applyProtection="1">
      <alignment horizontal="center" vertical="center"/>
      <protection locked="0"/>
    </xf>
    <xf numFmtId="164" fontId="114" fillId="0" borderId="186" xfId="7" applyNumberFormat="1" applyFont="1" applyBorder="1"/>
    <xf numFmtId="165" fontId="114" fillId="0" borderId="186" xfId="20950" applyNumberFormat="1" applyFont="1" applyBorder="1"/>
    <xf numFmtId="164" fontId="114" fillId="0" borderId="193" xfId="7" applyNumberFormat="1" applyFont="1" applyBorder="1"/>
    <xf numFmtId="165" fontId="114" fillId="0" borderId="193" xfId="20950" applyNumberFormat="1" applyFont="1" applyBorder="1"/>
    <xf numFmtId="164" fontId="109" fillId="0" borderId="120" xfId="7" applyNumberFormat="1" applyFont="1" applyBorder="1"/>
    <xf numFmtId="164" fontId="109" fillId="0" borderId="120" xfId="7" applyNumberFormat="1" applyFont="1" applyFill="1" applyBorder="1" applyAlignment="1">
      <alignment horizontal="left" vertical="center" wrapText="1"/>
    </xf>
    <xf numFmtId="164" fontId="112" fillId="0" borderId="65" xfId="7" applyNumberFormat="1" applyFont="1" applyBorder="1"/>
    <xf numFmtId="164" fontId="109" fillId="0" borderId="186" xfId="7" applyNumberFormat="1" applyFont="1" applyBorder="1"/>
    <xf numFmtId="164" fontId="109" fillId="0" borderId="79" xfId="7" applyNumberFormat="1" applyFont="1" applyBorder="1"/>
    <xf numFmtId="164" fontId="109" fillId="0" borderId="180" xfId="7" applyNumberFormat="1" applyFont="1" applyBorder="1" applyAlignment="1">
      <alignment horizontal="left" indent="1"/>
    </xf>
    <xf numFmtId="164" fontId="109" fillId="0" borderId="180" xfId="7" applyNumberFormat="1" applyFont="1" applyBorder="1" applyAlignment="1">
      <alignment horizontal="left" indent="2"/>
    </xf>
    <xf numFmtId="164" fontId="109" fillId="0" borderId="180" xfId="7" applyNumberFormat="1" applyFont="1" applyFill="1" applyBorder="1" applyAlignment="1">
      <alignment horizontal="left" indent="3"/>
    </xf>
    <xf numFmtId="164" fontId="109" fillId="0" borderId="180" xfId="7" applyNumberFormat="1" applyFont="1" applyFill="1" applyBorder="1" applyAlignment="1">
      <alignment horizontal="left" indent="1"/>
    </xf>
    <xf numFmtId="164" fontId="109" fillId="78" borderId="180" xfId="7" applyNumberFormat="1" applyFont="1" applyFill="1" applyBorder="1"/>
    <xf numFmtId="164" fontId="109" fillId="78" borderId="186" xfId="7" applyNumberFormat="1" applyFont="1" applyFill="1" applyBorder="1"/>
    <xf numFmtId="164" fontId="109" fillId="78" borderId="79" xfId="7" applyNumberFormat="1" applyFont="1" applyFill="1" applyBorder="1"/>
    <xf numFmtId="164" fontId="109" fillId="0" borderId="180" xfId="7" applyNumberFormat="1" applyFont="1" applyFill="1" applyBorder="1" applyAlignment="1">
      <alignment horizontal="left" vertical="top" wrapText="1" indent="2"/>
    </xf>
    <xf numFmtId="164" fontId="109" fillId="0" borderId="186" xfId="7" applyNumberFormat="1" applyFont="1" applyFill="1" applyBorder="1"/>
    <xf numFmtId="164" fontId="109" fillId="0" borderId="79" xfId="7" applyNumberFormat="1" applyFont="1" applyFill="1" applyBorder="1"/>
    <xf numFmtId="164" fontId="109" fillId="0" borderId="180" xfId="7" applyNumberFormat="1" applyFont="1" applyFill="1" applyBorder="1" applyAlignment="1">
      <alignment horizontal="left" wrapText="1" indent="3"/>
    </xf>
    <xf numFmtId="164" fontId="109" fillId="0" borderId="180" xfId="7" applyNumberFormat="1" applyFont="1" applyFill="1" applyBorder="1" applyAlignment="1">
      <alignment horizontal="left" wrapText="1" indent="2"/>
    </xf>
    <xf numFmtId="164" fontId="109" fillId="0" borderId="180" xfId="7" applyNumberFormat="1" applyFont="1" applyFill="1" applyBorder="1" applyAlignment="1">
      <alignment horizontal="left" wrapText="1" indent="1"/>
    </xf>
    <xf numFmtId="164" fontId="109" fillId="0" borderId="199" xfId="7" applyNumberFormat="1" applyFont="1" applyFill="1" applyBorder="1" applyAlignment="1">
      <alignment horizontal="left" wrapText="1" indent="1"/>
    </xf>
    <xf numFmtId="164" fontId="109" fillId="0" borderId="200" xfId="7" applyNumberFormat="1" applyFont="1" applyFill="1" applyBorder="1"/>
    <xf numFmtId="164" fontId="109" fillId="0" borderId="201" xfId="7" applyNumberFormat="1" applyFont="1" applyFill="1" applyBorder="1"/>
    <xf numFmtId="164" fontId="112" fillId="0" borderId="186" xfId="7" applyNumberFormat="1" applyFont="1" applyBorder="1"/>
    <xf numFmtId="164" fontId="109" fillId="0" borderId="186" xfId="7" applyNumberFormat="1" applyFont="1" applyBorder="1" applyAlignment="1">
      <alignment horizontal="left" indent="1"/>
    </xf>
    <xf numFmtId="164" fontId="112" fillId="151" borderId="186" xfId="7" applyNumberFormat="1" applyFont="1" applyFill="1" applyBorder="1"/>
    <xf numFmtId="164" fontId="110" fillId="0" borderId="186" xfId="7" applyNumberFormat="1" applyFont="1" applyBorder="1"/>
    <xf numFmtId="164" fontId="113" fillId="0" borderId="186" xfId="7" applyNumberFormat="1" applyFont="1" applyBorder="1"/>
    <xf numFmtId="166" fontId="109" fillId="35" borderId="186" xfId="20953" applyFont="1" applyFill="1" applyBorder="1"/>
    <xf numFmtId="164" fontId="3" fillId="0" borderId="0" xfId="7" applyNumberFormat="1" applyFont="1" applyFill="1" applyBorder="1"/>
    <xf numFmtId="164" fontId="3" fillId="0" borderId="186" xfId="7" applyNumberFormat="1" applyFont="1" applyBorder="1"/>
    <xf numFmtId="169" fontId="9" fillId="36" borderId="186" xfId="20" applyBorder="1"/>
    <xf numFmtId="164" fontId="3" fillId="0" borderId="186" xfId="7" applyNumberFormat="1" applyFont="1" applyBorder="1" applyAlignment="1">
      <alignment vertical="center"/>
    </xf>
    <xf numFmtId="164" fontId="3" fillId="0" borderId="186" xfId="7" applyNumberFormat="1" applyFont="1" applyFill="1" applyBorder="1"/>
    <xf numFmtId="164" fontId="3" fillId="0" borderId="186" xfId="7" applyNumberFormat="1" applyFont="1" applyFill="1" applyBorder="1" applyAlignment="1">
      <alignment vertical="center"/>
    </xf>
    <xf numFmtId="169" fontId="9" fillId="36" borderId="202" xfId="20" applyBorder="1"/>
    <xf numFmtId="169" fontId="9" fillId="36" borderId="203" xfId="20" applyBorder="1"/>
    <xf numFmtId="169" fontId="9" fillId="36" borderId="204" xfId="20" applyBorder="1"/>
    <xf numFmtId="10" fontId="4" fillId="0" borderId="201" xfId="20950" applyNumberFormat="1" applyFont="1" applyBorder="1"/>
    <xf numFmtId="164" fontId="130" fillId="3" borderId="186" xfId="7" applyNumberFormat="1" applyFont="1" applyFill="1" applyBorder="1" applyAlignment="1" applyProtection="1">
      <protection locked="0"/>
    </xf>
    <xf numFmtId="164" fontId="9" fillId="36" borderId="0" xfId="7" applyNumberFormat="1" applyFont="1" applyFill="1" applyBorder="1"/>
    <xf numFmtId="164" fontId="3" fillId="0" borderId="83" xfId="7" applyNumberFormat="1" applyFont="1" applyFill="1" applyBorder="1" applyAlignment="1">
      <alignment vertical="center"/>
    </xf>
    <xf numFmtId="164" fontId="3" fillId="0" borderId="62" xfId="7" applyNumberFormat="1" applyFont="1" applyFill="1" applyBorder="1" applyAlignment="1">
      <alignment vertical="center"/>
    </xf>
    <xf numFmtId="0" fontId="3" fillId="3" borderId="188" xfId="0" applyFont="1" applyFill="1" applyBorder="1" applyAlignment="1">
      <alignment vertical="center"/>
    </xf>
    <xf numFmtId="164" fontId="3" fillId="3" borderId="188" xfId="7" applyNumberFormat="1" applyFont="1" applyFill="1" applyBorder="1" applyAlignment="1">
      <alignment vertical="center"/>
    </xf>
    <xf numFmtId="164" fontId="3" fillId="3" borderId="205" xfId="7" applyNumberFormat="1" applyFont="1" applyFill="1" applyBorder="1" applyAlignment="1">
      <alignment vertical="center"/>
    </xf>
    <xf numFmtId="164" fontId="3" fillId="0" borderId="206" xfId="7" applyNumberFormat="1" applyFont="1" applyFill="1" applyBorder="1" applyAlignment="1">
      <alignment vertical="center"/>
    </xf>
    <xf numFmtId="164" fontId="3" fillId="0" borderId="207" xfId="7" applyNumberFormat="1" applyFont="1" applyFill="1" applyBorder="1" applyAlignment="1">
      <alignment vertical="center"/>
    </xf>
    <xf numFmtId="164" fontId="3" fillId="0" borderId="208" xfId="7" applyNumberFormat="1" applyFont="1" applyFill="1" applyBorder="1" applyAlignment="1">
      <alignment vertical="center"/>
    </xf>
    <xf numFmtId="164" fontId="3" fillId="0" borderId="200" xfId="7" applyNumberFormat="1" applyFont="1" applyFill="1" applyBorder="1" applyAlignment="1">
      <alignment vertical="center"/>
    </xf>
    <xf numFmtId="164" fontId="3" fillId="0" borderId="202" xfId="7" applyNumberFormat="1" applyFont="1" applyFill="1" applyBorder="1" applyAlignment="1">
      <alignment vertical="center"/>
    </xf>
    <xf numFmtId="164" fontId="3" fillId="0" borderId="201" xfId="7" applyNumberFormat="1" applyFont="1" applyFill="1" applyBorder="1" applyAlignment="1">
      <alignment vertical="center"/>
    </xf>
    <xf numFmtId="169" fontId="9" fillId="36" borderId="210" xfId="20" applyBorder="1"/>
    <xf numFmtId="164" fontId="3" fillId="0" borderId="212" xfId="7" applyNumberFormat="1" applyFont="1" applyFill="1" applyBorder="1" applyAlignment="1">
      <alignment vertical="center"/>
    </xf>
    <xf numFmtId="164" fontId="3" fillId="0" borderId="213" xfId="7" applyNumberFormat="1" applyFont="1" applyFill="1" applyBorder="1" applyAlignment="1">
      <alignment vertical="center"/>
    </xf>
    <xf numFmtId="164" fontId="3" fillId="0" borderId="183" xfId="7" applyNumberFormat="1" applyFont="1" applyFill="1" applyBorder="1" applyAlignment="1">
      <alignment vertical="center"/>
    </xf>
    <xf numFmtId="164" fontId="3" fillId="0" borderId="86" xfId="7" applyNumberFormat="1" applyFont="1" applyFill="1" applyBorder="1" applyAlignment="1">
      <alignment vertical="center"/>
    </xf>
    <xf numFmtId="169" fontId="9" fillId="36" borderId="214" xfId="20" applyBorder="1"/>
    <xf numFmtId="9" fontId="3" fillId="0" borderId="215" xfId="20950" applyFont="1" applyFill="1" applyBorder="1" applyAlignment="1">
      <alignment vertical="center"/>
    </xf>
    <xf numFmtId="9" fontId="3" fillId="0" borderId="216" xfId="20950" applyFont="1" applyFill="1" applyBorder="1" applyAlignment="1">
      <alignment vertical="center"/>
    </xf>
    <xf numFmtId="164" fontId="84" fillId="0" borderId="17" xfId="7" applyNumberFormat="1" applyFont="1" applyBorder="1" applyAlignment="1"/>
    <xf numFmtId="164" fontId="349" fillId="0" borderId="217" xfId="7" applyNumberFormat="1" applyFont="1" applyBorder="1" applyAlignment="1">
      <alignment horizontal="center" vertical="center"/>
    </xf>
    <xf numFmtId="164" fontId="348" fillId="0" borderId="11" xfId="7" applyNumberFormat="1" applyFont="1" applyBorder="1" applyAlignment="1">
      <alignment horizontal="center" vertical="center"/>
    </xf>
    <xf numFmtId="164" fontId="349" fillId="0" borderId="11" xfId="7" applyNumberFormat="1" applyFont="1" applyBorder="1" applyAlignment="1">
      <alignment horizontal="center" vertical="center"/>
    </xf>
    <xf numFmtId="164" fontId="131" fillId="0" borderId="11" xfId="7" applyNumberFormat="1" applyFont="1" applyBorder="1" applyAlignment="1">
      <alignment horizontal="center" vertical="center"/>
    </xf>
    <xf numFmtId="164" fontId="360" fillId="0" borderId="11" xfId="7" applyNumberFormat="1" applyFont="1" applyBorder="1" applyAlignment="1">
      <alignment horizontal="center" vertical="center"/>
    </xf>
    <xf numFmtId="164" fontId="348" fillId="0" borderId="11" xfId="7" applyNumberFormat="1" applyFont="1" applyFill="1" applyBorder="1" applyAlignment="1">
      <alignment horizontal="center" vertical="center"/>
    </xf>
    <xf numFmtId="164" fontId="348" fillId="0" borderId="12" xfId="7" applyNumberFormat="1" applyFont="1" applyBorder="1" applyAlignment="1">
      <alignment horizontal="center" vertical="center"/>
    </xf>
    <xf numFmtId="164" fontId="349" fillId="0" borderId="218" xfId="7" applyNumberFormat="1" applyFont="1" applyFill="1" applyBorder="1" applyAlignment="1">
      <alignment horizontal="center" vertical="center"/>
    </xf>
    <xf numFmtId="164" fontId="349" fillId="0" borderId="13" xfId="7" applyNumberFormat="1" applyFont="1" applyBorder="1" applyAlignment="1">
      <alignment horizontal="center" vertical="center"/>
    </xf>
    <xf numFmtId="164" fontId="349" fillId="0" borderId="12" xfId="7" applyNumberFormat="1" applyFont="1" applyBorder="1" applyAlignment="1">
      <alignment horizontal="center" vertical="center"/>
    </xf>
    <xf numFmtId="164" fontId="131" fillId="0" borderId="12" xfId="7" applyNumberFormat="1" applyFont="1" applyBorder="1" applyAlignment="1">
      <alignment vertical="center"/>
    </xf>
    <xf numFmtId="164" fontId="348" fillId="0" borderId="206" xfId="7" applyNumberFormat="1" applyFont="1" applyBorder="1" applyAlignment="1">
      <alignment horizontal="center" vertical="center"/>
    </xf>
    <xf numFmtId="164" fontId="349" fillId="0" borderId="206" xfId="7" applyNumberFormat="1" applyFont="1" applyBorder="1" applyAlignment="1">
      <alignment horizontal="center"/>
    </xf>
    <xf numFmtId="164" fontId="348" fillId="0" borderId="206" xfId="7" applyNumberFormat="1" applyFont="1" applyBorder="1" applyAlignment="1">
      <alignment horizontal="center"/>
    </xf>
    <xf numFmtId="164" fontId="348" fillId="0" borderId="206" xfId="7" applyNumberFormat="1" applyFont="1" applyBorder="1"/>
    <xf numFmtId="164" fontId="349" fillId="0" borderId="206" xfId="7" applyNumberFormat="1" applyFont="1" applyBorder="1" applyAlignment="1">
      <alignment horizontal="center" vertical="center"/>
    </xf>
    <xf numFmtId="191" fontId="0" fillId="35" borderId="213" xfId="0" applyNumberFormat="1" applyFill="1" applyBorder="1" applyAlignment="1">
      <alignment horizontal="center" vertical="center"/>
    </xf>
    <xf numFmtId="191" fontId="0" fillId="0" borderId="208" xfId="0" applyNumberFormat="1" applyBorder="1" applyAlignment="1"/>
    <xf numFmtId="164" fontId="0" fillId="0" borderId="208" xfId="7" applyNumberFormat="1" applyFont="1" applyBorder="1" applyAlignment="1">
      <alignment wrapText="1"/>
    </xf>
    <xf numFmtId="191" fontId="0" fillId="35" borderId="208" xfId="0" applyNumberFormat="1" applyFill="1" applyBorder="1" applyAlignment="1">
      <alignment horizontal="center" vertical="center" wrapText="1"/>
    </xf>
    <xf numFmtId="164" fontId="0" fillId="0" borderId="208" xfId="7" applyNumberFormat="1" applyFont="1" applyBorder="1" applyAlignment="1"/>
    <xf numFmtId="164" fontId="0" fillId="0" borderId="208" xfId="7" applyNumberFormat="1" applyFont="1" applyFill="1" applyBorder="1" applyAlignment="1">
      <alignment wrapText="1"/>
    </xf>
    <xf numFmtId="191" fontId="0" fillId="35" borderId="201" xfId="0" applyNumberFormat="1" applyFill="1" applyBorder="1" applyAlignment="1">
      <alignment horizontal="center" vertical="center" wrapText="1"/>
    </xf>
    <xf numFmtId="0" fontId="2" fillId="0" borderId="207" xfId="0" applyFont="1" applyBorder="1" applyAlignment="1">
      <alignment wrapText="1"/>
    </xf>
    <xf numFmtId="0" fontId="2" fillId="0" borderId="205" xfId="0" applyFont="1" applyBorder="1" applyAlignment="1">
      <alignment wrapText="1"/>
    </xf>
    <xf numFmtId="9" fontId="84" fillId="0" borderId="19" xfId="0" applyNumberFormat="1" applyFont="1" applyBorder="1" applyAlignment="1"/>
    <xf numFmtId="164" fontId="0" fillId="0" borderId="206" xfId="7" applyNumberFormat="1" applyFont="1" applyBorder="1"/>
    <xf numFmtId="164" fontId="0" fillId="35" borderId="206" xfId="7" applyNumberFormat="1" applyFont="1" applyFill="1" applyBorder="1"/>
    <xf numFmtId="164" fontId="0" fillId="0" borderId="206" xfId="7" applyNumberFormat="1" applyFont="1" applyBorder="1" applyAlignment="1">
      <alignment horizontal="right"/>
    </xf>
    <xf numFmtId="164" fontId="0" fillId="0" borderId="206" xfId="7" applyNumberFormat="1" applyFont="1" applyBorder="1" applyAlignment="1">
      <alignment vertical="center"/>
    </xf>
    <xf numFmtId="164" fontId="0" fillId="35" borderId="206" xfId="7" applyNumberFormat="1" applyFont="1" applyFill="1" applyBorder="1" applyAlignment="1">
      <alignment vertical="center"/>
    </xf>
    <xf numFmtId="164" fontId="0" fillId="35" borderId="206" xfId="7" applyNumberFormat="1" applyFont="1" applyFill="1" applyBorder="1" applyAlignment="1">
      <alignment horizontal="right"/>
    </xf>
    <xf numFmtId="191" fontId="95" fillId="0" borderId="206" xfId="0" applyNumberFormat="1" applyFont="1" applyFill="1" applyBorder="1" applyAlignment="1" applyProtection="1">
      <alignment vertical="center" wrapText="1"/>
      <protection locked="0"/>
    </xf>
    <xf numFmtId="191" fontId="93" fillId="2" borderId="206" xfId="0" applyNumberFormat="1" applyFont="1" applyFill="1" applyBorder="1" applyAlignment="1" applyProtection="1">
      <alignment vertical="center"/>
      <protection locked="0"/>
    </xf>
    <xf numFmtId="191" fontId="93" fillId="2" borderId="193" xfId="0" applyNumberFormat="1" applyFont="1" applyFill="1" applyBorder="1" applyAlignment="1" applyProtection="1">
      <alignment vertical="center"/>
      <protection locked="0"/>
    </xf>
    <xf numFmtId="10" fontId="13" fillId="0" borderId="206" xfId="20950" applyNumberFormat="1" applyFont="1" applyFill="1" applyBorder="1" applyAlignment="1" applyProtection="1">
      <alignment horizontal="right" vertical="center" wrapText="1"/>
      <protection locked="0"/>
    </xf>
    <xf numFmtId="10" fontId="93" fillId="0" borderId="92" xfId="20950" applyNumberFormat="1" applyFont="1" applyFill="1" applyBorder="1" applyAlignment="1" applyProtection="1">
      <alignment horizontal="right" vertical="center"/>
      <protection locked="0"/>
    </xf>
    <xf numFmtId="0" fontId="2" fillId="0" borderId="220" xfId="0" applyNumberFormat="1" applyFont="1" applyFill="1" applyBorder="1" applyAlignment="1">
      <alignment horizontal="left" vertical="center" wrapText="1" indent="1"/>
    </xf>
    <xf numFmtId="191" fontId="95" fillId="0" borderId="186" xfId="0" applyNumberFormat="1" applyFont="1" applyFill="1" applyBorder="1" applyAlignment="1" applyProtection="1">
      <alignment vertical="center" wrapText="1"/>
      <protection locked="0"/>
    </xf>
    <xf numFmtId="10" fontId="13" fillId="0" borderId="186" xfId="20950" applyNumberFormat="1" applyFont="1" applyFill="1" applyBorder="1" applyAlignment="1" applyProtection="1">
      <alignment vertical="center" wrapText="1"/>
      <protection locked="0"/>
    </xf>
    <xf numFmtId="191" fontId="93" fillId="2" borderId="186" xfId="0" applyNumberFormat="1" applyFont="1" applyFill="1" applyBorder="1" applyAlignment="1" applyProtection="1">
      <alignment vertical="center"/>
      <protection locked="0"/>
    </xf>
    <xf numFmtId="0" fontId="2" fillId="0" borderId="213" xfId="0" applyNumberFormat="1" applyFont="1" applyFill="1" applyBorder="1" applyAlignment="1">
      <alignment horizontal="left" vertical="center" wrapText="1" indent="1"/>
    </xf>
    <xf numFmtId="191" fontId="95" fillId="0" borderId="221" xfId="0" applyNumberFormat="1" applyFont="1" applyFill="1" applyBorder="1" applyAlignment="1" applyProtection="1">
      <alignment vertical="center" wrapText="1"/>
      <protection locked="0"/>
    </xf>
    <xf numFmtId="191" fontId="95" fillId="0" borderId="182" xfId="0" applyNumberFormat="1" applyFont="1" applyFill="1" applyBorder="1" applyAlignment="1" applyProtection="1">
      <alignment vertical="center" wrapText="1"/>
      <protection locked="0"/>
    </xf>
    <xf numFmtId="0" fontId="85" fillId="0" borderId="61" xfId="0" applyFont="1" applyBorder="1"/>
    <xf numFmtId="0" fontId="85" fillId="0" borderId="61" xfId="0" applyFont="1" applyFill="1" applyBorder="1"/>
    <xf numFmtId="10" fontId="13" fillId="0" borderId="182" xfId="20950" applyNumberFormat="1" applyFont="1" applyFill="1" applyBorder="1" applyAlignment="1" applyProtection="1">
      <alignment vertical="center" wrapText="1"/>
      <protection locked="0"/>
    </xf>
    <xf numFmtId="191" fontId="93" fillId="2" borderId="182" xfId="0" applyNumberFormat="1" applyFont="1" applyFill="1" applyBorder="1" applyAlignment="1" applyProtection="1">
      <alignment vertical="center"/>
      <protection locked="0"/>
    </xf>
    <xf numFmtId="169" fontId="9" fillId="36" borderId="223" xfId="20" applyBorder="1"/>
    <xf numFmtId="191" fontId="93" fillId="2" borderId="183" xfId="0" applyNumberFormat="1" applyFont="1" applyFill="1" applyBorder="1" applyAlignment="1" applyProtection="1">
      <alignment vertical="center"/>
      <protection locked="0"/>
    </xf>
    <xf numFmtId="10" fontId="95" fillId="0" borderId="206" xfId="20950" applyNumberFormat="1" applyFont="1" applyFill="1" applyBorder="1" applyAlignment="1" applyProtection="1">
      <alignment vertical="center" wrapText="1"/>
      <protection locked="0"/>
    </xf>
    <xf numFmtId="10" fontId="95" fillId="0" borderId="186" xfId="20950" applyNumberFormat="1" applyFont="1" applyFill="1" applyBorder="1" applyAlignment="1" applyProtection="1">
      <alignment vertical="center" wrapText="1"/>
      <protection locked="0"/>
    </xf>
    <xf numFmtId="10" fontId="95" fillId="0" borderId="182" xfId="20950" applyNumberFormat="1" applyFont="1" applyFill="1" applyBorder="1" applyAlignment="1" applyProtection="1">
      <alignment vertical="center" wrapText="1"/>
      <protection locked="0"/>
    </xf>
    <xf numFmtId="10" fontId="95" fillId="0" borderId="221" xfId="20950" applyNumberFormat="1" applyFont="1" applyFill="1" applyBorder="1" applyAlignment="1" applyProtection="1">
      <alignment vertical="center" wrapText="1"/>
      <protection locked="0"/>
    </xf>
    <xf numFmtId="10" fontId="93" fillId="2" borderId="206" xfId="20950" applyNumberFormat="1" applyFont="1" applyFill="1" applyBorder="1" applyAlignment="1" applyProtection="1">
      <alignment vertical="center"/>
      <protection locked="0"/>
    </xf>
    <xf numFmtId="10" fontId="93" fillId="2" borderId="186" xfId="20950" applyNumberFormat="1" applyFont="1" applyFill="1" applyBorder="1" applyAlignment="1" applyProtection="1">
      <alignment vertical="center"/>
      <protection locked="0"/>
    </xf>
    <xf numFmtId="10" fontId="93" fillId="2" borderId="221" xfId="20950" applyNumberFormat="1" applyFont="1" applyFill="1" applyBorder="1" applyAlignment="1" applyProtection="1">
      <alignment vertical="center"/>
      <protection locked="0"/>
    </xf>
    <xf numFmtId="10" fontId="93" fillId="2" borderId="182" xfId="20950" applyNumberFormat="1" applyFont="1" applyFill="1" applyBorder="1" applyAlignment="1" applyProtection="1">
      <alignment vertical="center"/>
      <protection locked="0"/>
    </xf>
    <xf numFmtId="10" fontId="93" fillId="2" borderId="200" xfId="20950" applyNumberFormat="1" applyFont="1" applyFill="1" applyBorder="1" applyAlignment="1" applyProtection="1">
      <alignment vertical="center"/>
      <protection locked="0"/>
    </xf>
    <xf numFmtId="10" fontId="93" fillId="2" borderId="202" xfId="20950" applyNumberFormat="1" applyFont="1" applyFill="1" applyBorder="1" applyAlignment="1" applyProtection="1">
      <alignment vertical="center"/>
      <protection locked="0"/>
    </xf>
    <xf numFmtId="14" fontId="2" fillId="0" borderId="0" xfId="0" applyNumberFormat="1" applyFont="1" applyAlignment="1">
      <alignment horizontal="left"/>
    </xf>
    <xf numFmtId="14" fontId="93" fillId="0" borderId="0" xfId="0" applyNumberFormat="1" applyFont="1" applyAlignment="1">
      <alignment horizontal="left"/>
    </xf>
    <xf numFmtId="0" fontId="84" fillId="0" borderId="120" xfId="0" applyFont="1" applyBorder="1" applyAlignment="1">
      <alignment horizontal="left"/>
    </xf>
    <xf numFmtId="0" fontId="84" fillId="0" borderId="17" xfId="0" applyFont="1" applyBorder="1" applyAlignment="1">
      <alignment horizontal="left" vertical="center" wrapText="1"/>
    </xf>
    <xf numFmtId="0" fontId="84" fillId="0" borderId="20" xfId="0" applyFont="1" applyBorder="1" applyAlignment="1">
      <alignment horizontal="left" vertical="center" wrapText="1"/>
    </xf>
    <xf numFmtId="0" fontId="2" fillId="0" borderId="17" xfId="0" applyFont="1" applyBorder="1" applyAlignment="1">
      <alignment horizontal="center" vertical="center"/>
    </xf>
    <xf numFmtId="0" fontId="3" fillId="0" borderId="17" xfId="0" applyFont="1" applyFill="1" applyBorder="1" applyAlignment="1">
      <alignment horizontal="left" vertical="center" wrapText="1"/>
    </xf>
    <xf numFmtId="0" fontId="99" fillId="0" borderId="17" xfId="0" applyFont="1" applyFill="1" applyBorder="1" applyAlignment="1">
      <alignment horizontal="left" vertical="center" wrapText="1"/>
    </xf>
    <xf numFmtId="0" fontId="4" fillId="35" borderId="80" xfId="0" applyFont="1" applyFill="1" applyBorder="1" applyAlignment="1">
      <alignment horizontal="left" vertical="center" wrapText="1"/>
    </xf>
    <xf numFmtId="14" fontId="3" fillId="0" borderId="0" xfId="0" applyNumberFormat="1" applyFont="1" applyAlignment="1">
      <alignment horizontal="left"/>
    </xf>
    <xf numFmtId="0" fontId="98" fillId="0" borderId="92" xfId="0" applyFont="1" applyBorder="1" applyAlignment="1">
      <alignment horizontal="left" vertical="top" wrapText="1"/>
    </xf>
    <xf numFmtId="14" fontId="110" fillId="0" borderId="0" xfId="0" applyNumberFormat="1" applyFont="1" applyAlignment="1">
      <alignment horizontal="left"/>
    </xf>
    <xf numFmtId="0" fontId="92" fillId="0" borderId="64" xfId="0" applyFont="1" applyBorder="1" applyAlignment="1">
      <alignment horizontal="left" wrapText="1"/>
    </xf>
    <xf numFmtId="0" fontId="92" fillId="0" borderId="63" xfId="0" applyFont="1" applyBorder="1" applyAlignment="1">
      <alignment horizontal="left" wrapText="1"/>
    </xf>
    <xf numFmtId="0" fontId="92" fillId="0" borderId="219" xfId="0" applyFont="1" applyBorder="1" applyAlignment="1">
      <alignment horizontal="center" vertical="center"/>
    </xf>
    <xf numFmtId="0" fontId="92" fillId="0" borderId="214" xfId="0" applyFont="1" applyBorder="1" applyAlignment="1">
      <alignment horizontal="center" vertical="center"/>
    </xf>
    <xf numFmtId="0" fontId="92" fillId="0" borderId="222" xfId="0" applyFont="1" applyBorder="1" applyAlignment="1">
      <alignment horizontal="center" vertical="center"/>
    </xf>
    <xf numFmtId="164" fontId="0" fillId="0" borderId="207" xfId="7" applyNumberFormat="1" applyFont="1" applyBorder="1" applyAlignment="1">
      <alignment horizontal="right"/>
    </xf>
    <xf numFmtId="164" fontId="0" fillId="0" borderId="188" xfId="7" applyNumberFormat="1" applyFont="1" applyBorder="1" applyAlignment="1">
      <alignment horizontal="right"/>
    </xf>
    <xf numFmtId="164" fontId="0" fillId="0" borderId="187" xfId="7" applyNumberFormat="1" applyFont="1" applyBorder="1" applyAlignment="1">
      <alignment horizontal="right"/>
    </xf>
    <xf numFmtId="0" fontId="348" fillId="0" borderId="107" xfId="0" applyFont="1" applyBorder="1" applyAlignment="1">
      <alignment horizontal="center" vertical="center"/>
    </xf>
    <xf numFmtId="0" fontId="349" fillId="0" borderId="108" xfId="0" applyFont="1" applyBorder="1" applyAlignment="1">
      <alignment horizontal="center" vertical="center"/>
    </xf>
    <xf numFmtId="0" fontId="349"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8" fillId="0" borderId="109" xfId="0" applyFont="1" applyBorder="1" applyAlignment="1">
      <alignment horizontal="center"/>
    </xf>
    <xf numFmtId="0" fontId="348" fillId="0" borderId="110" xfId="0" applyFont="1" applyBorder="1" applyAlignment="1">
      <alignment horizontal="center"/>
    </xf>
    <xf numFmtId="0" fontId="348" fillId="0" borderId="111" xfId="0" applyFont="1" applyBorder="1" applyAlignment="1">
      <alignment horizontal="center"/>
    </xf>
    <xf numFmtId="164" fontId="0" fillId="0" borderId="207" xfId="7" applyNumberFormat="1" applyFont="1" applyBorder="1" applyAlignment="1">
      <alignment horizontal="center"/>
    </xf>
    <xf numFmtId="164" fontId="0" fillId="0" borderId="188" xfId="7" applyNumberFormat="1" applyFont="1" applyBorder="1" applyAlignment="1">
      <alignment horizontal="center"/>
    </xf>
    <xf numFmtId="164" fontId="0" fillId="0" borderId="187" xfId="7" applyNumberFormat="1" applyFont="1" applyBorder="1" applyAlignment="1">
      <alignment horizontal="center"/>
    </xf>
    <xf numFmtId="0" fontId="0" fillId="0" borderId="66" xfId="0" applyBorder="1" applyAlignment="1">
      <alignment horizontal="center" vertical="center"/>
    </xf>
    <xf numFmtId="0" fontId="0" fillId="0" borderId="73" xfId="0" applyBorder="1" applyAlignment="1">
      <alignment horizontal="center" vertical="center"/>
    </xf>
    <xf numFmtId="0" fontId="118" fillId="0" borderId="124"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0" xfId="0" applyFont="1" applyBorder="1" applyAlignment="1">
      <alignment horizontal="center" vertical="center"/>
    </xf>
    <xf numFmtId="0" fontId="84" fillId="0" borderId="120"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Fill="1" applyBorder="1" applyAlignment="1">
      <alignment horizontal="center" vertical="center" wrapText="1"/>
    </xf>
    <xf numFmtId="0" fontId="84" fillId="0" borderId="78" xfId="0" applyFont="1" applyFill="1" applyBorder="1" applyAlignment="1">
      <alignment horizontal="center" vertical="center" wrapText="1"/>
    </xf>
    <xf numFmtId="0" fontId="45" fillId="0" borderId="78" xfId="11" applyFont="1" applyFill="1" applyBorder="1" applyAlignment="1" applyProtection="1">
      <alignment horizontal="center" vertical="center" wrapText="1"/>
    </xf>
    <xf numFmtId="0" fontId="45" fillId="0" borderId="79" xfId="11" applyFont="1" applyFill="1" applyBorder="1" applyAlignment="1" applyProtection="1">
      <alignment horizontal="center" vertical="center" wrapText="1"/>
    </xf>
    <xf numFmtId="0" fontId="45" fillId="0" borderId="68"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0"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pplyProtection="1">
      <alignment horizontal="center" vertical="center" wrapText="1"/>
    </xf>
    <xf numFmtId="0" fontId="4" fillId="83" borderId="79"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9" xfId="13" applyFont="1" applyFill="1" applyBorder="1" applyAlignment="1" applyProtection="1">
      <alignment horizontal="center" vertical="center" wrapText="1"/>
      <protection locked="0"/>
    </xf>
    <xf numFmtId="0" fontId="97" fillId="3" borderId="62"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70" xfId="1" applyNumberFormat="1" applyFont="1" applyFill="1" applyBorder="1" applyAlignment="1" applyProtection="1">
      <alignment horizontal="center" vertical="center" wrapText="1"/>
      <protection locked="0"/>
    </xf>
    <xf numFmtId="164" fontId="45" fillId="0" borderId="71" xfId="1" applyNumberFormat="1" applyFont="1" applyFill="1" applyBorder="1" applyAlignment="1" applyProtection="1">
      <alignment horizontal="center" vertical="center" wrapText="1"/>
      <protection locked="0"/>
    </xf>
    <xf numFmtId="0" fontId="3" fillId="0" borderId="69"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2" xfId="0" applyFont="1" applyFill="1" applyBorder="1" applyAlignment="1">
      <alignment horizontal="left" vertical="center"/>
    </xf>
    <xf numFmtId="0" fontId="98"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209" xfId="0" applyFont="1" applyFill="1" applyBorder="1" applyAlignment="1">
      <alignment horizontal="center" vertical="center" wrapText="1"/>
    </xf>
    <xf numFmtId="0" fontId="3" fillId="0" borderId="210" xfId="0" applyFont="1" applyFill="1" applyBorder="1" applyAlignment="1">
      <alignment horizontal="center" vertical="center" wrapText="1"/>
    </xf>
    <xf numFmtId="0" fontId="3" fillId="0" borderId="211"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2" fillId="0" borderId="97" xfId="0" applyNumberFormat="1" applyFont="1" applyFill="1" applyBorder="1" applyAlignment="1">
      <alignment horizontal="left" vertical="center" wrapText="1"/>
    </xf>
    <xf numFmtId="0" fontId="112" fillId="0" borderId="98" xfId="0" applyNumberFormat="1" applyFont="1" applyFill="1" applyBorder="1" applyAlignment="1">
      <alignment horizontal="left" vertical="center" wrapText="1"/>
    </xf>
    <xf numFmtId="0" fontId="112" fillId="0" borderId="102" xfId="0" applyNumberFormat="1" applyFont="1" applyFill="1" applyBorder="1" applyAlignment="1">
      <alignment horizontal="left" vertical="center" wrapText="1"/>
    </xf>
    <xf numFmtId="0" fontId="112" fillId="0" borderId="103"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3" fillId="0" borderId="99" xfId="0" applyFont="1" applyFill="1" applyBorder="1" applyAlignment="1">
      <alignment horizontal="center" vertical="center" wrapText="1"/>
    </xf>
    <xf numFmtId="0" fontId="113" fillId="0" borderId="100" xfId="0" applyFont="1" applyFill="1" applyBorder="1" applyAlignment="1">
      <alignment horizontal="center" vertical="center" wrapText="1"/>
    </xf>
    <xf numFmtId="0" fontId="113" fillId="0" borderId="101" xfId="0" applyFont="1" applyFill="1" applyBorder="1" applyAlignment="1">
      <alignment horizontal="center" vertical="center" wrapText="1"/>
    </xf>
    <xf numFmtId="0" fontId="113" fillId="0" borderId="83" xfId="0" applyFont="1" applyFill="1" applyBorder="1" applyAlignment="1">
      <alignment horizontal="center" vertical="center" wrapText="1"/>
    </xf>
    <xf numFmtId="0" fontId="113" fillId="0" borderId="104" xfId="0" applyFont="1" applyFill="1" applyBorder="1" applyAlignment="1">
      <alignment horizontal="center" vertical="center" wrapText="1"/>
    </xf>
    <xf numFmtId="0" fontId="113" fillId="0" borderId="73" xfId="0" applyFont="1" applyFill="1" applyBorder="1" applyAlignment="1">
      <alignment horizontal="center" vertical="center" wrapText="1"/>
    </xf>
    <xf numFmtId="0" fontId="109" fillId="0" borderId="124"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0" xfId="0" applyFont="1" applyBorder="1" applyAlignment="1">
      <alignment horizontal="center" vertical="center" wrapText="1"/>
    </xf>
    <xf numFmtId="0" fontId="117" fillId="0" borderId="120" xfId="0" applyFont="1" applyFill="1" applyBorder="1" applyAlignment="1">
      <alignment horizontal="center" vertical="center"/>
    </xf>
    <xf numFmtId="0" fontId="117" fillId="0" borderId="99" xfId="0" applyFont="1" applyFill="1" applyBorder="1" applyAlignment="1">
      <alignment horizontal="center" vertical="center"/>
    </xf>
    <xf numFmtId="0" fontId="117" fillId="0" borderId="101" xfId="0" applyFont="1" applyFill="1" applyBorder="1" applyAlignment="1">
      <alignment horizontal="center" vertical="center"/>
    </xf>
    <xf numFmtId="0" fontId="117" fillId="0" borderId="83" xfId="0" applyFont="1" applyFill="1" applyBorder="1" applyAlignment="1">
      <alignment horizontal="center" vertical="center"/>
    </xf>
    <xf numFmtId="0" fontId="117" fillId="0" borderId="73" xfId="0" applyFont="1" applyFill="1" applyBorder="1" applyAlignment="1">
      <alignment horizontal="center" vertical="center"/>
    </xf>
    <xf numFmtId="0" fontId="113" fillId="0" borderId="120" xfId="0" applyFont="1" applyFill="1" applyBorder="1" applyAlignment="1">
      <alignment horizontal="center" vertical="center" wrapText="1"/>
    </xf>
    <xf numFmtId="0" fontId="109" fillId="0" borderId="123" xfId="0" applyFont="1" applyBorder="1" applyAlignment="1">
      <alignment horizontal="center" vertical="center" wrapText="1"/>
    </xf>
    <xf numFmtId="0" fontId="112" fillId="0" borderId="99" xfId="0" applyFont="1" applyFill="1" applyBorder="1" applyAlignment="1">
      <alignment horizontal="center" vertical="center" wrapText="1"/>
    </xf>
    <xf numFmtId="0" fontId="112" fillId="0" borderId="101"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73" xfId="0" applyFont="1" applyFill="1" applyBorder="1" applyAlignment="1">
      <alignment horizontal="center" vertical="center" wrapText="1"/>
    </xf>
    <xf numFmtId="0" fontId="109" fillId="0" borderId="121" xfId="0" applyFont="1" applyFill="1" applyBorder="1" applyAlignment="1">
      <alignment horizontal="center" vertical="center" wrapText="1"/>
    </xf>
    <xf numFmtId="0" fontId="109" fillId="0" borderId="122" xfId="0" applyFont="1" applyFill="1" applyBorder="1" applyAlignment="1">
      <alignment horizontal="center" vertical="center" wrapText="1"/>
    </xf>
    <xf numFmtId="0" fontId="112" fillId="0" borderId="74"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4" xfId="0" applyFont="1" applyFill="1" applyBorder="1" applyAlignment="1">
      <alignment horizontal="center" vertical="center" wrapText="1"/>
    </xf>
    <xf numFmtId="0" fontId="109" fillId="0" borderId="73" xfId="0" applyFont="1" applyBorder="1" applyAlignment="1">
      <alignment horizontal="center" vertical="center" wrapText="1"/>
    </xf>
    <xf numFmtId="0" fontId="112" fillId="0" borderId="52" xfId="0" applyNumberFormat="1" applyFont="1" applyFill="1" applyBorder="1" applyAlignment="1">
      <alignment horizontal="left" vertical="top" wrapText="1"/>
    </xf>
    <xf numFmtId="0" fontId="112" fillId="0" borderId="75" xfId="0" applyNumberFormat="1" applyFont="1" applyFill="1" applyBorder="1" applyAlignment="1">
      <alignment horizontal="left" vertical="top" wrapText="1"/>
    </xf>
    <xf numFmtId="0" fontId="112" fillId="0" borderId="61" xfId="0" applyNumberFormat="1" applyFont="1" applyFill="1" applyBorder="1" applyAlignment="1">
      <alignment horizontal="left" vertical="top" wrapText="1"/>
    </xf>
    <xf numFmtId="0" fontId="112" fillId="0" borderId="89" xfId="0" applyNumberFormat="1" applyFont="1" applyFill="1" applyBorder="1" applyAlignment="1">
      <alignment horizontal="left" vertical="top" wrapText="1"/>
    </xf>
    <xf numFmtId="0" fontId="112" fillId="0" borderId="96" xfId="0" applyNumberFormat="1" applyFont="1" applyFill="1" applyBorder="1" applyAlignment="1">
      <alignment horizontal="left" vertical="top" wrapText="1"/>
    </xf>
    <xf numFmtId="0" fontId="112" fillId="0" borderId="127" xfId="0" applyNumberFormat="1" applyFont="1" applyFill="1" applyBorder="1" applyAlignment="1">
      <alignment horizontal="left" vertical="top" wrapText="1"/>
    </xf>
    <xf numFmtId="0" fontId="112" fillId="0" borderId="84"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09" fillId="0" borderId="62" xfId="0" applyFont="1" applyBorder="1" applyAlignment="1">
      <alignment horizontal="center" vertical="center" wrapText="1"/>
    </xf>
    <xf numFmtId="0" fontId="109" fillId="0" borderId="67"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99" xfId="0" applyFont="1" applyBorder="1" applyAlignment="1">
      <alignment horizontal="center" vertical="top" wrapText="1"/>
    </xf>
    <xf numFmtId="0" fontId="109" fillId="0" borderId="100" xfId="0" applyFont="1" applyBorder="1" applyAlignment="1">
      <alignment horizontal="center" vertical="top" wrapText="1"/>
    </xf>
    <xf numFmtId="0" fontId="109" fillId="0" borderId="99" xfId="0" applyFont="1" applyFill="1" applyBorder="1" applyAlignment="1">
      <alignment horizontal="center" vertical="top" wrapText="1"/>
    </xf>
    <xf numFmtId="0" fontId="109" fillId="0" borderId="122" xfId="0" applyFont="1" applyFill="1" applyBorder="1" applyAlignment="1">
      <alignment horizontal="center" vertical="top" wrapText="1"/>
    </xf>
    <xf numFmtId="0" fontId="109" fillId="0" borderId="123" xfId="0" applyFont="1" applyFill="1" applyBorder="1" applyAlignment="1">
      <alignment horizontal="center" vertical="top" wrapText="1"/>
    </xf>
    <xf numFmtId="0" fontId="129" fillId="0" borderId="112" xfId="0" applyNumberFormat="1" applyFont="1" applyFill="1" applyBorder="1" applyAlignment="1">
      <alignment horizontal="left" vertical="top" wrapText="1"/>
    </xf>
    <xf numFmtId="0" fontId="129" fillId="0" borderId="113" xfId="0" applyNumberFormat="1" applyFont="1" applyFill="1" applyBorder="1" applyAlignment="1">
      <alignment horizontal="left" vertical="top" wrapText="1"/>
    </xf>
    <xf numFmtId="0" fontId="115" fillId="0" borderId="99" xfId="0" applyFont="1" applyBorder="1" applyAlignment="1">
      <alignment horizontal="center" vertical="center"/>
    </xf>
    <xf numFmtId="0" fontId="115" fillId="0" borderId="101" xfId="0" applyFont="1" applyBorder="1" applyAlignment="1">
      <alignment horizontal="center" vertical="center"/>
    </xf>
    <xf numFmtId="0" fontId="115" fillId="0" borderId="83" xfId="0" applyFont="1" applyBorder="1" applyAlignment="1">
      <alignment horizontal="center" vertical="center"/>
    </xf>
    <xf numFmtId="0" fontId="115" fillId="0" borderId="73" xfId="0" applyFont="1" applyBorder="1" applyAlignment="1">
      <alignment horizontal="center" vertical="center"/>
    </xf>
    <xf numFmtId="0" fontId="114" fillId="0" borderId="120" xfId="0" applyFont="1" applyBorder="1" applyAlignment="1">
      <alignment horizontal="center" vertical="center" wrapText="1"/>
    </xf>
    <xf numFmtId="0" fontId="114" fillId="0" borderId="124"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election activeCell="B49" sqref="B49"/>
    </sheetView>
  </sheetViews>
  <sheetFormatPr defaultColWidth="9.140625" defaultRowHeight="14.25"/>
  <cols>
    <col min="1" max="1" width="10.140625" style="4" customWidth="1"/>
    <col min="2" max="2" width="150" style="5" customWidth="1"/>
    <col min="3" max="3" width="39.42578125" style="5" customWidth="1"/>
    <col min="4" max="6" width="9.140625" style="5"/>
    <col min="7" max="7" width="25" style="5" customWidth="1"/>
    <col min="8" max="16384" width="9.140625" style="5"/>
  </cols>
  <sheetData>
    <row r="1" spans="1:3" ht="15">
      <c r="A1" s="114"/>
      <c r="B1" s="120" t="s">
        <v>209</v>
      </c>
      <c r="C1" s="114"/>
    </row>
    <row r="2" spans="1:3">
      <c r="A2" s="121">
        <v>1</v>
      </c>
      <c r="B2" s="230" t="s">
        <v>210</v>
      </c>
      <c r="C2" s="47" t="s">
        <v>773</v>
      </c>
    </row>
    <row r="3" spans="1:3">
      <c r="A3" s="121">
        <v>2</v>
      </c>
      <c r="B3" s="231" t="s">
        <v>206</v>
      </c>
      <c r="C3" s="47" t="s">
        <v>752</v>
      </c>
    </row>
    <row r="4" spans="1:3">
      <c r="A4" s="121">
        <v>3</v>
      </c>
      <c r="B4" s="232" t="s">
        <v>211</v>
      </c>
      <c r="C4" s="47" t="s">
        <v>759</v>
      </c>
    </row>
    <row r="5" spans="1:3">
      <c r="A5" s="122">
        <v>4</v>
      </c>
      <c r="B5" s="233" t="s">
        <v>207</v>
      </c>
      <c r="C5" s="47" t="s">
        <v>774</v>
      </c>
    </row>
    <row r="6" spans="1:3" s="123" customFormat="1" ht="45.75" customHeight="1">
      <c r="A6" s="747" t="s">
        <v>283</v>
      </c>
      <c r="B6" s="748"/>
      <c r="C6" s="748"/>
    </row>
    <row r="7" spans="1:3" ht="15">
      <c r="A7" s="124" t="s">
        <v>29</v>
      </c>
      <c r="B7" s="120" t="s">
        <v>208</v>
      </c>
    </row>
    <row r="8" spans="1:3">
      <c r="A8" s="114">
        <v>1</v>
      </c>
      <c r="B8" s="153" t="s">
        <v>20</v>
      </c>
    </row>
    <row r="9" spans="1:3">
      <c r="A9" s="114">
        <v>2</v>
      </c>
      <c r="B9" s="154" t="s">
        <v>21</v>
      </c>
    </row>
    <row r="10" spans="1:3">
      <c r="A10" s="114">
        <v>3</v>
      </c>
      <c r="B10" s="154" t="s">
        <v>22</v>
      </c>
    </row>
    <row r="11" spans="1:3">
      <c r="A11" s="114">
        <v>4</v>
      </c>
      <c r="B11" s="154" t="s">
        <v>23</v>
      </c>
      <c r="C11" s="50"/>
    </row>
    <row r="12" spans="1:3">
      <c r="A12" s="114">
        <v>5</v>
      </c>
      <c r="B12" s="154" t="s">
        <v>24</v>
      </c>
    </row>
    <row r="13" spans="1:3">
      <c r="A13" s="114">
        <v>6</v>
      </c>
      <c r="B13" s="155" t="s">
        <v>218</v>
      </c>
    </row>
    <row r="14" spans="1:3">
      <c r="A14" s="114">
        <v>7</v>
      </c>
      <c r="B14" s="154" t="s">
        <v>212</v>
      </c>
    </row>
    <row r="15" spans="1:3">
      <c r="A15" s="114">
        <v>8</v>
      </c>
      <c r="B15" s="154" t="s">
        <v>213</v>
      </c>
    </row>
    <row r="16" spans="1:3">
      <c r="A16" s="114">
        <v>9</v>
      </c>
      <c r="B16" s="154" t="s">
        <v>25</v>
      </c>
    </row>
    <row r="17" spans="1:2">
      <c r="A17" s="229" t="s">
        <v>282</v>
      </c>
      <c r="B17" s="228" t="s">
        <v>269</v>
      </c>
    </row>
    <row r="18" spans="1:2" s="15" customFormat="1">
      <c r="A18" s="564" t="s">
        <v>711</v>
      </c>
      <c r="B18" s="565" t="s">
        <v>713</v>
      </c>
    </row>
    <row r="19" spans="1:2" s="15" customFormat="1">
      <c r="A19" s="566" t="s">
        <v>712</v>
      </c>
      <c r="B19" s="565" t="s">
        <v>714</v>
      </c>
    </row>
    <row r="20" spans="1:2">
      <c r="A20" s="114">
        <v>10</v>
      </c>
      <c r="B20" s="154" t="s">
        <v>26</v>
      </c>
    </row>
    <row r="21" spans="1:2">
      <c r="A21" s="114">
        <v>11</v>
      </c>
      <c r="B21" s="155" t="s">
        <v>214</v>
      </c>
    </row>
    <row r="22" spans="1:2">
      <c r="A22" s="114">
        <v>12</v>
      </c>
      <c r="B22" s="155" t="s">
        <v>27</v>
      </c>
    </row>
    <row r="23" spans="1:2">
      <c r="A23" s="253">
        <v>13</v>
      </c>
      <c r="B23" s="254" t="s">
        <v>215</v>
      </c>
    </row>
    <row r="24" spans="1:2">
      <c r="A24" s="253">
        <v>14</v>
      </c>
      <c r="B24" s="255" t="s">
        <v>240</v>
      </c>
    </row>
    <row r="25" spans="1:2">
      <c r="A25" s="256">
        <v>15</v>
      </c>
      <c r="B25" s="257" t="s">
        <v>28</v>
      </c>
    </row>
    <row r="26" spans="1:2">
      <c r="A26" s="256">
        <v>15.1</v>
      </c>
      <c r="B26" s="258" t="s">
        <v>296</v>
      </c>
    </row>
    <row r="27" spans="1:2">
      <c r="A27" s="567">
        <v>15.2</v>
      </c>
      <c r="B27" s="565" t="s">
        <v>716</v>
      </c>
    </row>
    <row r="28" spans="1:2">
      <c r="A28" s="256">
        <v>16</v>
      </c>
      <c r="B28" s="258" t="s">
        <v>337</v>
      </c>
    </row>
    <row r="29" spans="1:2">
      <c r="A29" s="256">
        <v>17</v>
      </c>
      <c r="B29" s="258" t="s">
        <v>378</v>
      </c>
    </row>
    <row r="30" spans="1:2">
      <c r="A30" s="256">
        <v>18</v>
      </c>
      <c r="B30" s="258" t="s">
        <v>666</v>
      </c>
    </row>
    <row r="31" spans="1:2">
      <c r="A31" s="256">
        <v>19</v>
      </c>
      <c r="B31" s="258" t="s">
        <v>667</v>
      </c>
    </row>
    <row r="32" spans="1:2">
      <c r="A32" s="256">
        <v>20</v>
      </c>
      <c r="B32" s="315" t="s">
        <v>668</v>
      </c>
    </row>
    <row r="33" spans="1:2">
      <c r="A33" s="256">
        <v>21</v>
      </c>
      <c r="B33" s="258" t="s">
        <v>494</v>
      </c>
    </row>
    <row r="34" spans="1:2">
      <c r="A34" s="256">
        <v>22</v>
      </c>
      <c r="B34" s="258" t="s">
        <v>669</v>
      </c>
    </row>
    <row r="35" spans="1:2">
      <c r="A35" s="256">
        <v>23</v>
      </c>
      <c r="B35" s="258" t="s">
        <v>670</v>
      </c>
    </row>
    <row r="36" spans="1:2">
      <c r="A36" s="256">
        <v>24</v>
      </c>
      <c r="B36" s="258" t="s">
        <v>671</v>
      </c>
    </row>
    <row r="37" spans="1:2">
      <c r="A37" s="256">
        <v>25</v>
      </c>
      <c r="B37" s="258" t="s">
        <v>379</v>
      </c>
    </row>
    <row r="38" spans="1:2">
      <c r="A38" s="256">
        <v>26</v>
      </c>
      <c r="B38" s="258"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E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E53" sqref="E53"/>
    </sheetView>
  </sheetViews>
  <sheetFormatPr defaultColWidth="9.140625" defaultRowHeight="12.75"/>
  <cols>
    <col min="1" max="1" width="9.5703125" style="53" bestFit="1" customWidth="1"/>
    <col min="2" max="2" width="132.42578125" style="4" customWidth="1"/>
    <col min="3" max="3" width="18.42578125" style="4" customWidth="1"/>
    <col min="4" max="16384" width="9.140625" style="4"/>
  </cols>
  <sheetData>
    <row r="1" spans="1:5">
      <c r="A1" s="2" t="s">
        <v>30</v>
      </c>
      <c r="B1" s="3" t="str">
        <f>'Info '!C2</f>
        <v>JSC " Halyk Bank Georgia"</v>
      </c>
    </row>
    <row r="2" spans="1:5" s="42" customFormat="1" ht="15.75" customHeight="1">
      <c r="A2" s="42" t="s">
        <v>31</v>
      </c>
      <c r="B2" s="735">
        <f>'1. key ratios '!B2</f>
        <v>45838</v>
      </c>
    </row>
    <row r="3" spans="1:5" s="42" customFormat="1" ht="15.75" customHeight="1"/>
    <row r="4" spans="1:5" ht="13.5" thickBot="1">
      <c r="A4" s="53" t="s">
        <v>143</v>
      </c>
      <c r="B4" s="97" t="s">
        <v>142</v>
      </c>
    </row>
    <row r="5" spans="1:5">
      <c r="A5" s="54" t="s">
        <v>6</v>
      </c>
      <c r="B5" s="55"/>
      <c r="C5" s="56" t="s">
        <v>35</v>
      </c>
    </row>
    <row r="6" spans="1:5">
      <c r="A6" s="57">
        <v>1</v>
      </c>
      <c r="B6" s="58" t="s">
        <v>141</v>
      </c>
      <c r="C6" s="59">
        <f>SUM(C7:C11)</f>
        <v>199309164.11000001</v>
      </c>
    </row>
    <row r="7" spans="1:5">
      <c r="A7" s="57">
        <v>2</v>
      </c>
      <c r="B7" s="60" t="s">
        <v>140</v>
      </c>
      <c r="C7" s="61">
        <v>76000000</v>
      </c>
    </row>
    <row r="8" spans="1:5">
      <c r="A8" s="57">
        <v>3</v>
      </c>
      <c r="B8" s="62" t="s">
        <v>139</v>
      </c>
      <c r="C8" s="61">
        <v>0</v>
      </c>
    </row>
    <row r="9" spans="1:5">
      <c r="A9" s="57">
        <v>4</v>
      </c>
      <c r="B9" s="62" t="s">
        <v>138</v>
      </c>
      <c r="C9" s="61">
        <v>2023404.98</v>
      </c>
    </row>
    <row r="10" spans="1:5">
      <c r="A10" s="57">
        <v>5</v>
      </c>
      <c r="B10" s="62" t="s">
        <v>137</v>
      </c>
      <c r="C10" s="61">
        <v>0</v>
      </c>
    </row>
    <row r="11" spans="1:5">
      <c r="A11" s="57">
        <v>6</v>
      </c>
      <c r="B11" s="63" t="s">
        <v>136</v>
      </c>
      <c r="C11" s="61">
        <v>121285759.13</v>
      </c>
    </row>
    <row r="12" spans="1:5" s="28" customFormat="1">
      <c r="A12" s="57">
        <v>7</v>
      </c>
      <c r="B12" s="58" t="s">
        <v>135</v>
      </c>
      <c r="C12" s="64">
        <f>SUM(C13:C28)</f>
        <v>7968248.6699999981</v>
      </c>
      <c r="E12" s="4"/>
    </row>
    <row r="13" spans="1:5" s="28" customFormat="1">
      <c r="A13" s="57">
        <v>8</v>
      </c>
      <c r="B13" s="65" t="s">
        <v>134</v>
      </c>
      <c r="C13" s="66">
        <v>2023404.98</v>
      </c>
      <c r="E13" s="4"/>
    </row>
    <row r="14" spans="1:5" s="28" customFormat="1" ht="25.5">
      <c r="A14" s="57">
        <v>9</v>
      </c>
      <c r="B14" s="67" t="s">
        <v>133</v>
      </c>
      <c r="C14" s="66">
        <v>0</v>
      </c>
      <c r="E14" s="4"/>
    </row>
    <row r="15" spans="1:5" s="28" customFormat="1">
      <c r="A15" s="57">
        <v>10</v>
      </c>
      <c r="B15" s="68" t="s">
        <v>132</v>
      </c>
      <c r="C15" s="66">
        <v>5944843.6899999985</v>
      </c>
      <c r="E15" s="4"/>
    </row>
    <row r="16" spans="1:5" s="28" customFormat="1">
      <c r="A16" s="57">
        <v>11</v>
      </c>
      <c r="B16" s="69" t="s">
        <v>131</v>
      </c>
      <c r="C16" s="66">
        <v>0</v>
      </c>
      <c r="E16" s="4"/>
    </row>
    <row r="17" spans="1:5" s="28" customFormat="1">
      <c r="A17" s="57">
        <v>12</v>
      </c>
      <c r="B17" s="68" t="s">
        <v>130</v>
      </c>
      <c r="C17" s="66">
        <v>0</v>
      </c>
      <c r="E17" s="4"/>
    </row>
    <row r="18" spans="1:5" s="28" customFormat="1">
      <c r="A18" s="57">
        <v>13</v>
      </c>
      <c r="B18" s="68" t="s">
        <v>129</v>
      </c>
      <c r="C18" s="66">
        <v>0</v>
      </c>
      <c r="E18" s="4"/>
    </row>
    <row r="19" spans="1:5" s="28" customFormat="1">
      <c r="A19" s="57">
        <v>14</v>
      </c>
      <c r="B19" s="68" t="s">
        <v>128</v>
      </c>
      <c r="C19" s="66">
        <v>0</v>
      </c>
      <c r="E19" s="4"/>
    </row>
    <row r="20" spans="1:5" s="28" customFormat="1">
      <c r="A20" s="57">
        <v>15</v>
      </c>
      <c r="B20" s="68" t="s">
        <v>127</v>
      </c>
      <c r="C20" s="66">
        <v>0</v>
      </c>
      <c r="E20" s="4"/>
    </row>
    <row r="21" spans="1:5" s="28" customFormat="1" ht="25.5">
      <c r="A21" s="57">
        <v>16</v>
      </c>
      <c r="B21" s="67" t="s">
        <v>126</v>
      </c>
      <c r="C21" s="66">
        <v>0</v>
      </c>
      <c r="E21" s="4"/>
    </row>
    <row r="22" spans="1:5" s="28" customFormat="1">
      <c r="A22" s="57">
        <v>17</v>
      </c>
      <c r="B22" s="70" t="s">
        <v>125</v>
      </c>
      <c r="C22" s="66">
        <v>0</v>
      </c>
      <c r="E22" s="4"/>
    </row>
    <row r="23" spans="1:5" s="28" customFormat="1">
      <c r="A23" s="57">
        <v>18</v>
      </c>
      <c r="B23" s="561" t="s">
        <v>517</v>
      </c>
      <c r="C23" s="66">
        <v>0</v>
      </c>
      <c r="E23" s="4"/>
    </row>
    <row r="24" spans="1:5" s="28" customFormat="1">
      <c r="A24" s="57">
        <v>19</v>
      </c>
      <c r="B24" s="67" t="s">
        <v>124</v>
      </c>
      <c r="C24" s="66">
        <v>0</v>
      </c>
      <c r="E24" s="4"/>
    </row>
    <row r="25" spans="1:5" s="28" customFormat="1" ht="25.5">
      <c r="A25" s="57">
        <v>20</v>
      </c>
      <c r="B25" s="67" t="s">
        <v>101</v>
      </c>
      <c r="C25" s="66">
        <v>0</v>
      </c>
      <c r="E25" s="4"/>
    </row>
    <row r="26" spans="1:5" s="28" customFormat="1">
      <c r="A26" s="57">
        <v>21</v>
      </c>
      <c r="B26" s="71" t="s">
        <v>123</v>
      </c>
      <c r="C26" s="66">
        <v>0</v>
      </c>
      <c r="E26" s="4"/>
    </row>
    <row r="27" spans="1:5" s="28" customFormat="1">
      <c r="A27" s="57">
        <v>22</v>
      </c>
      <c r="B27" s="71" t="s">
        <v>122</v>
      </c>
      <c r="C27" s="66">
        <v>0</v>
      </c>
      <c r="E27" s="4"/>
    </row>
    <row r="28" spans="1:5" s="28" customFormat="1">
      <c r="A28" s="57">
        <v>23</v>
      </c>
      <c r="B28" s="71" t="s">
        <v>121</v>
      </c>
      <c r="C28" s="66">
        <v>0</v>
      </c>
      <c r="E28" s="4"/>
    </row>
    <row r="29" spans="1:5" s="28" customFormat="1">
      <c r="A29" s="57">
        <v>24</v>
      </c>
      <c r="B29" s="72" t="s">
        <v>120</v>
      </c>
      <c r="C29" s="64">
        <f>C6-C12</f>
        <v>191340915.44000003</v>
      </c>
      <c r="E29" s="4"/>
    </row>
    <row r="30" spans="1:5" s="28" customFormat="1">
      <c r="A30" s="73"/>
      <c r="B30" s="74"/>
      <c r="C30" s="66"/>
      <c r="E30" s="4"/>
    </row>
    <row r="31" spans="1:5" s="28" customFormat="1">
      <c r="A31" s="73">
        <v>25</v>
      </c>
      <c r="B31" s="72" t="s">
        <v>119</v>
      </c>
      <c r="C31" s="64">
        <f>C32+C35</f>
        <v>60000000</v>
      </c>
      <c r="E31" s="4"/>
    </row>
    <row r="32" spans="1:5" s="28" customFormat="1">
      <c r="A32" s="73">
        <v>26</v>
      </c>
      <c r="B32" s="62" t="s">
        <v>118</v>
      </c>
      <c r="C32" s="75">
        <f>C33+C34</f>
        <v>60000000</v>
      </c>
      <c r="E32" s="4"/>
    </row>
    <row r="33" spans="1:5" s="28" customFormat="1">
      <c r="A33" s="73">
        <v>27</v>
      </c>
      <c r="B33" s="76" t="s">
        <v>179</v>
      </c>
      <c r="C33" s="66">
        <v>60000000</v>
      </c>
      <c r="E33" s="4"/>
    </row>
    <row r="34" spans="1:5" s="28" customFormat="1">
      <c r="A34" s="73">
        <v>28</v>
      </c>
      <c r="B34" s="76" t="s">
        <v>117</v>
      </c>
      <c r="C34" s="66">
        <v>0</v>
      </c>
      <c r="E34" s="4"/>
    </row>
    <row r="35" spans="1:5" s="28" customFormat="1">
      <c r="A35" s="73">
        <v>29</v>
      </c>
      <c r="B35" s="62" t="s">
        <v>116</v>
      </c>
      <c r="C35" s="66">
        <v>0</v>
      </c>
      <c r="E35" s="4"/>
    </row>
    <row r="36" spans="1:5" s="28" customFormat="1">
      <c r="A36" s="73">
        <v>30</v>
      </c>
      <c r="B36" s="72" t="s">
        <v>115</v>
      </c>
      <c r="C36" s="64">
        <f>SUM(C37:C41)</f>
        <v>0</v>
      </c>
      <c r="E36" s="4"/>
    </row>
    <row r="37" spans="1:5" s="28" customFormat="1">
      <c r="A37" s="73">
        <v>31</v>
      </c>
      <c r="B37" s="67" t="s">
        <v>114</v>
      </c>
      <c r="C37" s="66">
        <v>0</v>
      </c>
      <c r="E37" s="4"/>
    </row>
    <row r="38" spans="1:5" s="28" customFormat="1">
      <c r="A38" s="73">
        <v>32</v>
      </c>
      <c r="B38" s="68" t="s">
        <v>113</v>
      </c>
      <c r="C38" s="66">
        <v>0</v>
      </c>
      <c r="E38" s="4"/>
    </row>
    <row r="39" spans="1:5" s="28" customFormat="1" ht="25.5">
      <c r="A39" s="73">
        <v>33</v>
      </c>
      <c r="B39" s="67" t="s">
        <v>112</v>
      </c>
      <c r="C39" s="66">
        <v>0</v>
      </c>
      <c r="E39" s="4"/>
    </row>
    <row r="40" spans="1:5" s="28" customFormat="1" ht="25.5">
      <c r="A40" s="73">
        <v>34</v>
      </c>
      <c r="B40" s="67" t="s">
        <v>101</v>
      </c>
      <c r="C40" s="66">
        <v>0</v>
      </c>
      <c r="E40" s="4"/>
    </row>
    <row r="41" spans="1:5" s="28" customFormat="1">
      <c r="A41" s="73">
        <v>35</v>
      </c>
      <c r="B41" s="71" t="s">
        <v>111</v>
      </c>
      <c r="C41" s="66">
        <v>0</v>
      </c>
      <c r="E41" s="4"/>
    </row>
    <row r="42" spans="1:5" s="28" customFormat="1">
      <c r="A42" s="73">
        <v>36</v>
      </c>
      <c r="B42" s="72" t="s">
        <v>110</v>
      </c>
      <c r="C42" s="64">
        <f>C31-C36</f>
        <v>60000000</v>
      </c>
      <c r="E42" s="4"/>
    </row>
    <row r="43" spans="1:5" s="28" customFormat="1">
      <c r="A43" s="73"/>
      <c r="B43" s="74"/>
      <c r="C43" s="66"/>
      <c r="E43" s="4"/>
    </row>
    <row r="44" spans="1:5" s="28" customFormat="1">
      <c r="A44" s="73">
        <v>37</v>
      </c>
      <c r="B44" s="77" t="s">
        <v>109</v>
      </c>
      <c r="C44" s="64">
        <f>SUM(C45:C47)</f>
        <v>16382316.810000001</v>
      </c>
      <c r="E44" s="4"/>
    </row>
    <row r="45" spans="1:5" s="28" customFormat="1">
      <c r="A45" s="73">
        <v>38</v>
      </c>
      <c r="B45" s="62" t="s">
        <v>108</v>
      </c>
      <c r="C45" s="66">
        <v>16382316.810000001</v>
      </c>
      <c r="E45" s="4"/>
    </row>
    <row r="46" spans="1:5" s="28" customFormat="1">
      <c r="A46" s="73">
        <v>39</v>
      </c>
      <c r="B46" s="62" t="s">
        <v>107</v>
      </c>
      <c r="C46" s="66">
        <v>0</v>
      </c>
      <c r="E46" s="4"/>
    </row>
    <row r="47" spans="1:5" s="28" customFormat="1">
      <c r="A47" s="73">
        <v>40</v>
      </c>
      <c r="B47" s="62" t="s">
        <v>106</v>
      </c>
      <c r="C47" s="66">
        <v>0</v>
      </c>
      <c r="E47" s="4"/>
    </row>
    <row r="48" spans="1:5" s="28" customFormat="1">
      <c r="A48" s="73">
        <v>41</v>
      </c>
      <c r="B48" s="77" t="s">
        <v>105</v>
      </c>
      <c r="C48" s="64">
        <f>SUM(C49:C52)</f>
        <v>0</v>
      </c>
      <c r="E48" s="4"/>
    </row>
    <row r="49" spans="1:5" s="28" customFormat="1">
      <c r="A49" s="73">
        <v>42</v>
      </c>
      <c r="B49" s="67" t="s">
        <v>104</v>
      </c>
      <c r="C49" s="66">
        <v>0</v>
      </c>
      <c r="E49" s="4"/>
    </row>
    <row r="50" spans="1:5" s="28" customFormat="1">
      <c r="A50" s="73">
        <v>43</v>
      </c>
      <c r="B50" s="68" t="s">
        <v>103</v>
      </c>
      <c r="C50" s="66">
        <v>0</v>
      </c>
      <c r="E50" s="4"/>
    </row>
    <row r="51" spans="1:5" s="28" customFormat="1">
      <c r="A51" s="73">
        <v>44</v>
      </c>
      <c r="B51" s="67" t="s">
        <v>102</v>
      </c>
      <c r="C51" s="66">
        <v>0</v>
      </c>
      <c r="E51" s="4"/>
    </row>
    <row r="52" spans="1:5" s="28" customFormat="1" ht="25.5">
      <c r="A52" s="73">
        <v>45</v>
      </c>
      <c r="B52" s="67" t="s">
        <v>101</v>
      </c>
      <c r="C52" s="66">
        <v>0</v>
      </c>
      <c r="E52" s="4"/>
    </row>
    <row r="53" spans="1:5" s="28" customFormat="1" ht="13.5" thickBot="1">
      <c r="A53" s="73">
        <v>46</v>
      </c>
      <c r="B53" s="78" t="s">
        <v>100</v>
      </c>
      <c r="C53" s="79">
        <f>C44-C48</f>
        <v>16382316.810000001</v>
      </c>
      <c r="E53" s="4"/>
    </row>
    <row r="56" spans="1:5">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G23"/>
  <sheetViews>
    <sheetView zoomScale="80" zoomScaleNormal="80" workbookViewId="0">
      <selection activeCell="B1" sqref="B1"/>
    </sheetView>
  </sheetViews>
  <sheetFormatPr defaultColWidth="9.140625" defaultRowHeight="12.75"/>
  <cols>
    <col min="1" max="1" width="8.85546875" style="166" bestFit="1" customWidth="1"/>
    <col min="2" max="2" width="59" style="166" customWidth="1"/>
    <col min="3" max="3" width="16.85546875" style="166" bestFit="1" customWidth="1"/>
    <col min="4" max="4" width="13.140625" style="166" bestFit="1" customWidth="1"/>
    <col min="5" max="16384" width="9.140625" style="166"/>
  </cols>
  <sheetData>
    <row r="1" spans="1:7" ht="15">
      <c r="A1" s="211" t="s">
        <v>30</v>
      </c>
      <c r="B1" s="3" t="str">
        <f>'Info '!C2</f>
        <v>JSC " Halyk Bank Georgia"</v>
      </c>
    </row>
    <row r="2" spans="1:7" s="141" customFormat="1" ht="15.75" customHeight="1">
      <c r="A2" s="141" t="s">
        <v>31</v>
      </c>
      <c r="B2" s="735">
        <f>'1. key ratios '!B2</f>
        <v>45838</v>
      </c>
    </row>
    <row r="3" spans="1:7" s="141" customFormat="1" ht="15.75" customHeight="1"/>
    <row r="4" spans="1:7" ht="13.5" thickBot="1">
      <c r="A4" s="186" t="s">
        <v>268</v>
      </c>
      <c r="B4" s="217" t="s">
        <v>269</v>
      </c>
    </row>
    <row r="5" spans="1:7" s="218" customFormat="1" ht="12.75" customHeight="1">
      <c r="A5" s="251"/>
      <c r="B5" s="252" t="s">
        <v>272</v>
      </c>
      <c r="C5" s="212" t="s">
        <v>270</v>
      </c>
      <c r="D5" s="213" t="s">
        <v>271</v>
      </c>
    </row>
    <row r="6" spans="1:7" s="219" customFormat="1">
      <c r="A6" s="214">
        <v>1</v>
      </c>
      <c r="B6" s="244" t="s">
        <v>273</v>
      </c>
      <c r="C6" s="244"/>
      <c r="D6" s="215"/>
    </row>
    <row r="7" spans="1:7" s="219" customFormat="1">
      <c r="A7" s="741" t="s">
        <v>259</v>
      </c>
      <c r="B7" s="245" t="s">
        <v>274</v>
      </c>
      <c r="C7" s="236">
        <v>4.4999999999999998E-2</v>
      </c>
      <c r="D7" s="237">
        <f>C7*'5. RWA '!$C$13</f>
        <v>50478231.030179352</v>
      </c>
    </row>
    <row r="8" spans="1:7" s="219" customFormat="1">
      <c r="A8" s="741" t="s">
        <v>260</v>
      </c>
      <c r="B8" s="245" t="s">
        <v>275</v>
      </c>
      <c r="C8" s="238">
        <v>0.06</v>
      </c>
      <c r="D8" s="237">
        <f>C8*'5. RWA '!$C$13</f>
        <v>67304308.040239125</v>
      </c>
    </row>
    <row r="9" spans="1:7" s="219" customFormat="1">
      <c r="A9" s="741" t="s">
        <v>261</v>
      </c>
      <c r="B9" s="245" t="s">
        <v>276</v>
      </c>
      <c r="C9" s="238">
        <v>0.08</v>
      </c>
      <c r="D9" s="237">
        <f>C9*'5. RWA '!$C$13</f>
        <v>89739077.386985511</v>
      </c>
    </row>
    <row r="10" spans="1:7" s="219" customFormat="1">
      <c r="A10" s="214" t="s">
        <v>262</v>
      </c>
      <c r="B10" s="244" t="s">
        <v>277</v>
      </c>
      <c r="C10" s="239"/>
      <c r="D10" s="246"/>
    </row>
    <row r="11" spans="1:7" s="220" customFormat="1">
      <c r="A11" s="742" t="s">
        <v>263</v>
      </c>
      <c r="B11" s="235" t="s">
        <v>747</v>
      </c>
      <c r="C11" s="240">
        <v>2.5000000000000001E-2</v>
      </c>
      <c r="D11" s="237">
        <f>C11*'5. RWA '!$C$13</f>
        <v>28043461.683432974</v>
      </c>
      <c r="F11" s="219"/>
      <c r="G11" s="219"/>
    </row>
    <row r="12" spans="1:7" s="220" customFormat="1">
      <c r="A12" s="742" t="s">
        <v>264</v>
      </c>
      <c r="B12" s="235" t="s">
        <v>278</v>
      </c>
      <c r="C12" s="240">
        <v>5.0000000000000001E-3</v>
      </c>
      <c r="D12" s="237">
        <f>C12*'5. RWA '!$C$13</f>
        <v>5608692.3366865944</v>
      </c>
      <c r="F12" s="219"/>
      <c r="G12" s="219"/>
    </row>
    <row r="13" spans="1:7" s="220" customFormat="1">
      <c r="A13" s="742" t="s">
        <v>265</v>
      </c>
      <c r="B13" s="235" t="s">
        <v>279</v>
      </c>
      <c r="C13" s="240">
        <v>0</v>
      </c>
      <c r="D13" s="237">
        <f>C13*'5. RWA '!$C$13</f>
        <v>0</v>
      </c>
      <c r="F13" s="219"/>
      <c r="G13" s="219"/>
    </row>
    <row r="14" spans="1:7" s="220" customFormat="1">
      <c r="A14" s="214" t="s">
        <v>266</v>
      </c>
      <c r="B14" s="244" t="s">
        <v>326</v>
      </c>
      <c r="C14" s="241"/>
      <c r="D14" s="247"/>
      <c r="F14" s="219"/>
      <c r="G14" s="219"/>
    </row>
    <row r="15" spans="1:7" s="220" customFormat="1">
      <c r="A15" s="742">
        <v>3.1</v>
      </c>
      <c r="B15" s="235" t="s">
        <v>284</v>
      </c>
      <c r="C15" s="240">
        <v>8.2167423878565654E-2</v>
      </c>
      <c r="D15" s="237">
        <f>C15*'5. RWA '!$C$13</f>
        <v>92170360.12659806</v>
      </c>
      <c r="F15" s="219"/>
      <c r="G15" s="219"/>
    </row>
    <row r="16" spans="1:7" s="220" customFormat="1">
      <c r="A16" s="742">
        <v>3.2</v>
      </c>
      <c r="B16" s="235" t="s">
        <v>285</v>
      </c>
      <c r="C16" s="240">
        <v>9.8512360554650069E-2</v>
      </c>
      <c r="D16" s="237">
        <f>C16*'5. RWA '!$C$13</f>
        <v>110505104.34235452</v>
      </c>
      <c r="F16" s="219"/>
      <c r="G16" s="219"/>
    </row>
    <row r="17" spans="1:7" s="219" customFormat="1">
      <c r="A17" s="742">
        <v>3.3</v>
      </c>
      <c r="B17" s="235" t="s">
        <v>286</v>
      </c>
      <c r="C17" s="240">
        <v>0.12001885618107695</v>
      </c>
      <c r="D17" s="237">
        <f>C17*'5. RWA '!$C$13</f>
        <v>134629767.78413936</v>
      </c>
    </row>
    <row r="18" spans="1:7" s="218" customFormat="1" ht="12.75" customHeight="1">
      <c r="A18" s="743"/>
      <c r="B18" s="250" t="s">
        <v>325</v>
      </c>
      <c r="C18" s="242" t="s">
        <v>270</v>
      </c>
      <c r="D18" s="248" t="s">
        <v>271</v>
      </c>
      <c r="F18" s="219"/>
      <c r="G18" s="219"/>
    </row>
    <row r="19" spans="1:7" s="219" customFormat="1">
      <c r="A19" s="216">
        <v>4</v>
      </c>
      <c r="B19" s="235" t="s">
        <v>280</v>
      </c>
      <c r="C19" s="240">
        <f>C7+C11+C12+C13+C15</f>
        <v>0.15716742387856567</v>
      </c>
      <c r="D19" s="237">
        <f>C19*'5. RWA '!$C$13</f>
        <v>176300745.17689699</v>
      </c>
    </row>
    <row r="20" spans="1:7" s="219" customFormat="1">
      <c r="A20" s="216">
        <v>5</v>
      </c>
      <c r="B20" s="235" t="s">
        <v>90</v>
      </c>
      <c r="C20" s="240">
        <f>C8+C11+C12+C13+C16</f>
        <v>0.18851236055465007</v>
      </c>
      <c r="D20" s="237">
        <f>C20*'5. RWA '!$C$13</f>
        <v>211461566.40271321</v>
      </c>
    </row>
    <row r="21" spans="1:7" s="219" customFormat="1" ht="13.5" thickBot="1">
      <c r="A21" s="221" t="s">
        <v>267</v>
      </c>
      <c r="B21" s="222" t="s">
        <v>281</v>
      </c>
      <c r="C21" s="243">
        <f>C9+C11+C12+C13+C17</f>
        <v>0.23001885618107698</v>
      </c>
      <c r="D21" s="249">
        <f>C21*'5. RWA '!$C$13</f>
        <v>258020999.19124448</v>
      </c>
    </row>
    <row r="22" spans="1:7">
      <c r="F22" s="186"/>
    </row>
    <row r="23" spans="1:7">
      <c r="B23" s="185"/>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heetViews>
  <sheetFormatPr defaultRowHeight="15"/>
  <cols>
    <col min="1" max="1" width="45.85546875" customWidth="1"/>
    <col min="2" max="2" width="43.85546875" bestFit="1" customWidth="1"/>
    <col min="3" max="3" width="28.140625" bestFit="1" customWidth="1"/>
    <col min="4" max="7" width="28.140625" customWidth="1"/>
  </cols>
  <sheetData>
    <row r="1" spans="1:3">
      <c r="A1" s="481" t="str">
        <f>'9.1. Capital Requirements'!A1</f>
        <v>Bank:</v>
      </c>
      <c r="B1" s="482" t="str">
        <f>'1. key ratios '!B1</f>
        <v>JSC " Halyk Bank Georgia"</v>
      </c>
    </row>
    <row r="2" spans="1:3">
      <c r="A2" s="481" t="str">
        <f>'9.1. Capital Requirements'!A2</f>
        <v>Date:</v>
      </c>
      <c r="B2" s="744">
        <f>'1. key ratios '!B2</f>
        <v>45838</v>
      </c>
    </row>
    <row r="3" spans="1:3">
      <c r="A3" s="483" t="s">
        <v>675</v>
      </c>
      <c r="B3" s="484" t="s">
        <v>676</v>
      </c>
    </row>
    <row r="4" spans="1:3" ht="15.75" thickBot="1"/>
    <row r="5" spans="1:3">
      <c r="A5" s="485"/>
      <c r="B5" s="486" t="s">
        <v>677</v>
      </c>
      <c r="C5" s="516"/>
    </row>
    <row r="6" spans="1:3">
      <c r="A6" s="487" t="s">
        <v>697</v>
      </c>
      <c r="B6" s="488">
        <f>SUM(B7,B11)</f>
        <v>0</v>
      </c>
      <c r="C6" s="516"/>
    </row>
    <row r="7" spans="1:3">
      <c r="A7" s="487" t="s">
        <v>683</v>
      </c>
      <c r="B7" s="488">
        <f>SUM(B8:B10)</f>
        <v>0</v>
      </c>
      <c r="C7" s="516"/>
    </row>
    <row r="8" spans="1:3">
      <c r="A8" s="489" t="s">
        <v>678</v>
      </c>
      <c r="B8" s="490"/>
      <c r="C8" s="516"/>
    </row>
    <row r="9" spans="1:3">
      <c r="A9" s="489" t="s">
        <v>679</v>
      </c>
      <c r="B9" s="490"/>
      <c r="C9" s="516"/>
    </row>
    <row r="10" spans="1:3">
      <c r="A10" s="489" t="s">
        <v>680</v>
      </c>
      <c r="B10" s="490"/>
      <c r="C10" s="516"/>
    </row>
    <row r="11" spans="1:3">
      <c r="A11" s="487" t="s">
        <v>684</v>
      </c>
      <c r="B11" s="488">
        <f>SUM(B12:B13)</f>
        <v>0</v>
      </c>
      <c r="C11" s="516"/>
    </row>
    <row r="12" spans="1:3">
      <c r="A12" s="489" t="s">
        <v>703</v>
      </c>
      <c r="B12" s="490"/>
      <c r="C12" s="516"/>
    </row>
    <row r="13" spans="1:3">
      <c r="A13" s="489" t="s">
        <v>685</v>
      </c>
      <c r="B13" s="490"/>
      <c r="C13" s="516"/>
    </row>
    <row r="14" spans="1:3">
      <c r="A14" s="487" t="s">
        <v>686</v>
      </c>
      <c r="B14" s="488">
        <f>SUM(B15:B16)</f>
        <v>0</v>
      </c>
      <c r="C14" s="516"/>
    </row>
    <row r="15" spans="1:3">
      <c r="A15" s="491" t="s">
        <v>687</v>
      </c>
      <c r="B15" s="490"/>
      <c r="C15" s="516"/>
    </row>
    <row r="16" spans="1:3">
      <c r="A16" s="491" t="s">
        <v>688</v>
      </c>
      <c r="B16" s="490">
        <f>B7</f>
        <v>0</v>
      </c>
      <c r="C16" s="516"/>
    </row>
    <row r="17" spans="1:5">
      <c r="A17" s="487" t="s">
        <v>691</v>
      </c>
      <c r="B17" s="488"/>
      <c r="C17" s="516"/>
    </row>
    <row r="18" spans="1:5">
      <c r="A18" s="491" t="s">
        <v>689</v>
      </c>
      <c r="B18" s="490"/>
      <c r="C18" s="516"/>
    </row>
    <row r="19" spans="1:5">
      <c r="A19" s="491" t="s">
        <v>690</v>
      </c>
      <c r="B19" s="490"/>
      <c r="C19" s="516"/>
    </row>
    <row r="20" spans="1:5">
      <c r="A20" s="487" t="s">
        <v>705</v>
      </c>
      <c r="B20" s="488"/>
      <c r="C20" s="516"/>
    </row>
    <row r="21" spans="1:5">
      <c r="A21" s="492" t="s">
        <v>692</v>
      </c>
      <c r="B21" s="493">
        <f>IFERROR(B6/B18,0)</f>
        <v>0</v>
      </c>
      <c r="C21" s="516"/>
    </row>
    <row r="22" spans="1:5">
      <c r="A22" s="492" t="s">
        <v>709</v>
      </c>
      <c r="B22" s="493">
        <f>IFERROR(B6/B19,0)</f>
        <v>0</v>
      </c>
      <c r="C22" s="516"/>
    </row>
    <row r="23" spans="1:5" ht="15.75" thickBot="1">
      <c r="A23" s="494" t="s">
        <v>693</v>
      </c>
      <c r="B23" s="495">
        <f>IFERROR(B6/B14,0)</f>
        <v>0</v>
      </c>
    </row>
    <row r="24" spans="1:5" ht="16.5" customHeight="1">
      <c r="A24" s="496" t="s">
        <v>681</v>
      </c>
      <c r="B24" s="497"/>
      <c r="C24" s="497"/>
      <c r="D24" s="497"/>
      <c r="E24" s="497"/>
    </row>
    <row r="25" spans="1:5" ht="25.5" customHeight="1">
      <c r="A25" s="496" t="s">
        <v>702</v>
      </c>
    </row>
    <row r="26" spans="1:5" ht="42.6" customHeight="1">
      <c r="A26" s="496" t="s">
        <v>704</v>
      </c>
      <c r="B26" s="166"/>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heetViews>
  <sheetFormatPr defaultRowHeight="15"/>
  <cols>
    <col min="1" max="1" width="47.5703125" customWidth="1"/>
    <col min="2" max="2" width="28.140625" bestFit="1" customWidth="1"/>
    <col min="3" max="6" width="28.140625" customWidth="1"/>
  </cols>
  <sheetData>
    <row r="1" spans="1:7">
      <c r="A1" s="481" t="s">
        <v>30</v>
      </c>
      <c r="B1" s="482" t="str">
        <f>'1. key ratios '!B1</f>
        <v>JSC " Halyk Bank Georgia"</v>
      </c>
      <c r="C1" s="166"/>
    </row>
    <row r="2" spans="1:7">
      <c r="A2" s="481" t="s">
        <v>31</v>
      </c>
      <c r="B2" s="744">
        <f>'1. key ratios '!B2</f>
        <v>45838</v>
      </c>
      <c r="C2" s="166"/>
    </row>
    <row r="3" spans="1:7">
      <c r="A3" s="483" t="s">
        <v>682</v>
      </c>
      <c r="B3" s="484" t="s">
        <v>676</v>
      </c>
      <c r="C3" s="166"/>
    </row>
    <row r="5" spans="1:7">
      <c r="A5" s="498"/>
    </row>
    <row r="6" spans="1:7" ht="15.75" thickBot="1">
      <c r="A6" s="499"/>
      <c r="B6" s="499"/>
      <c r="C6" s="499"/>
      <c r="D6" s="499"/>
      <c r="E6" s="499"/>
      <c r="F6" s="499"/>
    </row>
    <row r="7" spans="1:7">
      <c r="A7" s="782"/>
      <c r="B7" s="784" t="s">
        <v>708</v>
      </c>
      <c r="C7" s="784"/>
      <c r="D7" s="784"/>
      <c r="E7" s="784"/>
      <c r="F7" s="785" t="s">
        <v>64</v>
      </c>
    </row>
    <row r="8" spans="1:7">
      <c r="A8" s="783"/>
      <c r="B8" s="500" t="s">
        <v>694</v>
      </c>
      <c r="C8" s="500" t="s">
        <v>695</v>
      </c>
      <c r="D8" s="500" t="s">
        <v>696</v>
      </c>
      <c r="E8" s="500" t="s">
        <v>706</v>
      </c>
      <c r="F8" s="786"/>
      <c r="G8" s="517"/>
    </row>
    <row r="9" spans="1:7">
      <c r="A9" s="501" t="s">
        <v>697</v>
      </c>
      <c r="B9" s="502">
        <f>B13+B17</f>
        <v>0</v>
      </c>
      <c r="C9" s="502">
        <f t="shared" ref="C9:E9" si="0">C13+C17</f>
        <v>0</v>
      </c>
      <c r="D9" s="502">
        <f t="shared" si="0"/>
        <v>0</v>
      </c>
      <c r="E9" s="502">
        <f t="shared" si="0"/>
        <v>0</v>
      </c>
      <c r="F9" s="503">
        <f>F13+F17</f>
        <v>0</v>
      </c>
    </row>
    <row r="10" spans="1:7">
      <c r="A10" s="504" t="s">
        <v>699</v>
      </c>
      <c r="B10" s="505">
        <f t="shared" ref="B10:E12" si="1">B14+B18</f>
        <v>0</v>
      </c>
      <c r="C10" s="505">
        <f t="shared" si="1"/>
        <v>0</v>
      </c>
      <c r="D10" s="505">
        <f t="shared" si="1"/>
        <v>0</v>
      </c>
      <c r="E10" s="505">
        <f t="shared" si="1"/>
        <v>0</v>
      </c>
      <c r="F10" s="503">
        <f>SUM(B10:E10)</f>
        <v>0</v>
      </c>
      <c r="G10" s="516"/>
    </row>
    <row r="11" spans="1:7">
      <c r="A11" s="504" t="s">
        <v>707</v>
      </c>
      <c r="B11" s="505">
        <f t="shared" si="1"/>
        <v>0</v>
      </c>
      <c r="C11" s="505">
        <f t="shared" si="1"/>
        <v>0</v>
      </c>
      <c r="D11" s="505">
        <f t="shared" si="1"/>
        <v>0</v>
      </c>
      <c r="E11" s="505">
        <f t="shared" si="1"/>
        <v>0</v>
      </c>
      <c r="F11" s="503">
        <f t="shared" ref="F11:F12" si="2">SUM(B11:E11)</f>
        <v>0</v>
      </c>
      <c r="G11" s="516"/>
    </row>
    <row r="12" spans="1:7">
      <c r="A12" s="506" t="s">
        <v>698</v>
      </c>
      <c r="B12" s="505">
        <f t="shared" si="1"/>
        <v>0</v>
      </c>
      <c r="C12" s="505">
        <f t="shared" si="1"/>
        <v>0</v>
      </c>
      <c r="D12" s="505">
        <f t="shared" si="1"/>
        <v>0</v>
      </c>
      <c r="E12" s="505">
        <f t="shared" si="1"/>
        <v>0</v>
      </c>
      <c r="F12" s="503">
        <f t="shared" si="2"/>
        <v>0</v>
      </c>
      <c r="G12" s="516"/>
    </row>
    <row r="13" spans="1:7">
      <c r="A13" s="507" t="s">
        <v>688</v>
      </c>
      <c r="B13" s="508"/>
      <c r="C13" s="508"/>
      <c r="D13" s="508"/>
      <c r="E13" s="508"/>
      <c r="F13" s="509"/>
    </row>
    <row r="14" spans="1:7">
      <c r="A14" s="504" t="s">
        <v>699</v>
      </c>
      <c r="B14" s="510"/>
      <c r="C14" s="510"/>
      <c r="D14" s="510"/>
      <c r="E14" s="510"/>
      <c r="F14" s="511"/>
    </row>
    <row r="15" spans="1:7">
      <c r="A15" s="504" t="s">
        <v>707</v>
      </c>
      <c r="B15" s="510"/>
      <c r="C15" s="510"/>
      <c r="D15" s="510"/>
      <c r="E15" s="510"/>
      <c r="F15" s="511"/>
    </row>
    <row r="16" spans="1:7">
      <c r="A16" s="506" t="s">
        <v>698</v>
      </c>
      <c r="B16" s="510"/>
      <c r="C16" s="510"/>
      <c r="D16" s="510"/>
      <c r="E16" s="510"/>
      <c r="F16" s="511"/>
    </row>
    <row r="17" spans="1:6">
      <c r="A17" s="507" t="s">
        <v>684</v>
      </c>
      <c r="B17" s="508"/>
      <c r="C17" s="508"/>
      <c r="D17" s="508"/>
      <c r="E17" s="508"/>
      <c r="F17" s="511"/>
    </row>
    <row r="18" spans="1:6">
      <c r="A18" s="504" t="s">
        <v>699</v>
      </c>
      <c r="B18" s="510"/>
      <c r="C18" s="510"/>
      <c r="D18" s="510"/>
      <c r="E18" s="510"/>
      <c r="F18" s="511"/>
    </row>
    <row r="19" spans="1:6">
      <c r="A19" s="504" t="s">
        <v>707</v>
      </c>
      <c r="B19" s="510"/>
      <c r="C19" s="510"/>
      <c r="D19" s="510"/>
      <c r="E19" s="510"/>
      <c r="F19" s="511"/>
    </row>
    <row r="20" spans="1:6" ht="15.75" thickBot="1">
      <c r="A20" s="506" t="s">
        <v>698</v>
      </c>
      <c r="B20" s="512"/>
      <c r="C20" s="512"/>
      <c r="D20" s="512"/>
      <c r="E20" s="512"/>
      <c r="F20" s="513"/>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42"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 Halyk Bank Georgia"</v>
      </c>
      <c r="E1" s="4"/>
      <c r="F1" s="4"/>
    </row>
    <row r="2" spans="1:6" s="42" customFormat="1" ht="15.75" customHeight="1">
      <c r="A2" s="2" t="s">
        <v>31</v>
      </c>
      <c r="B2" s="735">
        <f>'1. key ratios '!B2</f>
        <v>45838</v>
      </c>
    </row>
    <row r="3" spans="1:6" s="42" customFormat="1" ht="15.75" customHeight="1">
      <c r="A3" s="80"/>
    </row>
    <row r="4" spans="1:6" s="42" customFormat="1" ht="15.75" customHeight="1" thickBot="1">
      <c r="A4" s="42" t="s">
        <v>47</v>
      </c>
      <c r="B4" s="137" t="s">
        <v>165</v>
      </c>
      <c r="D4" s="18" t="s">
        <v>35</v>
      </c>
    </row>
    <row r="5" spans="1:6" ht="25.5">
      <c r="A5" s="81" t="s">
        <v>6</v>
      </c>
      <c r="B5" s="157" t="s">
        <v>205</v>
      </c>
      <c r="C5" s="82" t="s">
        <v>624</v>
      </c>
      <c r="D5" s="83" t="s">
        <v>49</v>
      </c>
    </row>
    <row r="6" spans="1:6" ht="15">
      <c r="A6" s="317">
        <v>1</v>
      </c>
      <c r="B6" s="318" t="s">
        <v>525</v>
      </c>
      <c r="C6" s="675">
        <f>SUM(C7:C9)</f>
        <v>57995662.020000011</v>
      </c>
      <c r="D6" s="84"/>
      <c r="E6" s="85"/>
    </row>
    <row r="7" spans="1:6" ht="15">
      <c r="A7" s="317">
        <v>1.1000000000000001</v>
      </c>
      <c r="B7" s="319" t="s">
        <v>526</v>
      </c>
      <c r="C7" s="676">
        <v>11830695.85</v>
      </c>
      <c r="D7" s="86"/>
      <c r="E7" s="85"/>
    </row>
    <row r="8" spans="1:6" ht="15">
      <c r="A8" s="317">
        <v>1.2</v>
      </c>
      <c r="B8" s="319" t="s">
        <v>527</v>
      </c>
      <c r="C8" s="676">
        <v>2375079.9300000006</v>
      </c>
      <c r="D8" s="86"/>
      <c r="E8" s="85"/>
    </row>
    <row r="9" spans="1:6" ht="15">
      <c r="A9" s="317">
        <v>1.3</v>
      </c>
      <c r="B9" s="319" t="s">
        <v>528</v>
      </c>
      <c r="C9" s="676">
        <v>43789886.24000001</v>
      </c>
      <c r="D9" s="374"/>
      <c r="E9" s="85"/>
    </row>
    <row r="10" spans="1:6" ht="15">
      <c r="A10" s="317">
        <v>2</v>
      </c>
      <c r="B10" s="320" t="s">
        <v>529</v>
      </c>
      <c r="C10" s="677">
        <v>30650.23</v>
      </c>
      <c r="D10" s="374"/>
      <c r="E10" s="85"/>
    </row>
    <row r="11" spans="1:6" ht="15">
      <c r="A11" s="317">
        <v>2.1</v>
      </c>
      <c r="B11" s="321" t="s">
        <v>530</v>
      </c>
      <c r="C11" s="678">
        <v>30650.23</v>
      </c>
      <c r="D11" s="375"/>
      <c r="E11" s="87"/>
    </row>
    <row r="12" spans="1:6" ht="15">
      <c r="A12" s="317">
        <v>3</v>
      </c>
      <c r="B12" s="322" t="s">
        <v>531</v>
      </c>
      <c r="C12" s="679">
        <v>0</v>
      </c>
      <c r="D12" s="375"/>
      <c r="E12" s="87"/>
    </row>
    <row r="13" spans="1:6" ht="15">
      <c r="A13" s="317">
        <v>4</v>
      </c>
      <c r="B13" s="323" t="s">
        <v>532</v>
      </c>
      <c r="C13" s="679">
        <v>0</v>
      </c>
      <c r="D13" s="375"/>
      <c r="E13" s="87"/>
    </row>
    <row r="14" spans="1:6" ht="15">
      <c r="A14" s="317">
        <v>5</v>
      </c>
      <c r="B14" s="324" t="s">
        <v>533</v>
      </c>
      <c r="C14" s="679">
        <f>SUM(C15:C17)</f>
        <v>54000</v>
      </c>
      <c r="D14" s="375"/>
      <c r="E14" s="87"/>
    </row>
    <row r="15" spans="1:6" ht="15">
      <c r="A15" s="317">
        <v>5.0999999999999996</v>
      </c>
      <c r="B15" s="325" t="s">
        <v>534</v>
      </c>
      <c r="C15" s="680">
        <v>54000</v>
      </c>
      <c r="D15" s="375"/>
      <c r="E15" s="85"/>
    </row>
    <row r="16" spans="1:6" ht="15">
      <c r="A16" s="317">
        <v>5.2</v>
      </c>
      <c r="B16" s="325" t="s">
        <v>535</v>
      </c>
      <c r="C16" s="680">
        <v>0</v>
      </c>
      <c r="D16" s="374"/>
      <c r="E16" s="85"/>
    </row>
    <row r="17" spans="1:5" ht="15">
      <c r="A17" s="317">
        <v>5.3</v>
      </c>
      <c r="B17" s="326" t="s">
        <v>536</v>
      </c>
      <c r="C17" s="680">
        <v>0</v>
      </c>
      <c r="D17" s="374"/>
      <c r="E17" s="85"/>
    </row>
    <row r="18" spans="1:5" ht="15">
      <c r="A18" s="317">
        <v>6</v>
      </c>
      <c r="B18" s="322" t="s">
        <v>537</v>
      </c>
      <c r="C18" s="677">
        <f>SUM(C19:C20)</f>
        <v>1004307045.6000004</v>
      </c>
      <c r="D18" s="374"/>
      <c r="E18" s="85"/>
    </row>
    <row r="19" spans="1:5" ht="15">
      <c r="A19" s="317">
        <v>6.1</v>
      </c>
      <c r="B19" s="325" t="s">
        <v>535</v>
      </c>
      <c r="C19" s="678">
        <v>5924205.9499999993</v>
      </c>
      <c r="D19" s="374"/>
      <c r="E19" s="85"/>
    </row>
    <row r="20" spans="1:5" ht="15">
      <c r="A20" s="317">
        <v>6.2</v>
      </c>
      <c r="B20" s="326" t="s">
        <v>536</v>
      </c>
      <c r="C20" s="678">
        <v>998382839.65000033</v>
      </c>
      <c r="D20" s="374"/>
      <c r="E20" s="85"/>
    </row>
    <row r="21" spans="1:5" ht="15">
      <c r="A21" s="317">
        <v>7</v>
      </c>
      <c r="B21" s="320" t="s">
        <v>538</v>
      </c>
      <c r="C21" s="678">
        <v>0</v>
      </c>
      <c r="D21" s="374"/>
      <c r="E21" s="85"/>
    </row>
    <row r="22" spans="1:5" ht="15">
      <c r="A22" s="317">
        <v>8</v>
      </c>
      <c r="B22" s="327" t="s">
        <v>539</v>
      </c>
      <c r="C22" s="678">
        <v>0</v>
      </c>
      <c r="D22" s="374"/>
      <c r="E22" s="85"/>
    </row>
    <row r="23" spans="1:5" ht="15">
      <c r="A23" s="317">
        <v>9</v>
      </c>
      <c r="B23" s="323" t="s">
        <v>540</v>
      </c>
      <c r="C23" s="677">
        <f>SUM(C24:C25)</f>
        <v>18094691.65000001</v>
      </c>
      <c r="D23" s="376"/>
      <c r="E23" s="85"/>
    </row>
    <row r="24" spans="1:5" ht="15">
      <c r="A24" s="317">
        <v>9.1</v>
      </c>
      <c r="B24" s="325" t="s">
        <v>541</v>
      </c>
      <c r="C24" s="681">
        <v>18094691.65000001</v>
      </c>
      <c r="D24" s="377"/>
      <c r="E24" s="85"/>
    </row>
    <row r="25" spans="1:5" ht="15">
      <c r="A25" s="317">
        <v>9.1999999999999993</v>
      </c>
      <c r="B25" s="325" t="s">
        <v>542</v>
      </c>
      <c r="C25" s="681">
        <v>0</v>
      </c>
      <c r="D25" s="373"/>
      <c r="E25" s="89"/>
    </row>
    <row r="26" spans="1:5" ht="15.75">
      <c r="A26" s="317">
        <v>10</v>
      </c>
      <c r="B26" s="323" t="s">
        <v>543</v>
      </c>
      <c r="C26" s="683">
        <f>SUM(C27:C28)</f>
        <v>5944843.6899999985</v>
      </c>
      <c r="D26" s="480" t="s">
        <v>665</v>
      </c>
      <c r="E26" s="85"/>
    </row>
    <row r="27" spans="1:5" ht="15">
      <c r="A27" s="317">
        <v>10.1</v>
      </c>
      <c r="B27" s="325" t="s">
        <v>544</v>
      </c>
      <c r="C27" s="676">
        <v>0</v>
      </c>
      <c r="D27" s="86"/>
      <c r="E27" s="85"/>
    </row>
    <row r="28" spans="1:5" ht="15">
      <c r="A28" s="317">
        <v>10.199999999999999</v>
      </c>
      <c r="B28" s="325" t="s">
        <v>545</v>
      </c>
      <c r="C28" s="676">
        <v>5944843.6899999985</v>
      </c>
      <c r="D28" s="86"/>
      <c r="E28" s="85"/>
    </row>
    <row r="29" spans="1:5" ht="15">
      <c r="A29" s="317">
        <v>11</v>
      </c>
      <c r="B29" s="323" t="s">
        <v>546</v>
      </c>
      <c r="C29" s="677">
        <f>SUM(C30:C31)</f>
        <v>2266864.2999999998</v>
      </c>
      <c r="D29" s="86"/>
      <c r="E29" s="85"/>
    </row>
    <row r="30" spans="1:5" ht="15">
      <c r="A30" s="317">
        <v>11.1</v>
      </c>
      <c r="B30" s="325" t="s">
        <v>547</v>
      </c>
      <c r="C30" s="676">
        <v>2266864.2999999998</v>
      </c>
      <c r="D30" s="86"/>
      <c r="E30" s="85"/>
    </row>
    <row r="31" spans="1:5" ht="15">
      <c r="A31" s="317">
        <v>11.2</v>
      </c>
      <c r="B31" s="325" t="s">
        <v>548</v>
      </c>
      <c r="C31" s="676">
        <v>0</v>
      </c>
      <c r="D31" s="86"/>
      <c r="E31" s="85"/>
    </row>
    <row r="32" spans="1:5" ht="15">
      <c r="A32" s="317">
        <v>13</v>
      </c>
      <c r="B32" s="323" t="s">
        <v>549</v>
      </c>
      <c r="C32" s="676">
        <v>24289929.709999997</v>
      </c>
      <c r="D32" s="86"/>
      <c r="E32" s="85"/>
    </row>
    <row r="33" spans="1:5" ht="15">
      <c r="A33" s="317">
        <v>13.1</v>
      </c>
      <c r="B33" s="328" t="s">
        <v>550</v>
      </c>
      <c r="C33" s="676">
        <v>13604484.059999999</v>
      </c>
      <c r="D33" s="86"/>
      <c r="E33" s="85"/>
    </row>
    <row r="34" spans="1:5" ht="15">
      <c r="A34" s="317">
        <v>13.2</v>
      </c>
      <c r="B34" s="328" t="s">
        <v>551</v>
      </c>
      <c r="C34" s="676">
        <v>0</v>
      </c>
      <c r="D34" s="88"/>
      <c r="E34" s="85"/>
    </row>
    <row r="35" spans="1:5" ht="15">
      <c r="A35" s="317">
        <v>14</v>
      </c>
      <c r="B35" s="329" t="s">
        <v>552</v>
      </c>
      <c r="C35" s="684">
        <f>SUM(C6,C10,C12,C13,C14,C18,C21,C22,C23,C26,C29,C32)</f>
        <v>1112983687.2000005</v>
      </c>
      <c r="D35" s="88"/>
      <c r="E35" s="85"/>
    </row>
    <row r="36" spans="1:5" ht="15">
      <c r="A36" s="317"/>
      <c r="B36" s="330" t="s">
        <v>553</v>
      </c>
      <c r="C36" s="685"/>
      <c r="D36" s="90"/>
      <c r="E36" s="85"/>
    </row>
    <row r="37" spans="1:5" ht="15">
      <c r="A37" s="317">
        <v>15</v>
      </c>
      <c r="B37" s="331" t="s">
        <v>554</v>
      </c>
      <c r="C37" s="682">
        <v>203700</v>
      </c>
      <c r="D37" s="373"/>
      <c r="E37" s="89"/>
    </row>
    <row r="38" spans="1:5" ht="15">
      <c r="A38" s="332">
        <v>15.1</v>
      </c>
      <c r="B38" s="333" t="s">
        <v>530</v>
      </c>
      <c r="C38" s="682">
        <v>203700</v>
      </c>
      <c r="D38" s="86"/>
      <c r="E38" s="85"/>
    </row>
    <row r="39" spans="1:5" ht="15">
      <c r="A39" s="332">
        <v>16</v>
      </c>
      <c r="B39" s="320" t="s">
        <v>555</v>
      </c>
      <c r="C39" s="682">
        <v>0</v>
      </c>
      <c r="D39" s="86"/>
      <c r="E39" s="85"/>
    </row>
    <row r="40" spans="1:5" ht="15">
      <c r="A40" s="332">
        <v>17</v>
      </c>
      <c r="B40" s="320" t="s">
        <v>556</v>
      </c>
      <c r="C40" s="677">
        <f>SUM(C41:C44)</f>
        <v>820253520.22000015</v>
      </c>
      <c r="D40" s="86"/>
      <c r="E40" s="85"/>
    </row>
    <row r="41" spans="1:5" ht="15">
      <c r="A41" s="332">
        <v>17.100000000000001</v>
      </c>
      <c r="B41" s="334" t="s">
        <v>557</v>
      </c>
      <c r="C41" s="676">
        <v>282046893.29999989</v>
      </c>
      <c r="D41" s="86"/>
      <c r="E41" s="85"/>
    </row>
    <row r="42" spans="1:5" ht="15">
      <c r="A42" s="332">
        <v>17.2</v>
      </c>
      <c r="B42" s="335" t="s">
        <v>558</v>
      </c>
      <c r="C42" s="676">
        <v>502459988.4800002</v>
      </c>
      <c r="D42" s="86"/>
      <c r="E42" s="85"/>
    </row>
    <row r="43" spans="1:5" ht="15">
      <c r="A43" s="332">
        <v>17.3</v>
      </c>
      <c r="B43" s="363" t="s">
        <v>559</v>
      </c>
      <c r="C43" s="676">
        <v>0</v>
      </c>
      <c r="D43" s="88"/>
      <c r="E43" s="85"/>
    </row>
    <row r="44" spans="1:5" ht="15">
      <c r="A44" s="332">
        <v>17.399999999999999</v>
      </c>
      <c r="B44" s="364" t="s">
        <v>560</v>
      </c>
      <c r="C44" s="676">
        <v>35746638.440000005</v>
      </c>
      <c r="D44" s="365"/>
      <c r="E44" s="85"/>
    </row>
    <row r="45" spans="1:5" ht="15">
      <c r="A45" s="332">
        <v>18</v>
      </c>
      <c r="B45" s="366" t="s">
        <v>561</v>
      </c>
      <c r="C45" s="676">
        <v>113298.0392194321</v>
      </c>
      <c r="D45" s="372"/>
      <c r="E45" s="89"/>
    </row>
    <row r="46" spans="1:5" ht="15.75">
      <c r="A46" s="332">
        <v>19</v>
      </c>
      <c r="B46" s="366" t="s">
        <v>562</v>
      </c>
      <c r="C46" s="687">
        <f>SUM(C47:C48)</f>
        <v>2231139.5699999998</v>
      </c>
      <c r="D46" s="367"/>
    </row>
    <row r="47" spans="1:5" ht="15.75">
      <c r="A47" s="332">
        <v>19.100000000000001</v>
      </c>
      <c r="B47" s="368" t="s">
        <v>563</v>
      </c>
      <c r="C47" s="688">
        <v>1957947</v>
      </c>
      <c r="D47" s="367"/>
    </row>
    <row r="48" spans="1:5" ht="15.75">
      <c r="A48" s="332">
        <v>19.2</v>
      </c>
      <c r="B48" s="368" t="s">
        <v>564</v>
      </c>
      <c r="C48" s="688">
        <v>273192.57</v>
      </c>
      <c r="D48" s="367"/>
    </row>
    <row r="49" spans="1:4" ht="15.75">
      <c r="A49" s="332">
        <v>20</v>
      </c>
      <c r="B49" s="336" t="s">
        <v>565</v>
      </c>
      <c r="C49" s="688">
        <v>16382316.810000001</v>
      </c>
      <c r="D49" s="480" t="s">
        <v>665</v>
      </c>
    </row>
    <row r="50" spans="1:4" ht="15.75">
      <c r="A50" s="332">
        <v>21</v>
      </c>
      <c r="B50" s="369" t="s">
        <v>566</v>
      </c>
      <c r="C50" s="688">
        <v>3569003.91</v>
      </c>
      <c r="D50" s="367"/>
    </row>
    <row r="51" spans="1:4" ht="15.75">
      <c r="A51" s="332">
        <v>21.1</v>
      </c>
      <c r="B51" s="335" t="s">
        <v>567</v>
      </c>
      <c r="C51" s="688">
        <v>0</v>
      </c>
      <c r="D51" s="367"/>
    </row>
    <row r="52" spans="1:4" ht="15.75">
      <c r="A52" s="332">
        <v>22</v>
      </c>
      <c r="B52" s="337" t="s">
        <v>568</v>
      </c>
      <c r="C52" s="687">
        <f>SUM(C37,C39,C40,C45,C46,C49,C50)</f>
        <v>842752978.54921949</v>
      </c>
      <c r="D52" s="367"/>
    </row>
    <row r="53" spans="1:4" ht="15.75">
      <c r="A53" s="332"/>
      <c r="B53" s="338" t="s">
        <v>569</v>
      </c>
      <c r="C53" s="689"/>
      <c r="D53" s="367"/>
    </row>
    <row r="54" spans="1:4" ht="15">
      <c r="A54" s="332">
        <v>23</v>
      </c>
      <c r="B54" s="336" t="s">
        <v>570</v>
      </c>
      <c r="C54" s="690">
        <v>76000000</v>
      </c>
      <c r="D54" s="367"/>
    </row>
    <row r="55" spans="1:4" ht="15">
      <c r="A55" s="332">
        <v>24</v>
      </c>
      <c r="B55" s="336" t="s">
        <v>571</v>
      </c>
      <c r="C55" s="690">
        <v>60000000</v>
      </c>
      <c r="D55" s="367"/>
    </row>
    <row r="56" spans="1:4" ht="15">
      <c r="A56" s="332">
        <v>25</v>
      </c>
      <c r="B56" s="366" t="s">
        <v>572</v>
      </c>
      <c r="C56" s="690">
        <v>0</v>
      </c>
      <c r="D56" s="367"/>
    </row>
    <row r="57" spans="1:4" ht="15">
      <c r="A57" s="332">
        <v>26</v>
      </c>
      <c r="B57" s="366" t="s">
        <v>573</v>
      </c>
      <c r="C57" s="690">
        <v>0</v>
      </c>
      <c r="D57" s="367"/>
    </row>
    <row r="58" spans="1:4" ht="15">
      <c r="A58" s="332">
        <v>27</v>
      </c>
      <c r="B58" s="366" t="s">
        <v>574</v>
      </c>
      <c r="C58" s="690">
        <f>SUM(C59:C60)</f>
        <v>0</v>
      </c>
      <c r="D58" s="367"/>
    </row>
    <row r="59" spans="1:4" ht="15">
      <c r="A59" s="332">
        <v>27.1</v>
      </c>
      <c r="B59" s="364" t="s">
        <v>575</v>
      </c>
      <c r="C59" s="686">
        <v>0</v>
      </c>
      <c r="D59" s="367"/>
    </row>
    <row r="60" spans="1:4" ht="15">
      <c r="A60" s="332">
        <v>27.2</v>
      </c>
      <c r="B60" s="364" t="s">
        <v>576</v>
      </c>
      <c r="C60" s="686">
        <v>0</v>
      </c>
      <c r="D60" s="367"/>
    </row>
    <row r="61" spans="1:4" ht="15">
      <c r="A61" s="332">
        <v>28</v>
      </c>
      <c r="B61" s="339" t="s">
        <v>577</v>
      </c>
      <c r="C61" s="686">
        <v>0</v>
      </c>
      <c r="D61" s="367"/>
    </row>
    <row r="62" spans="1:4" ht="15">
      <c r="A62" s="332">
        <v>29</v>
      </c>
      <c r="B62" s="366" t="s">
        <v>578</v>
      </c>
      <c r="C62" s="690">
        <f>SUM(C63:C65)</f>
        <v>2023404.98</v>
      </c>
      <c r="D62" s="367"/>
    </row>
    <row r="63" spans="1:4" ht="15">
      <c r="A63" s="332">
        <v>29.1</v>
      </c>
      <c r="B63" s="370" t="s">
        <v>579</v>
      </c>
      <c r="C63" s="686">
        <v>2023404.98</v>
      </c>
      <c r="D63" s="367"/>
    </row>
    <row r="64" spans="1:4" ht="15">
      <c r="A64" s="332">
        <v>29.2</v>
      </c>
      <c r="B64" s="378" t="s">
        <v>580</v>
      </c>
      <c r="C64" s="686">
        <v>0</v>
      </c>
      <c r="D64" s="367"/>
    </row>
    <row r="65" spans="1:4" ht="15">
      <c r="A65" s="332">
        <v>29.3</v>
      </c>
      <c r="B65" s="378" t="s">
        <v>581</v>
      </c>
      <c r="C65" s="686">
        <v>0</v>
      </c>
      <c r="D65" s="367"/>
    </row>
    <row r="66" spans="1:4" ht="15">
      <c r="A66" s="332">
        <v>30</v>
      </c>
      <c r="B66" s="340" t="s">
        <v>582</v>
      </c>
      <c r="C66" s="686">
        <v>121285759.13000003</v>
      </c>
      <c r="D66" s="367"/>
    </row>
    <row r="67" spans="1:4" ht="15">
      <c r="A67" s="332">
        <v>31</v>
      </c>
      <c r="B67" s="371" t="s">
        <v>583</v>
      </c>
      <c r="C67" s="690">
        <f>SUM(C54,C55,C56,C57,C58,C61,C62,C66)</f>
        <v>259309164.11000001</v>
      </c>
      <c r="D67" s="367"/>
    </row>
    <row r="68" spans="1:4" ht="15">
      <c r="A68" s="332">
        <v>32</v>
      </c>
      <c r="B68" s="340" t="s">
        <v>584</v>
      </c>
      <c r="C68" s="690">
        <f>SUM(C52,C67)</f>
        <v>1102062142.6592195</v>
      </c>
      <c r="D68" s="367"/>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45"/>
  <sheetViews>
    <sheetView zoomScale="80" zoomScaleNormal="80" workbookViewId="0">
      <pane xSplit="1" ySplit="4" topLeftCell="B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66.570312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16.140625" style="17" customWidth="1"/>
    <col min="20" max="16384" width="9.140625" style="17"/>
  </cols>
  <sheetData>
    <row r="1" spans="1:19">
      <c r="A1" s="2" t="s">
        <v>30</v>
      </c>
      <c r="B1" s="3" t="str">
        <f>'Info '!C2</f>
        <v>JSC " Halyk Bank Georgia"</v>
      </c>
    </row>
    <row r="2" spans="1:19">
      <c r="A2" s="2" t="s">
        <v>31</v>
      </c>
      <c r="B2" s="735">
        <f>'1. key ratios '!B2</f>
        <v>45838</v>
      </c>
    </row>
    <row r="4" spans="1:19" ht="26.25" thickBot="1">
      <c r="A4" s="4" t="s">
        <v>146</v>
      </c>
      <c r="B4" s="175" t="s">
        <v>238</v>
      </c>
    </row>
    <row r="5" spans="1:19" s="164" customFormat="1">
      <c r="A5" s="159"/>
      <c r="B5" s="160"/>
      <c r="C5" s="161" t="s">
        <v>0</v>
      </c>
      <c r="D5" s="161" t="s">
        <v>1</v>
      </c>
      <c r="E5" s="161" t="s">
        <v>2</v>
      </c>
      <c r="F5" s="161" t="s">
        <v>3</v>
      </c>
      <c r="G5" s="161" t="s">
        <v>4</v>
      </c>
      <c r="H5" s="161" t="s">
        <v>5</v>
      </c>
      <c r="I5" s="161" t="s">
        <v>8</v>
      </c>
      <c r="J5" s="161" t="s">
        <v>9</v>
      </c>
      <c r="K5" s="161" t="s">
        <v>10</v>
      </c>
      <c r="L5" s="161" t="s">
        <v>11</v>
      </c>
      <c r="M5" s="161" t="s">
        <v>12</v>
      </c>
      <c r="N5" s="161" t="s">
        <v>13</v>
      </c>
      <c r="O5" s="161" t="s">
        <v>222</v>
      </c>
      <c r="P5" s="161" t="s">
        <v>223</v>
      </c>
      <c r="Q5" s="161" t="s">
        <v>224</v>
      </c>
      <c r="R5" s="162" t="s">
        <v>225</v>
      </c>
      <c r="S5" s="163" t="s">
        <v>226</v>
      </c>
    </row>
    <row r="6" spans="1:19" s="164" customFormat="1" ht="99" customHeight="1">
      <c r="A6" s="165"/>
      <c r="B6" s="791" t="s">
        <v>227</v>
      </c>
      <c r="C6" s="787">
        <v>0</v>
      </c>
      <c r="D6" s="788"/>
      <c r="E6" s="787">
        <v>0.2</v>
      </c>
      <c r="F6" s="788"/>
      <c r="G6" s="787">
        <v>0.35</v>
      </c>
      <c r="H6" s="788"/>
      <c r="I6" s="787">
        <v>0.5</v>
      </c>
      <c r="J6" s="788"/>
      <c r="K6" s="787">
        <v>0.75</v>
      </c>
      <c r="L6" s="788"/>
      <c r="M6" s="787">
        <v>1</v>
      </c>
      <c r="N6" s="788"/>
      <c r="O6" s="787">
        <v>1.5</v>
      </c>
      <c r="P6" s="788"/>
      <c r="Q6" s="787">
        <v>2.5</v>
      </c>
      <c r="R6" s="788"/>
      <c r="S6" s="789" t="s">
        <v>145</v>
      </c>
    </row>
    <row r="7" spans="1:19" s="164" customFormat="1" ht="30.75" customHeight="1">
      <c r="A7" s="165"/>
      <c r="B7" s="792"/>
      <c r="C7" s="156" t="s">
        <v>148</v>
      </c>
      <c r="D7" s="156" t="s">
        <v>147</v>
      </c>
      <c r="E7" s="156" t="s">
        <v>148</v>
      </c>
      <c r="F7" s="156" t="s">
        <v>147</v>
      </c>
      <c r="G7" s="156" t="s">
        <v>148</v>
      </c>
      <c r="H7" s="156" t="s">
        <v>147</v>
      </c>
      <c r="I7" s="156" t="s">
        <v>148</v>
      </c>
      <c r="J7" s="156" t="s">
        <v>147</v>
      </c>
      <c r="K7" s="156" t="s">
        <v>148</v>
      </c>
      <c r="L7" s="156" t="s">
        <v>147</v>
      </c>
      <c r="M7" s="156" t="s">
        <v>148</v>
      </c>
      <c r="N7" s="156" t="s">
        <v>147</v>
      </c>
      <c r="O7" s="156" t="s">
        <v>148</v>
      </c>
      <c r="P7" s="156" t="s">
        <v>147</v>
      </c>
      <c r="Q7" s="156" t="s">
        <v>148</v>
      </c>
      <c r="R7" s="156" t="s">
        <v>147</v>
      </c>
      <c r="S7" s="790"/>
    </row>
    <row r="8" spans="1:19" s="93" customFormat="1">
      <c r="A8" s="91">
        <v>1</v>
      </c>
      <c r="B8" s="1" t="s">
        <v>51</v>
      </c>
      <c r="C8" s="92">
        <v>8271939.7299999995</v>
      </c>
      <c r="D8" s="92">
        <v>0</v>
      </c>
      <c r="E8" s="92">
        <v>0</v>
      </c>
      <c r="F8" s="92">
        <v>0</v>
      </c>
      <c r="G8" s="92">
        <v>0</v>
      </c>
      <c r="H8" s="92">
        <v>0</v>
      </c>
      <c r="I8" s="92">
        <v>0</v>
      </c>
      <c r="J8" s="92">
        <v>0</v>
      </c>
      <c r="K8" s="92">
        <v>0</v>
      </c>
      <c r="L8" s="92">
        <v>0</v>
      </c>
      <c r="M8" s="92">
        <v>92464043.710000023</v>
      </c>
      <c r="N8" s="92">
        <v>0</v>
      </c>
      <c r="O8" s="92">
        <v>0</v>
      </c>
      <c r="P8" s="92">
        <v>0</v>
      </c>
      <c r="Q8" s="92">
        <v>0</v>
      </c>
      <c r="R8" s="92">
        <v>0</v>
      </c>
      <c r="S8" s="176">
        <f>$C$6*SUM(C8:D8)+$E$6*SUM(E8:F8)+$G$6*SUM(G8:H8)+$I$6*SUM(I8:J8)+$K$6*SUM(K8:L8)+$M$6*SUM(M8:N8)+$O$6*SUM(O8:P8)+$Q$6*SUM(Q8:R8)</f>
        <v>92464043.710000023</v>
      </c>
    </row>
    <row r="9" spans="1:19" s="93" customFormat="1">
      <c r="A9" s="91">
        <v>2</v>
      </c>
      <c r="B9" s="1" t="s">
        <v>52</v>
      </c>
      <c r="C9" s="92">
        <v>0</v>
      </c>
      <c r="D9" s="92">
        <v>0</v>
      </c>
      <c r="E9" s="92">
        <v>0</v>
      </c>
      <c r="F9" s="92">
        <v>0</v>
      </c>
      <c r="G9" s="92">
        <v>0</v>
      </c>
      <c r="H9" s="92">
        <v>0</v>
      </c>
      <c r="I9" s="92">
        <v>0</v>
      </c>
      <c r="J9" s="92">
        <v>0</v>
      </c>
      <c r="K9" s="92">
        <v>0</v>
      </c>
      <c r="L9" s="92">
        <v>0</v>
      </c>
      <c r="M9" s="92">
        <v>0</v>
      </c>
      <c r="N9" s="92">
        <v>0</v>
      </c>
      <c r="O9" s="92">
        <v>0</v>
      </c>
      <c r="P9" s="92">
        <v>0</v>
      </c>
      <c r="Q9" s="92">
        <v>0</v>
      </c>
      <c r="R9" s="92">
        <v>0</v>
      </c>
      <c r="S9" s="176">
        <f t="shared" ref="S9:S21" si="0">$C$6*SUM(C9:D9)+$E$6*SUM(E9:F9)+$G$6*SUM(G9:H9)+$I$6*SUM(I9:J9)+$K$6*SUM(K9:L9)+$M$6*SUM(M9:N9)+$O$6*SUM(O9:P9)+$Q$6*SUM(Q9:R9)</f>
        <v>0</v>
      </c>
    </row>
    <row r="10" spans="1:19" s="93" customFormat="1">
      <c r="A10" s="91">
        <v>3</v>
      </c>
      <c r="B10" s="1" t="s">
        <v>152</v>
      </c>
      <c r="C10" s="92">
        <v>0</v>
      </c>
      <c r="D10" s="92">
        <v>0</v>
      </c>
      <c r="E10" s="92">
        <v>0</v>
      </c>
      <c r="F10" s="92">
        <v>0</v>
      </c>
      <c r="G10" s="92">
        <v>0</v>
      </c>
      <c r="H10" s="92">
        <v>0</v>
      </c>
      <c r="I10" s="92">
        <v>0</v>
      </c>
      <c r="J10" s="92">
        <v>0</v>
      </c>
      <c r="K10" s="92">
        <v>0</v>
      </c>
      <c r="L10" s="92">
        <v>0</v>
      </c>
      <c r="M10" s="92">
        <v>0</v>
      </c>
      <c r="N10" s="92">
        <v>0</v>
      </c>
      <c r="O10" s="92">
        <v>0</v>
      </c>
      <c r="P10" s="92">
        <v>0</v>
      </c>
      <c r="Q10" s="92">
        <v>0</v>
      </c>
      <c r="R10" s="92">
        <v>0</v>
      </c>
      <c r="S10" s="176">
        <f t="shared" si="0"/>
        <v>0</v>
      </c>
    </row>
    <row r="11" spans="1:19" s="93" customFormat="1">
      <c r="A11" s="91">
        <v>4</v>
      </c>
      <c r="B11" s="1" t="s">
        <v>53</v>
      </c>
      <c r="C11" s="92">
        <v>0</v>
      </c>
      <c r="D11" s="92">
        <v>0</v>
      </c>
      <c r="E11" s="92">
        <v>0</v>
      </c>
      <c r="F11" s="92">
        <v>0</v>
      </c>
      <c r="G11" s="92">
        <v>0</v>
      </c>
      <c r="H11" s="92">
        <v>0</v>
      </c>
      <c r="I11" s="92">
        <v>0</v>
      </c>
      <c r="J11" s="92">
        <v>0</v>
      </c>
      <c r="K11" s="92">
        <v>0</v>
      </c>
      <c r="L11" s="92">
        <v>0</v>
      </c>
      <c r="M11" s="92">
        <v>0</v>
      </c>
      <c r="N11" s="92">
        <v>0</v>
      </c>
      <c r="O11" s="92">
        <v>0</v>
      </c>
      <c r="P11" s="92">
        <v>0</v>
      </c>
      <c r="Q11" s="92">
        <v>0</v>
      </c>
      <c r="R11" s="92">
        <v>0</v>
      </c>
      <c r="S11" s="176">
        <f t="shared" si="0"/>
        <v>0</v>
      </c>
    </row>
    <row r="12" spans="1:19" s="93" customFormat="1">
      <c r="A12" s="91">
        <v>5</v>
      </c>
      <c r="B12" s="1" t="s">
        <v>54</v>
      </c>
      <c r="C12" s="92">
        <v>0</v>
      </c>
      <c r="D12" s="92">
        <v>0</v>
      </c>
      <c r="E12" s="92">
        <v>0</v>
      </c>
      <c r="F12" s="92">
        <v>0</v>
      </c>
      <c r="G12" s="92">
        <v>0</v>
      </c>
      <c r="H12" s="92">
        <v>0</v>
      </c>
      <c r="I12" s="92">
        <v>0</v>
      </c>
      <c r="J12" s="92">
        <v>0</v>
      </c>
      <c r="K12" s="92">
        <v>0</v>
      </c>
      <c r="L12" s="92">
        <v>0</v>
      </c>
      <c r="M12" s="92">
        <v>0</v>
      </c>
      <c r="N12" s="92">
        <v>0</v>
      </c>
      <c r="O12" s="92">
        <v>0</v>
      </c>
      <c r="P12" s="92">
        <v>0</v>
      </c>
      <c r="Q12" s="92">
        <v>0</v>
      </c>
      <c r="R12" s="92">
        <v>0</v>
      </c>
      <c r="S12" s="176">
        <f t="shared" si="0"/>
        <v>0</v>
      </c>
    </row>
    <row r="13" spans="1:19" s="93" customFormat="1">
      <c r="A13" s="91">
        <v>6</v>
      </c>
      <c r="B13" s="1" t="s">
        <v>55</v>
      </c>
      <c r="C13" s="92">
        <v>0</v>
      </c>
      <c r="D13" s="92">
        <v>0</v>
      </c>
      <c r="E13" s="92">
        <v>15610941.92</v>
      </c>
      <c r="F13" s="92">
        <v>0</v>
      </c>
      <c r="G13" s="92">
        <v>0</v>
      </c>
      <c r="H13" s="92">
        <v>0</v>
      </c>
      <c r="I13" s="92">
        <v>29006483.350000005</v>
      </c>
      <c r="J13" s="92">
        <v>0</v>
      </c>
      <c r="K13" s="92">
        <v>0</v>
      </c>
      <c r="L13" s="92">
        <v>0</v>
      </c>
      <c r="M13" s="92">
        <v>29826.82</v>
      </c>
      <c r="N13" s="92">
        <v>0</v>
      </c>
      <c r="O13" s="92">
        <v>0</v>
      </c>
      <c r="P13" s="92">
        <v>0</v>
      </c>
      <c r="Q13" s="92">
        <v>0</v>
      </c>
      <c r="R13" s="92">
        <v>0</v>
      </c>
      <c r="S13" s="176">
        <f t="shared" si="0"/>
        <v>17655256.879000004</v>
      </c>
    </row>
    <row r="14" spans="1:19" s="93" customFormat="1">
      <c r="A14" s="91">
        <v>7</v>
      </c>
      <c r="B14" s="1" t="s">
        <v>56</v>
      </c>
      <c r="C14" s="92">
        <v>0</v>
      </c>
      <c r="D14" s="92">
        <v>0</v>
      </c>
      <c r="E14" s="92">
        <v>0</v>
      </c>
      <c r="F14" s="92">
        <v>0</v>
      </c>
      <c r="G14" s="92">
        <v>0</v>
      </c>
      <c r="H14" s="92">
        <v>0</v>
      </c>
      <c r="I14" s="92">
        <v>0</v>
      </c>
      <c r="J14" s="92">
        <v>0</v>
      </c>
      <c r="K14" s="92">
        <v>0</v>
      </c>
      <c r="L14" s="92">
        <v>0</v>
      </c>
      <c r="M14" s="92">
        <v>598314771.7700001</v>
      </c>
      <c r="N14" s="92">
        <v>21725650.414532579</v>
      </c>
      <c r="O14" s="92">
        <v>0</v>
      </c>
      <c r="P14" s="92">
        <v>0</v>
      </c>
      <c r="Q14" s="92">
        <v>0</v>
      </c>
      <c r="R14" s="92">
        <v>0</v>
      </c>
      <c r="S14" s="176">
        <f t="shared" si="0"/>
        <v>620040422.18453264</v>
      </c>
    </row>
    <row r="15" spans="1:19" s="93" customFormat="1">
      <c r="A15" s="91">
        <v>8</v>
      </c>
      <c r="B15" s="1" t="s">
        <v>57</v>
      </c>
      <c r="C15" s="92">
        <v>0</v>
      </c>
      <c r="D15" s="92">
        <v>0</v>
      </c>
      <c r="E15" s="92">
        <v>0</v>
      </c>
      <c r="F15" s="92">
        <v>0</v>
      </c>
      <c r="G15" s="92">
        <v>0</v>
      </c>
      <c r="H15" s="92">
        <v>0</v>
      </c>
      <c r="I15" s="92">
        <v>0</v>
      </c>
      <c r="J15" s="92">
        <v>0</v>
      </c>
      <c r="K15" s="92">
        <v>203794947.1400001</v>
      </c>
      <c r="L15" s="92">
        <v>0</v>
      </c>
      <c r="M15" s="92">
        <v>0</v>
      </c>
      <c r="N15" s="92">
        <v>1979764.6340000012</v>
      </c>
      <c r="O15" s="92">
        <v>0</v>
      </c>
      <c r="P15" s="92">
        <v>0</v>
      </c>
      <c r="Q15" s="92">
        <v>0</v>
      </c>
      <c r="R15" s="92">
        <v>0</v>
      </c>
      <c r="S15" s="176">
        <f t="shared" si="0"/>
        <v>154825974.98900008</v>
      </c>
    </row>
    <row r="16" spans="1:19" s="93" customFormat="1">
      <c r="A16" s="91">
        <v>9</v>
      </c>
      <c r="B16" s="1" t="s">
        <v>58</v>
      </c>
      <c r="C16" s="92">
        <v>0</v>
      </c>
      <c r="D16" s="92">
        <v>0</v>
      </c>
      <c r="E16" s="92">
        <v>0</v>
      </c>
      <c r="F16" s="92">
        <v>0</v>
      </c>
      <c r="G16" s="92">
        <v>0</v>
      </c>
      <c r="H16" s="92">
        <v>0</v>
      </c>
      <c r="I16" s="92">
        <v>0</v>
      </c>
      <c r="J16" s="92">
        <v>0</v>
      </c>
      <c r="K16" s="92">
        <v>0</v>
      </c>
      <c r="L16" s="92">
        <v>0</v>
      </c>
      <c r="M16" s="92">
        <v>0</v>
      </c>
      <c r="N16" s="92">
        <v>0</v>
      </c>
      <c r="O16" s="92">
        <v>0</v>
      </c>
      <c r="P16" s="92">
        <v>0</v>
      </c>
      <c r="Q16" s="92">
        <v>0</v>
      </c>
      <c r="R16" s="92">
        <v>0</v>
      </c>
      <c r="S16" s="176">
        <f t="shared" si="0"/>
        <v>0</v>
      </c>
    </row>
    <row r="17" spans="1:19" s="93" customFormat="1">
      <c r="A17" s="91">
        <v>10</v>
      </c>
      <c r="B17" s="1" t="s">
        <v>59</v>
      </c>
      <c r="C17" s="92">
        <v>0</v>
      </c>
      <c r="D17" s="92">
        <v>0</v>
      </c>
      <c r="E17" s="92">
        <v>0</v>
      </c>
      <c r="F17" s="92">
        <v>0</v>
      </c>
      <c r="G17" s="92">
        <v>0</v>
      </c>
      <c r="H17" s="92">
        <v>0</v>
      </c>
      <c r="I17" s="92">
        <v>0</v>
      </c>
      <c r="J17" s="92">
        <v>0</v>
      </c>
      <c r="K17" s="92">
        <v>0</v>
      </c>
      <c r="L17" s="92">
        <v>0</v>
      </c>
      <c r="M17" s="92">
        <v>6347247.4300000016</v>
      </c>
      <c r="N17" s="92">
        <v>11524.295000000002</v>
      </c>
      <c r="O17" s="92">
        <v>25582527.060000002</v>
      </c>
      <c r="P17" s="92">
        <v>0</v>
      </c>
      <c r="Q17" s="92">
        <v>0</v>
      </c>
      <c r="R17" s="92">
        <v>0</v>
      </c>
      <c r="S17" s="176">
        <f t="shared" si="0"/>
        <v>44732562.315000005</v>
      </c>
    </row>
    <row r="18" spans="1:19" s="93" customFormat="1">
      <c r="A18" s="91">
        <v>11</v>
      </c>
      <c r="B18" s="1" t="s">
        <v>60</v>
      </c>
      <c r="C18" s="92">
        <v>0</v>
      </c>
      <c r="D18" s="92">
        <v>0</v>
      </c>
      <c r="E18" s="92">
        <v>0</v>
      </c>
      <c r="F18" s="92">
        <v>0</v>
      </c>
      <c r="G18" s="92">
        <v>0</v>
      </c>
      <c r="H18" s="92">
        <v>0</v>
      </c>
      <c r="I18" s="92">
        <v>0</v>
      </c>
      <c r="J18" s="92">
        <v>0</v>
      </c>
      <c r="K18" s="92">
        <v>0</v>
      </c>
      <c r="L18" s="92">
        <v>0</v>
      </c>
      <c r="M18" s="92">
        <v>0</v>
      </c>
      <c r="N18" s="92">
        <v>0</v>
      </c>
      <c r="O18" s="92">
        <v>0</v>
      </c>
      <c r="P18" s="92">
        <v>0</v>
      </c>
      <c r="Q18" s="92">
        <v>0</v>
      </c>
      <c r="R18" s="92">
        <v>0</v>
      </c>
      <c r="S18" s="176">
        <f t="shared" si="0"/>
        <v>0</v>
      </c>
    </row>
    <row r="19" spans="1:19" s="93" customFormat="1">
      <c r="A19" s="91">
        <v>12</v>
      </c>
      <c r="B19" s="1" t="s">
        <v>61</v>
      </c>
      <c r="C19" s="92">
        <v>0</v>
      </c>
      <c r="D19" s="92">
        <v>0</v>
      </c>
      <c r="E19" s="92">
        <v>0</v>
      </c>
      <c r="F19" s="92">
        <v>0</v>
      </c>
      <c r="G19" s="92">
        <v>0</v>
      </c>
      <c r="H19" s="92">
        <v>0</v>
      </c>
      <c r="I19" s="92">
        <v>0</v>
      </c>
      <c r="J19" s="92">
        <v>0</v>
      </c>
      <c r="K19" s="92">
        <v>0</v>
      </c>
      <c r="L19" s="92">
        <v>0</v>
      </c>
      <c r="M19" s="92">
        <v>0</v>
      </c>
      <c r="N19" s="92">
        <v>0</v>
      </c>
      <c r="O19" s="92">
        <v>0</v>
      </c>
      <c r="P19" s="92">
        <v>0</v>
      </c>
      <c r="Q19" s="92">
        <v>0</v>
      </c>
      <c r="R19" s="92">
        <v>0</v>
      </c>
      <c r="S19" s="176">
        <f t="shared" si="0"/>
        <v>0</v>
      </c>
    </row>
    <row r="20" spans="1:19" s="93" customFormat="1">
      <c r="A20" s="91">
        <v>13</v>
      </c>
      <c r="B20" s="1" t="s">
        <v>144</v>
      </c>
      <c r="C20" s="92">
        <v>0</v>
      </c>
      <c r="D20" s="92">
        <v>0</v>
      </c>
      <c r="E20" s="92">
        <v>0</v>
      </c>
      <c r="F20" s="92">
        <v>0</v>
      </c>
      <c r="G20" s="92">
        <v>0</v>
      </c>
      <c r="H20" s="92">
        <v>0</v>
      </c>
      <c r="I20" s="92">
        <v>0</v>
      </c>
      <c r="J20" s="92">
        <v>0</v>
      </c>
      <c r="K20" s="92">
        <v>0</v>
      </c>
      <c r="L20" s="92">
        <v>0</v>
      </c>
      <c r="M20" s="92">
        <v>0</v>
      </c>
      <c r="N20" s="92">
        <v>0</v>
      </c>
      <c r="O20" s="92">
        <v>0</v>
      </c>
      <c r="P20" s="92">
        <v>0</v>
      </c>
      <c r="Q20" s="92">
        <v>0</v>
      </c>
      <c r="R20" s="92">
        <v>0</v>
      </c>
      <c r="S20" s="176">
        <f t="shared" si="0"/>
        <v>0</v>
      </c>
    </row>
    <row r="21" spans="1:19" s="93" customFormat="1">
      <c r="A21" s="91">
        <v>14</v>
      </c>
      <c r="B21" s="1" t="s">
        <v>63</v>
      </c>
      <c r="C21" s="92">
        <v>11830695.85</v>
      </c>
      <c r="D21" s="92">
        <v>0</v>
      </c>
      <c r="E21" s="92">
        <v>0</v>
      </c>
      <c r="F21" s="92">
        <v>0</v>
      </c>
      <c r="G21" s="92">
        <v>0</v>
      </c>
      <c r="H21" s="92">
        <v>0</v>
      </c>
      <c r="I21" s="92">
        <v>0</v>
      </c>
      <c r="J21" s="92">
        <v>0</v>
      </c>
      <c r="K21" s="92">
        <v>0</v>
      </c>
      <c r="L21" s="92">
        <v>0</v>
      </c>
      <c r="M21" s="92">
        <v>115785418.72999877</v>
      </c>
      <c r="N21" s="92">
        <v>68083.142999999982</v>
      </c>
      <c r="O21" s="92">
        <v>0</v>
      </c>
      <c r="P21" s="92">
        <v>0</v>
      </c>
      <c r="Q21" s="92">
        <v>0</v>
      </c>
      <c r="R21" s="92">
        <v>0</v>
      </c>
      <c r="S21" s="176">
        <f t="shared" si="0"/>
        <v>115853501.87299877</v>
      </c>
    </row>
    <row r="22" spans="1:19" ht="13.5" thickBot="1">
      <c r="A22" s="94"/>
      <c r="B22" s="95" t="s">
        <v>64</v>
      </c>
      <c r="C22" s="96">
        <f>SUM(C8:C21)</f>
        <v>20102635.579999998</v>
      </c>
      <c r="D22" s="96">
        <f t="shared" ref="D22:J22" si="1">SUM(D8:D21)</f>
        <v>0</v>
      </c>
      <c r="E22" s="96">
        <f t="shared" si="1"/>
        <v>15610941.92</v>
      </c>
      <c r="F22" s="96">
        <f t="shared" si="1"/>
        <v>0</v>
      </c>
      <c r="G22" s="96">
        <f t="shared" si="1"/>
        <v>0</v>
      </c>
      <c r="H22" s="96">
        <f t="shared" si="1"/>
        <v>0</v>
      </c>
      <c r="I22" s="96">
        <f t="shared" si="1"/>
        <v>29006483.350000005</v>
      </c>
      <c r="J22" s="96">
        <f t="shared" si="1"/>
        <v>0</v>
      </c>
      <c r="K22" s="96">
        <f t="shared" ref="K22:S22" si="2">SUM(K8:K21)</f>
        <v>203794947.1400001</v>
      </c>
      <c r="L22" s="96">
        <f t="shared" si="2"/>
        <v>0</v>
      </c>
      <c r="M22" s="96">
        <f t="shared" si="2"/>
        <v>812941308.45999885</v>
      </c>
      <c r="N22" s="96">
        <f t="shared" si="2"/>
        <v>23785022.48653258</v>
      </c>
      <c r="O22" s="96">
        <f t="shared" si="2"/>
        <v>25582527.060000002</v>
      </c>
      <c r="P22" s="96">
        <f t="shared" si="2"/>
        <v>0</v>
      </c>
      <c r="Q22" s="96">
        <f t="shared" si="2"/>
        <v>0</v>
      </c>
      <c r="R22" s="96">
        <f t="shared" si="2"/>
        <v>0</v>
      </c>
      <c r="S22" s="177">
        <f t="shared" si="2"/>
        <v>1045571761.9505315</v>
      </c>
    </row>
    <row r="24" spans="1:19">
      <c r="L24" s="4"/>
      <c r="M24" s="4"/>
      <c r="N24" s="4"/>
      <c r="O24" s="4"/>
      <c r="P24" s="4"/>
      <c r="Q24" s="4"/>
      <c r="R24" s="4"/>
      <c r="S24" s="4"/>
    </row>
    <row r="25" spans="1:19">
      <c r="L25" s="4"/>
      <c r="M25" s="4"/>
      <c r="N25" s="4"/>
      <c r="O25" s="4"/>
      <c r="P25" s="4"/>
      <c r="Q25" s="4"/>
      <c r="R25" s="4"/>
      <c r="S25" s="4"/>
    </row>
    <row r="26" spans="1:19">
      <c r="L26" s="4"/>
      <c r="M26" s="4"/>
      <c r="N26" s="4"/>
      <c r="O26" s="4"/>
      <c r="P26" s="4"/>
      <c r="Q26" s="4"/>
      <c r="R26" s="4"/>
      <c r="S26" s="4"/>
    </row>
    <row r="27" spans="1:19">
      <c r="L27" s="4"/>
      <c r="M27" s="4"/>
      <c r="N27" s="4"/>
      <c r="O27" s="4"/>
      <c r="P27" s="4"/>
      <c r="Q27" s="4"/>
      <c r="R27" s="4"/>
      <c r="S27" s="4"/>
    </row>
    <row r="28" spans="1:19">
      <c r="L28" s="4"/>
      <c r="M28" s="4"/>
      <c r="N28" s="4"/>
      <c r="O28" s="4"/>
      <c r="P28" s="4"/>
      <c r="Q28" s="4"/>
      <c r="R28" s="4"/>
      <c r="S28" s="4"/>
    </row>
    <row r="29" spans="1:19">
      <c r="L29" s="4"/>
      <c r="M29" s="4"/>
      <c r="N29" s="4"/>
      <c r="O29" s="4"/>
      <c r="P29" s="4"/>
      <c r="Q29" s="4"/>
      <c r="R29" s="4"/>
      <c r="S29" s="4"/>
    </row>
    <row r="30" spans="1:19">
      <c r="L30" s="4"/>
      <c r="M30" s="4"/>
      <c r="N30" s="4"/>
      <c r="O30" s="4"/>
      <c r="P30" s="4"/>
      <c r="Q30" s="4"/>
      <c r="R30" s="4"/>
      <c r="S30" s="4"/>
    </row>
    <row r="31" spans="1:19">
      <c r="L31" s="4"/>
      <c r="M31" s="4"/>
      <c r="N31" s="4"/>
      <c r="O31" s="4"/>
      <c r="P31" s="4"/>
      <c r="Q31" s="4"/>
      <c r="R31" s="4"/>
      <c r="S31" s="4"/>
    </row>
    <row r="32" spans="1:19">
      <c r="L32" s="4"/>
      <c r="M32" s="4"/>
      <c r="N32" s="4"/>
      <c r="O32" s="4"/>
      <c r="P32" s="4"/>
      <c r="Q32" s="4"/>
      <c r="R32" s="4"/>
      <c r="S32" s="4"/>
    </row>
    <row r="33" spans="12:19">
      <c r="L33" s="4"/>
      <c r="M33" s="4"/>
      <c r="N33" s="4"/>
      <c r="O33" s="4"/>
      <c r="P33" s="4"/>
      <c r="Q33" s="4"/>
      <c r="R33" s="4"/>
      <c r="S33" s="4"/>
    </row>
    <row r="34" spans="12:19">
      <c r="L34" s="4"/>
      <c r="M34" s="4"/>
      <c r="N34" s="4"/>
      <c r="O34" s="4"/>
      <c r="P34" s="4"/>
      <c r="Q34" s="4"/>
      <c r="R34" s="4"/>
      <c r="S34" s="4"/>
    </row>
    <row r="35" spans="12:19">
      <c r="L35" s="4"/>
      <c r="M35" s="4"/>
      <c r="N35" s="4"/>
      <c r="O35" s="4"/>
      <c r="P35" s="4"/>
      <c r="Q35" s="4"/>
      <c r="R35" s="4"/>
      <c r="S35" s="4"/>
    </row>
    <row r="36" spans="12:19">
      <c r="L36" s="4"/>
      <c r="M36" s="4"/>
      <c r="N36" s="4"/>
      <c r="O36" s="4"/>
      <c r="P36" s="4"/>
      <c r="Q36" s="4"/>
      <c r="R36" s="4"/>
      <c r="S36" s="4"/>
    </row>
    <row r="37" spans="12:19">
      <c r="L37" s="4"/>
      <c r="M37" s="4"/>
      <c r="N37" s="4"/>
      <c r="O37" s="4"/>
      <c r="P37" s="4"/>
      <c r="Q37" s="4"/>
      <c r="R37" s="4"/>
      <c r="S37" s="4"/>
    </row>
    <row r="38" spans="12:19">
      <c r="L38" s="4"/>
      <c r="M38" s="4"/>
      <c r="N38" s="4"/>
      <c r="O38" s="4"/>
      <c r="P38" s="4"/>
      <c r="Q38" s="4"/>
      <c r="R38" s="4"/>
      <c r="S38" s="4"/>
    </row>
    <row r="39" spans="12:19">
      <c r="L39" s="4"/>
      <c r="M39" s="4"/>
      <c r="N39" s="4"/>
      <c r="O39" s="4"/>
      <c r="P39" s="4"/>
      <c r="Q39" s="4"/>
      <c r="R39" s="4"/>
      <c r="S39" s="4"/>
    </row>
    <row r="40" spans="12:19">
      <c r="L40" s="4"/>
      <c r="M40" s="4"/>
      <c r="N40" s="4"/>
      <c r="O40" s="4"/>
      <c r="P40" s="4"/>
      <c r="Q40" s="4"/>
      <c r="R40" s="4"/>
      <c r="S40" s="4"/>
    </row>
    <row r="41" spans="12:19">
      <c r="L41" s="4"/>
      <c r="M41" s="4"/>
      <c r="N41" s="4"/>
      <c r="O41" s="4"/>
      <c r="P41" s="4"/>
      <c r="Q41" s="4"/>
      <c r="R41" s="4"/>
      <c r="S41" s="4"/>
    </row>
    <row r="42" spans="12:19">
      <c r="L42" s="4"/>
      <c r="M42" s="4"/>
      <c r="N42" s="4"/>
      <c r="O42" s="4"/>
      <c r="P42" s="4"/>
      <c r="Q42" s="4"/>
      <c r="R42" s="4"/>
      <c r="S42" s="4"/>
    </row>
    <row r="43" spans="12:19">
      <c r="L43" s="4"/>
      <c r="M43" s="4"/>
      <c r="N43" s="4"/>
      <c r="O43" s="4"/>
      <c r="P43" s="4"/>
      <c r="Q43" s="4"/>
      <c r="R43" s="4"/>
      <c r="S43" s="4"/>
    </row>
    <row r="44" spans="12:19">
      <c r="L44" s="4"/>
      <c r="M44" s="4"/>
      <c r="N44" s="4"/>
      <c r="O44" s="4"/>
      <c r="P44" s="4"/>
      <c r="Q44" s="4"/>
      <c r="R44" s="4"/>
      <c r="S44" s="4"/>
    </row>
    <row r="45" spans="12:19">
      <c r="L45" s="4"/>
      <c r="M45" s="4"/>
      <c r="N45" s="4"/>
      <c r="O45" s="4"/>
      <c r="P45" s="4"/>
      <c r="Q45" s="4"/>
      <c r="R45" s="4"/>
      <c r="S45" s="4"/>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39"/>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 Halyk Bank Georgia"</v>
      </c>
    </row>
    <row r="2" spans="1:22">
      <c r="A2" s="2" t="s">
        <v>31</v>
      </c>
      <c r="B2" s="735">
        <f>'1. key ratios '!B2</f>
        <v>45838</v>
      </c>
    </row>
    <row r="4" spans="1:22" ht="13.5" thickBot="1">
      <c r="A4" s="4" t="s">
        <v>230</v>
      </c>
      <c r="B4" s="97" t="s">
        <v>50</v>
      </c>
      <c r="V4" s="18" t="s">
        <v>35</v>
      </c>
    </row>
    <row r="5" spans="1:22" ht="12.75" customHeight="1">
      <c r="A5" s="98"/>
      <c r="B5" s="99"/>
      <c r="C5" s="793" t="s">
        <v>156</v>
      </c>
      <c r="D5" s="794"/>
      <c r="E5" s="794"/>
      <c r="F5" s="794"/>
      <c r="G5" s="794"/>
      <c r="H5" s="794"/>
      <c r="I5" s="794"/>
      <c r="J5" s="794"/>
      <c r="K5" s="794"/>
      <c r="L5" s="795"/>
      <c r="M5" s="796" t="s">
        <v>157</v>
      </c>
      <c r="N5" s="797"/>
      <c r="O5" s="797"/>
      <c r="P5" s="797"/>
      <c r="Q5" s="797"/>
      <c r="R5" s="797"/>
      <c r="S5" s="798"/>
      <c r="T5" s="801" t="s">
        <v>228</v>
      </c>
      <c r="U5" s="801" t="s">
        <v>229</v>
      </c>
      <c r="V5" s="799" t="s">
        <v>76</v>
      </c>
    </row>
    <row r="6" spans="1:22" s="52" customFormat="1" ht="102">
      <c r="A6" s="49"/>
      <c r="B6" s="100"/>
      <c r="C6" s="101" t="s">
        <v>65</v>
      </c>
      <c r="D6" s="138" t="s">
        <v>66</v>
      </c>
      <c r="E6" s="118" t="s">
        <v>159</v>
      </c>
      <c r="F6" s="118" t="s">
        <v>160</v>
      </c>
      <c r="G6" s="138" t="s">
        <v>163</v>
      </c>
      <c r="H6" s="138" t="s">
        <v>158</v>
      </c>
      <c r="I6" s="138" t="s">
        <v>67</v>
      </c>
      <c r="J6" s="138" t="s">
        <v>68</v>
      </c>
      <c r="K6" s="102" t="s">
        <v>69</v>
      </c>
      <c r="L6" s="103" t="s">
        <v>70</v>
      </c>
      <c r="M6" s="101" t="s">
        <v>161</v>
      </c>
      <c r="N6" s="102" t="s">
        <v>71</v>
      </c>
      <c r="O6" s="102" t="s">
        <v>72</v>
      </c>
      <c r="P6" s="102" t="s">
        <v>73</v>
      </c>
      <c r="Q6" s="102" t="s">
        <v>74</v>
      </c>
      <c r="R6" s="102" t="s">
        <v>75</v>
      </c>
      <c r="S6" s="158" t="s">
        <v>162</v>
      </c>
      <c r="T6" s="802"/>
      <c r="U6" s="802"/>
      <c r="V6" s="800"/>
    </row>
    <row r="7" spans="1:22" s="93" customFormat="1">
      <c r="A7" s="104">
        <v>1</v>
      </c>
      <c r="B7" s="1" t="s">
        <v>51</v>
      </c>
      <c r="C7" s="674">
        <v>0</v>
      </c>
      <c r="D7" s="674">
        <v>0</v>
      </c>
      <c r="E7" s="674">
        <v>0</v>
      </c>
      <c r="F7" s="674">
        <v>0</v>
      </c>
      <c r="G7" s="674">
        <v>0</v>
      </c>
      <c r="H7" s="674">
        <v>0</v>
      </c>
      <c r="I7" s="674">
        <v>0</v>
      </c>
      <c r="J7" s="674">
        <v>0</v>
      </c>
      <c r="K7" s="674">
        <v>0</v>
      </c>
      <c r="L7" s="674">
        <v>0</v>
      </c>
      <c r="M7" s="674">
        <v>0</v>
      </c>
      <c r="N7" s="674">
        <v>0</v>
      </c>
      <c r="O7" s="674">
        <v>0</v>
      </c>
      <c r="P7" s="674">
        <v>0</v>
      </c>
      <c r="Q7" s="674">
        <v>0</v>
      </c>
      <c r="R7" s="674">
        <v>0</v>
      </c>
      <c r="S7" s="674">
        <v>0</v>
      </c>
      <c r="T7" s="674">
        <v>0</v>
      </c>
      <c r="U7" s="674">
        <v>0</v>
      </c>
      <c r="V7" s="105">
        <f>SUM(C7:S7)</f>
        <v>0</v>
      </c>
    </row>
    <row r="8" spans="1:22" s="93" customFormat="1">
      <c r="A8" s="104">
        <v>2</v>
      </c>
      <c r="B8" s="1" t="s">
        <v>52</v>
      </c>
      <c r="C8" s="674">
        <v>0</v>
      </c>
      <c r="D8" s="674">
        <v>0</v>
      </c>
      <c r="E8" s="674">
        <v>0</v>
      </c>
      <c r="F8" s="674">
        <v>0</v>
      </c>
      <c r="G8" s="674">
        <v>0</v>
      </c>
      <c r="H8" s="674">
        <v>0</v>
      </c>
      <c r="I8" s="674">
        <v>0</v>
      </c>
      <c r="J8" s="674">
        <v>0</v>
      </c>
      <c r="K8" s="674">
        <v>0</v>
      </c>
      <c r="L8" s="674">
        <v>0</v>
      </c>
      <c r="M8" s="674">
        <v>0</v>
      </c>
      <c r="N8" s="674">
        <v>0</v>
      </c>
      <c r="O8" s="674">
        <v>0</v>
      </c>
      <c r="P8" s="674">
        <v>0</v>
      </c>
      <c r="Q8" s="674">
        <v>0</v>
      </c>
      <c r="R8" s="674">
        <v>0</v>
      </c>
      <c r="S8" s="674">
        <v>0</v>
      </c>
      <c r="T8" s="674">
        <v>0</v>
      </c>
      <c r="U8" s="674">
        <v>0</v>
      </c>
      <c r="V8" s="105">
        <f t="shared" ref="V8:V20" si="0">SUM(C8:S8)</f>
        <v>0</v>
      </c>
    </row>
    <row r="9" spans="1:22" s="93" customFormat="1">
      <c r="A9" s="104">
        <v>3</v>
      </c>
      <c r="B9" s="1" t="s">
        <v>153</v>
      </c>
      <c r="C9" s="674">
        <v>0</v>
      </c>
      <c r="D9" s="674">
        <v>0</v>
      </c>
      <c r="E9" s="674">
        <v>0</v>
      </c>
      <c r="F9" s="674">
        <v>0</v>
      </c>
      <c r="G9" s="674">
        <v>0</v>
      </c>
      <c r="H9" s="674">
        <v>0</v>
      </c>
      <c r="I9" s="674">
        <v>0</v>
      </c>
      <c r="J9" s="674">
        <v>0</v>
      </c>
      <c r="K9" s="674">
        <v>0</v>
      </c>
      <c r="L9" s="674">
        <v>0</v>
      </c>
      <c r="M9" s="674">
        <v>0</v>
      </c>
      <c r="N9" s="674">
        <v>0</v>
      </c>
      <c r="O9" s="674">
        <v>0</v>
      </c>
      <c r="P9" s="674">
        <v>0</v>
      </c>
      <c r="Q9" s="674">
        <v>0</v>
      </c>
      <c r="R9" s="674">
        <v>0</v>
      </c>
      <c r="S9" s="674">
        <v>0</v>
      </c>
      <c r="T9" s="674">
        <v>0</v>
      </c>
      <c r="U9" s="674">
        <v>0</v>
      </c>
      <c r="V9" s="105">
        <f t="shared" si="0"/>
        <v>0</v>
      </c>
    </row>
    <row r="10" spans="1:22" s="93" customFormat="1">
      <c r="A10" s="104">
        <v>4</v>
      </c>
      <c r="B10" s="1" t="s">
        <v>53</v>
      </c>
      <c r="C10" s="674">
        <v>0</v>
      </c>
      <c r="D10" s="674">
        <v>0</v>
      </c>
      <c r="E10" s="674">
        <v>0</v>
      </c>
      <c r="F10" s="674">
        <v>0</v>
      </c>
      <c r="G10" s="674">
        <v>0</v>
      </c>
      <c r="H10" s="674">
        <v>0</v>
      </c>
      <c r="I10" s="674">
        <v>0</v>
      </c>
      <c r="J10" s="674">
        <v>0</v>
      </c>
      <c r="K10" s="674">
        <v>0</v>
      </c>
      <c r="L10" s="674">
        <v>0</v>
      </c>
      <c r="M10" s="674">
        <v>0</v>
      </c>
      <c r="N10" s="674">
        <v>0</v>
      </c>
      <c r="O10" s="674">
        <v>0</v>
      </c>
      <c r="P10" s="674">
        <v>0</v>
      </c>
      <c r="Q10" s="674">
        <v>0</v>
      </c>
      <c r="R10" s="674">
        <v>0</v>
      </c>
      <c r="S10" s="674">
        <v>0</v>
      </c>
      <c r="T10" s="674">
        <v>0</v>
      </c>
      <c r="U10" s="674">
        <v>0</v>
      </c>
      <c r="V10" s="105">
        <f t="shared" si="0"/>
        <v>0</v>
      </c>
    </row>
    <row r="11" spans="1:22" s="93" customFormat="1">
      <c r="A11" s="104">
        <v>5</v>
      </c>
      <c r="B11" s="1" t="s">
        <v>54</v>
      </c>
      <c r="C11" s="674">
        <v>0</v>
      </c>
      <c r="D11" s="674">
        <v>0</v>
      </c>
      <c r="E11" s="674">
        <v>0</v>
      </c>
      <c r="F11" s="674">
        <v>0</v>
      </c>
      <c r="G11" s="674">
        <v>0</v>
      </c>
      <c r="H11" s="674">
        <v>0</v>
      </c>
      <c r="I11" s="674">
        <v>0</v>
      </c>
      <c r="J11" s="674">
        <v>0</v>
      </c>
      <c r="K11" s="674">
        <v>0</v>
      </c>
      <c r="L11" s="674">
        <v>0</v>
      </c>
      <c r="M11" s="674">
        <v>0</v>
      </c>
      <c r="N11" s="674">
        <v>0</v>
      </c>
      <c r="O11" s="674">
        <v>0</v>
      </c>
      <c r="P11" s="674">
        <v>0</v>
      </c>
      <c r="Q11" s="674">
        <v>0</v>
      </c>
      <c r="R11" s="674">
        <v>0</v>
      </c>
      <c r="S11" s="674">
        <v>0</v>
      </c>
      <c r="T11" s="674">
        <v>0</v>
      </c>
      <c r="U11" s="674">
        <v>0</v>
      </c>
      <c r="V11" s="105">
        <f t="shared" si="0"/>
        <v>0</v>
      </c>
    </row>
    <row r="12" spans="1:22" s="93" customFormat="1">
      <c r="A12" s="104">
        <v>6</v>
      </c>
      <c r="B12" s="1" t="s">
        <v>55</v>
      </c>
      <c r="C12" s="674">
        <v>0</v>
      </c>
      <c r="D12" s="674">
        <v>0</v>
      </c>
      <c r="E12" s="674">
        <v>0</v>
      </c>
      <c r="F12" s="674">
        <v>0</v>
      </c>
      <c r="G12" s="674">
        <v>0</v>
      </c>
      <c r="H12" s="674">
        <v>0</v>
      </c>
      <c r="I12" s="674">
        <v>0</v>
      </c>
      <c r="J12" s="674">
        <v>0</v>
      </c>
      <c r="K12" s="674">
        <v>0</v>
      </c>
      <c r="L12" s="674">
        <v>0</v>
      </c>
      <c r="M12" s="674">
        <v>0</v>
      </c>
      <c r="N12" s="674">
        <v>0</v>
      </c>
      <c r="O12" s="674">
        <v>0</v>
      </c>
      <c r="P12" s="674">
        <v>0</v>
      </c>
      <c r="Q12" s="674">
        <v>0</v>
      </c>
      <c r="R12" s="674">
        <v>0</v>
      </c>
      <c r="S12" s="674">
        <v>0</v>
      </c>
      <c r="T12" s="674">
        <v>0</v>
      </c>
      <c r="U12" s="674">
        <v>0</v>
      </c>
      <c r="V12" s="105">
        <f t="shared" si="0"/>
        <v>0</v>
      </c>
    </row>
    <row r="13" spans="1:22" s="93" customFormat="1">
      <c r="A13" s="104">
        <v>7</v>
      </c>
      <c r="B13" s="1" t="s">
        <v>56</v>
      </c>
      <c r="C13" s="674">
        <v>0</v>
      </c>
      <c r="D13" s="674">
        <v>7959210.8418499995</v>
      </c>
      <c r="E13" s="674">
        <v>0</v>
      </c>
      <c r="F13" s="674">
        <v>0</v>
      </c>
      <c r="G13" s="674">
        <v>0</v>
      </c>
      <c r="H13" s="674">
        <v>0</v>
      </c>
      <c r="I13" s="674">
        <v>0</v>
      </c>
      <c r="J13" s="674">
        <v>0</v>
      </c>
      <c r="K13" s="674">
        <v>0</v>
      </c>
      <c r="L13" s="674">
        <v>0</v>
      </c>
      <c r="M13" s="674">
        <v>276044.2083</v>
      </c>
      <c r="N13" s="674">
        <v>0</v>
      </c>
      <c r="O13" s="674">
        <v>0</v>
      </c>
      <c r="P13" s="674">
        <v>0</v>
      </c>
      <c r="Q13" s="674">
        <v>0</v>
      </c>
      <c r="R13" s="674">
        <v>0</v>
      </c>
      <c r="S13" s="674">
        <v>0</v>
      </c>
      <c r="T13" s="674">
        <v>8135255.0501499996</v>
      </c>
      <c r="U13" s="674">
        <v>100000</v>
      </c>
      <c r="V13" s="105">
        <f t="shared" si="0"/>
        <v>8235255.0501499996</v>
      </c>
    </row>
    <row r="14" spans="1:22" s="93" customFormat="1">
      <c r="A14" s="104">
        <v>8</v>
      </c>
      <c r="B14" s="1" t="s">
        <v>57</v>
      </c>
      <c r="C14" s="674">
        <v>0</v>
      </c>
      <c r="D14" s="674">
        <v>1082071.4699999997</v>
      </c>
      <c r="E14" s="674">
        <v>0</v>
      </c>
      <c r="F14" s="674">
        <v>0</v>
      </c>
      <c r="G14" s="674">
        <v>0</v>
      </c>
      <c r="H14" s="674">
        <v>0</v>
      </c>
      <c r="I14" s="674">
        <v>0</v>
      </c>
      <c r="J14" s="674">
        <v>0</v>
      </c>
      <c r="K14" s="674">
        <v>0</v>
      </c>
      <c r="L14" s="674">
        <v>0</v>
      </c>
      <c r="M14" s="674">
        <v>55303.495800000012</v>
      </c>
      <c r="N14" s="674">
        <v>0</v>
      </c>
      <c r="O14" s="674">
        <v>0</v>
      </c>
      <c r="P14" s="674">
        <v>0</v>
      </c>
      <c r="Q14" s="674">
        <v>0</v>
      </c>
      <c r="R14" s="674">
        <v>0</v>
      </c>
      <c r="S14" s="674">
        <v>0</v>
      </c>
      <c r="T14" s="674">
        <v>1137374.9657999997</v>
      </c>
      <c r="U14" s="674">
        <v>0</v>
      </c>
      <c r="V14" s="105">
        <f t="shared" si="0"/>
        <v>1137374.9657999997</v>
      </c>
    </row>
    <row r="15" spans="1:22" s="93" customFormat="1">
      <c r="A15" s="104">
        <v>9</v>
      </c>
      <c r="B15" s="1" t="s">
        <v>58</v>
      </c>
      <c r="C15" s="674">
        <v>0</v>
      </c>
      <c r="D15" s="674">
        <v>0</v>
      </c>
      <c r="E15" s="674">
        <v>0</v>
      </c>
      <c r="F15" s="674">
        <v>0</v>
      </c>
      <c r="G15" s="674">
        <v>0</v>
      </c>
      <c r="H15" s="674">
        <v>0</v>
      </c>
      <c r="I15" s="674">
        <v>0</v>
      </c>
      <c r="J15" s="674">
        <v>0</v>
      </c>
      <c r="K15" s="674">
        <v>0</v>
      </c>
      <c r="L15" s="674">
        <v>0</v>
      </c>
      <c r="M15" s="674">
        <v>0</v>
      </c>
      <c r="N15" s="674">
        <v>0</v>
      </c>
      <c r="O15" s="674">
        <v>0</v>
      </c>
      <c r="P15" s="674">
        <v>0</v>
      </c>
      <c r="Q15" s="674">
        <v>0</v>
      </c>
      <c r="R15" s="674">
        <v>0</v>
      </c>
      <c r="S15" s="674">
        <v>0</v>
      </c>
      <c r="T15" s="674">
        <v>0</v>
      </c>
      <c r="U15" s="674">
        <v>0</v>
      </c>
      <c r="V15" s="105">
        <f t="shared" si="0"/>
        <v>0</v>
      </c>
    </row>
    <row r="16" spans="1:22" s="93" customFormat="1">
      <c r="A16" s="104">
        <v>10</v>
      </c>
      <c r="B16" s="1" t="s">
        <v>59</v>
      </c>
      <c r="C16" s="674">
        <v>0</v>
      </c>
      <c r="D16" s="674">
        <v>0</v>
      </c>
      <c r="E16" s="674">
        <v>0</v>
      </c>
      <c r="F16" s="674">
        <v>0</v>
      </c>
      <c r="G16" s="674">
        <v>0</v>
      </c>
      <c r="H16" s="674">
        <v>0</v>
      </c>
      <c r="I16" s="674">
        <v>0</v>
      </c>
      <c r="J16" s="674">
        <v>0</v>
      </c>
      <c r="K16" s="674">
        <v>0</v>
      </c>
      <c r="L16" s="674">
        <v>0</v>
      </c>
      <c r="M16" s="674">
        <v>0</v>
      </c>
      <c r="N16" s="674">
        <v>0</v>
      </c>
      <c r="O16" s="674">
        <v>0</v>
      </c>
      <c r="P16" s="674">
        <v>0</v>
      </c>
      <c r="Q16" s="674">
        <v>0</v>
      </c>
      <c r="R16" s="674">
        <v>0</v>
      </c>
      <c r="S16" s="674">
        <v>0</v>
      </c>
      <c r="T16" s="674">
        <v>0</v>
      </c>
      <c r="U16" s="674">
        <v>0</v>
      </c>
      <c r="V16" s="105">
        <f t="shared" si="0"/>
        <v>0</v>
      </c>
    </row>
    <row r="17" spans="1:22" s="93" customFormat="1">
      <c r="A17" s="104">
        <v>11</v>
      </c>
      <c r="B17" s="1" t="s">
        <v>60</v>
      </c>
      <c r="C17" s="674">
        <v>0</v>
      </c>
      <c r="D17" s="674">
        <v>0</v>
      </c>
      <c r="E17" s="674">
        <v>0</v>
      </c>
      <c r="F17" s="674">
        <v>0</v>
      </c>
      <c r="G17" s="674">
        <v>0</v>
      </c>
      <c r="H17" s="674">
        <v>0</v>
      </c>
      <c r="I17" s="674">
        <v>0</v>
      </c>
      <c r="J17" s="674">
        <v>0</v>
      </c>
      <c r="K17" s="674">
        <v>0</v>
      </c>
      <c r="L17" s="674">
        <v>0</v>
      </c>
      <c r="M17" s="674">
        <v>0</v>
      </c>
      <c r="N17" s="674">
        <v>0</v>
      </c>
      <c r="O17" s="674">
        <v>0</v>
      </c>
      <c r="P17" s="674">
        <v>0</v>
      </c>
      <c r="Q17" s="674">
        <v>0</v>
      </c>
      <c r="R17" s="674">
        <v>0</v>
      </c>
      <c r="S17" s="674">
        <v>0</v>
      </c>
      <c r="T17" s="674">
        <v>0</v>
      </c>
      <c r="U17" s="674">
        <v>0</v>
      </c>
      <c r="V17" s="105">
        <f t="shared" si="0"/>
        <v>0</v>
      </c>
    </row>
    <row r="18" spans="1:22" s="93" customFormat="1">
      <c r="A18" s="104">
        <v>12</v>
      </c>
      <c r="B18" s="1" t="s">
        <v>61</v>
      </c>
      <c r="C18" s="674">
        <v>0</v>
      </c>
      <c r="D18" s="674">
        <v>0</v>
      </c>
      <c r="E18" s="674">
        <v>0</v>
      </c>
      <c r="F18" s="674">
        <v>0</v>
      </c>
      <c r="G18" s="674">
        <v>0</v>
      </c>
      <c r="H18" s="674">
        <v>0</v>
      </c>
      <c r="I18" s="674">
        <v>0</v>
      </c>
      <c r="J18" s="674">
        <v>0</v>
      </c>
      <c r="K18" s="674">
        <v>0</v>
      </c>
      <c r="L18" s="674">
        <v>0</v>
      </c>
      <c r="M18" s="674">
        <v>0</v>
      </c>
      <c r="N18" s="674">
        <v>0</v>
      </c>
      <c r="O18" s="674">
        <v>0</v>
      </c>
      <c r="P18" s="674">
        <v>0</v>
      </c>
      <c r="Q18" s="674">
        <v>0</v>
      </c>
      <c r="R18" s="674">
        <v>0</v>
      </c>
      <c r="S18" s="674">
        <v>0</v>
      </c>
      <c r="T18" s="674">
        <v>0</v>
      </c>
      <c r="U18" s="674">
        <v>0</v>
      </c>
      <c r="V18" s="105">
        <f t="shared" si="0"/>
        <v>0</v>
      </c>
    </row>
    <row r="19" spans="1:22" s="93" customFormat="1">
      <c r="A19" s="104">
        <v>13</v>
      </c>
      <c r="B19" s="1" t="s">
        <v>62</v>
      </c>
      <c r="C19" s="674">
        <v>0</v>
      </c>
      <c r="D19" s="674">
        <v>0</v>
      </c>
      <c r="E19" s="674">
        <v>0</v>
      </c>
      <c r="F19" s="674">
        <v>0</v>
      </c>
      <c r="G19" s="674">
        <v>0</v>
      </c>
      <c r="H19" s="674">
        <v>0</v>
      </c>
      <c r="I19" s="674">
        <v>0</v>
      </c>
      <c r="J19" s="674">
        <v>0</v>
      </c>
      <c r="K19" s="674">
        <v>0</v>
      </c>
      <c r="L19" s="674">
        <v>0</v>
      </c>
      <c r="M19" s="674">
        <v>0</v>
      </c>
      <c r="N19" s="674">
        <v>0</v>
      </c>
      <c r="O19" s="674">
        <v>0</v>
      </c>
      <c r="P19" s="674">
        <v>0</v>
      </c>
      <c r="Q19" s="674">
        <v>0</v>
      </c>
      <c r="R19" s="674">
        <v>0</v>
      </c>
      <c r="S19" s="674">
        <v>0</v>
      </c>
      <c r="T19" s="674">
        <v>0</v>
      </c>
      <c r="U19" s="674">
        <v>0</v>
      </c>
      <c r="V19" s="105">
        <f t="shared" si="0"/>
        <v>0</v>
      </c>
    </row>
    <row r="20" spans="1:22" s="93" customFormat="1">
      <c r="A20" s="104">
        <v>14</v>
      </c>
      <c r="B20" s="1" t="s">
        <v>63</v>
      </c>
      <c r="C20" s="674">
        <v>0</v>
      </c>
      <c r="D20" s="674">
        <v>1918685.87</v>
      </c>
      <c r="E20" s="674">
        <v>0</v>
      </c>
      <c r="F20" s="674">
        <v>0</v>
      </c>
      <c r="G20" s="674">
        <v>0</v>
      </c>
      <c r="H20" s="674">
        <v>0</v>
      </c>
      <c r="I20" s="674">
        <v>0</v>
      </c>
      <c r="J20" s="674">
        <v>0</v>
      </c>
      <c r="K20" s="674">
        <v>0</v>
      </c>
      <c r="L20" s="674">
        <v>0</v>
      </c>
      <c r="M20" s="674">
        <v>0</v>
      </c>
      <c r="N20" s="674">
        <v>0</v>
      </c>
      <c r="O20" s="674">
        <v>0</v>
      </c>
      <c r="P20" s="674">
        <v>0</v>
      </c>
      <c r="Q20" s="674">
        <v>0</v>
      </c>
      <c r="R20" s="674">
        <v>0</v>
      </c>
      <c r="S20" s="674">
        <v>0</v>
      </c>
      <c r="T20" s="674">
        <v>1918685.87</v>
      </c>
      <c r="U20" s="674">
        <v>0</v>
      </c>
      <c r="V20" s="105">
        <f t="shared" si="0"/>
        <v>1918685.87</v>
      </c>
    </row>
    <row r="21" spans="1:22" ht="13.5" thickBot="1">
      <c r="A21" s="94"/>
      <c r="B21" s="106" t="s">
        <v>64</v>
      </c>
      <c r="C21" s="107">
        <f>SUM(C7:C20)</f>
        <v>0</v>
      </c>
      <c r="D21" s="96">
        <f t="shared" ref="D21:V21" si="1">SUM(D7:D20)</f>
        <v>10959968.181850001</v>
      </c>
      <c r="E21" s="96">
        <f t="shared" si="1"/>
        <v>0</v>
      </c>
      <c r="F21" s="96">
        <f t="shared" si="1"/>
        <v>0</v>
      </c>
      <c r="G21" s="96">
        <f t="shared" si="1"/>
        <v>0</v>
      </c>
      <c r="H21" s="96">
        <f t="shared" si="1"/>
        <v>0</v>
      </c>
      <c r="I21" s="96">
        <f t="shared" si="1"/>
        <v>0</v>
      </c>
      <c r="J21" s="96">
        <f t="shared" si="1"/>
        <v>0</v>
      </c>
      <c r="K21" s="96">
        <f t="shared" si="1"/>
        <v>0</v>
      </c>
      <c r="L21" s="108">
        <f t="shared" si="1"/>
        <v>0</v>
      </c>
      <c r="M21" s="107">
        <f t="shared" si="1"/>
        <v>331347.70410000003</v>
      </c>
      <c r="N21" s="96">
        <f t="shared" si="1"/>
        <v>0</v>
      </c>
      <c r="O21" s="96">
        <f t="shared" si="1"/>
        <v>0</v>
      </c>
      <c r="P21" s="96">
        <f t="shared" si="1"/>
        <v>0</v>
      </c>
      <c r="Q21" s="96">
        <f t="shared" si="1"/>
        <v>0</v>
      </c>
      <c r="R21" s="96">
        <f t="shared" si="1"/>
        <v>0</v>
      </c>
      <c r="S21" s="108">
        <f>SUM(S7:S20)</f>
        <v>0</v>
      </c>
      <c r="T21" s="108">
        <f>SUM(T7:T20)</f>
        <v>11191315.885949999</v>
      </c>
      <c r="U21" s="108">
        <f t="shared" ref="U21" si="2">SUM(U7:U20)</f>
        <v>100000</v>
      </c>
      <c r="V21" s="109">
        <f t="shared" si="1"/>
        <v>11291315.885949999</v>
      </c>
    </row>
    <row r="24" spans="1:22">
      <c r="A24" s="7"/>
      <c r="B24" s="7"/>
      <c r="C24" s="26"/>
      <c r="D24" s="26"/>
      <c r="E24" s="26"/>
    </row>
    <row r="25" spans="1:22">
      <c r="A25" s="110"/>
      <c r="B25" s="110"/>
      <c r="C25" s="7"/>
      <c r="D25" s="7"/>
      <c r="E25" s="7"/>
      <c r="F25" s="7"/>
      <c r="G25" s="7"/>
      <c r="H25" s="7"/>
      <c r="I25" s="7"/>
      <c r="J25" s="7"/>
      <c r="K25" s="7"/>
      <c r="L25" s="7"/>
      <c r="M25" s="7"/>
      <c r="N25" s="7"/>
      <c r="O25" s="7"/>
      <c r="P25" s="7"/>
      <c r="Q25" s="7"/>
      <c r="R25" s="7"/>
      <c r="S25" s="7"/>
      <c r="T25" s="7"/>
      <c r="U25" s="7"/>
      <c r="V25" s="7"/>
    </row>
    <row r="26" spans="1:22">
      <c r="A26" s="110"/>
      <c r="B26" s="27"/>
      <c r="C26" s="7"/>
      <c r="D26" s="7"/>
      <c r="E26" s="7"/>
      <c r="F26" s="7"/>
      <c r="G26" s="7"/>
      <c r="H26" s="7"/>
      <c r="I26" s="7"/>
      <c r="J26" s="7"/>
      <c r="K26" s="7"/>
      <c r="L26" s="7"/>
      <c r="M26" s="7"/>
      <c r="N26" s="7"/>
      <c r="O26" s="7"/>
      <c r="P26" s="7"/>
      <c r="Q26" s="7"/>
      <c r="R26" s="7"/>
      <c r="S26" s="7"/>
      <c r="T26" s="7"/>
      <c r="U26" s="7"/>
      <c r="V26" s="7"/>
    </row>
    <row r="27" spans="1:22">
      <c r="A27" s="110"/>
      <c r="B27" s="110"/>
      <c r="C27" s="7"/>
      <c r="D27" s="7"/>
      <c r="E27" s="7"/>
      <c r="F27" s="7"/>
      <c r="G27" s="7"/>
      <c r="H27" s="7"/>
      <c r="I27" s="7"/>
      <c r="J27" s="7"/>
      <c r="K27" s="7"/>
      <c r="L27" s="7"/>
      <c r="M27" s="7"/>
      <c r="N27" s="7"/>
      <c r="O27" s="7"/>
      <c r="P27" s="7"/>
      <c r="Q27" s="7"/>
      <c r="R27" s="7"/>
      <c r="S27" s="7"/>
      <c r="T27" s="7"/>
      <c r="U27" s="7"/>
      <c r="V27" s="7"/>
    </row>
    <row r="28" spans="1:22">
      <c r="A28" s="110"/>
      <c r="B28" s="27"/>
      <c r="C28" s="7"/>
      <c r="D28" s="7"/>
      <c r="E28" s="7"/>
      <c r="F28" s="7"/>
      <c r="G28" s="7"/>
      <c r="H28" s="7"/>
      <c r="I28" s="7"/>
      <c r="J28" s="7"/>
      <c r="K28" s="7"/>
      <c r="L28" s="7"/>
      <c r="M28" s="7"/>
      <c r="N28" s="7"/>
      <c r="O28" s="7"/>
      <c r="P28" s="7"/>
      <c r="Q28" s="7"/>
      <c r="R28" s="7"/>
      <c r="S28" s="7"/>
      <c r="T28" s="7"/>
      <c r="U28" s="7"/>
      <c r="V28" s="7"/>
    </row>
    <row r="29" spans="1:22">
      <c r="C29" s="7"/>
      <c r="D29" s="7"/>
      <c r="E29" s="7"/>
      <c r="F29" s="7"/>
      <c r="G29" s="7"/>
      <c r="H29" s="7"/>
      <c r="I29" s="7"/>
      <c r="J29" s="7"/>
      <c r="K29" s="7"/>
      <c r="L29" s="7"/>
      <c r="M29" s="7"/>
      <c r="N29" s="7"/>
      <c r="O29" s="7"/>
      <c r="P29" s="7"/>
      <c r="Q29" s="7"/>
      <c r="R29" s="7"/>
      <c r="S29" s="7"/>
      <c r="T29" s="7"/>
      <c r="U29" s="7"/>
      <c r="V29" s="7"/>
    </row>
    <row r="30" spans="1:22">
      <c r="C30" s="7"/>
      <c r="D30" s="7"/>
      <c r="E30" s="7"/>
      <c r="F30" s="7"/>
      <c r="G30" s="7"/>
      <c r="H30" s="7"/>
      <c r="I30" s="7"/>
      <c r="J30" s="7"/>
      <c r="K30" s="7"/>
      <c r="L30" s="7"/>
      <c r="M30" s="7"/>
      <c r="N30" s="7"/>
      <c r="O30" s="7"/>
      <c r="P30" s="7"/>
      <c r="Q30" s="7"/>
      <c r="R30" s="7"/>
      <c r="S30" s="7"/>
      <c r="T30" s="7"/>
      <c r="U30" s="7"/>
      <c r="V30" s="7"/>
    </row>
    <row r="31" spans="1:22">
      <c r="C31" s="7"/>
      <c r="D31" s="7"/>
      <c r="E31" s="7"/>
      <c r="F31" s="7"/>
      <c r="G31" s="7"/>
      <c r="H31" s="7"/>
      <c r="I31" s="7"/>
      <c r="J31" s="7"/>
      <c r="K31" s="7"/>
      <c r="L31" s="7"/>
      <c r="M31" s="7"/>
      <c r="N31" s="7"/>
      <c r="O31" s="7"/>
      <c r="P31" s="7"/>
      <c r="Q31" s="7"/>
      <c r="R31" s="7"/>
      <c r="S31" s="7"/>
      <c r="T31" s="7"/>
      <c r="U31" s="7"/>
      <c r="V31" s="7"/>
    </row>
    <row r="32" spans="1:22">
      <c r="C32" s="7"/>
      <c r="D32" s="7"/>
      <c r="E32" s="7"/>
      <c r="F32" s="7"/>
      <c r="G32" s="7"/>
      <c r="H32" s="7"/>
      <c r="I32" s="7"/>
      <c r="J32" s="7"/>
      <c r="K32" s="7"/>
      <c r="L32" s="7"/>
      <c r="M32" s="7"/>
      <c r="N32" s="7"/>
      <c r="O32" s="7"/>
      <c r="P32" s="7"/>
      <c r="Q32" s="7"/>
      <c r="R32" s="7"/>
      <c r="S32" s="7"/>
      <c r="T32" s="7"/>
      <c r="U32" s="7"/>
      <c r="V32" s="7"/>
    </row>
    <row r="33" spans="3:22">
      <c r="C33" s="7"/>
      <c r="D33" s="7"/>
      <c r="E33" s="7"/>
      <c r="F33" s="7"/>
      <c r="G33" s="7"/>
      <c r="H33" s="7"/>
      <c r="I33" s="7"/>
      <c r="J33" s="7"/>
      <c r="K33" s="7"/>
      <c r="L33" s="7"/>
      <c r="M33" s="7"/>
      <c r="N33" s="7"/>
      <c r="O33" s="7"/>
      <c r="P33" s="7"/>
      <c r="Q33" s="7"/>
      <c r="R33" s="7"/>
      <c r="S33" s="7"/>
      <c r="T33" s="7"/>
      <c r="U33" s="7"/>
      <c r="V33" s="7"/>
    </row>
    <row r="34" spans="3:22">
      <c r="C34" s="7"/>
      <c r="D34" s="7"/>
      <c r="E34" s="7"/>
      <c r="F34" s="7"/>
      <c r="G34" s="7"/>
      <c r="H34" s="7"/>
      <c r="I34" s="7"/>
      <c r="J34" s="7"/>
      <c r="K34" s="7"/>
      <c r="L34" s="7"/>
      <c r="M34" s="7"/>
      <c r="N34" s="7"/>
      <c r="O34" s="7"/>
      <c r="P34" s="7"/>
      <c r="Q34" s="7"/>
      <c r="R34" s="7"/>
      <c r="S34" s="7"/>
      <c r="T34" s="7"/>
      <c r="U34" s="7"/>
      <c r="V34" s="7"/>
    </row>
    <row r="35" spans="3:22">
      <c r="C35" s="7"/>
      <c r="D35" s="7"/>
      <c r="E35" s="7"/>
      <c r="F35" s="7"/>
      <c r="G35" s="7"/>
      <c r="H35" s="7"/>
      <c r="I35" s="7"/>
      <c r="J35" s="7"/>
      <c r="K35" s="7"/>
      <c r="L35" s="7"/>
      <c r="M35" s="7"/>
      <c r="N35" s="7"/>
      <c r="O35" s="7"/>
      <c r="P35" s="7"/>
      <c r="Q35" s="7"/>
      <c r="R35" s="7"/>
      <c r="S35" s="7"/>
      <c r="T35" s="7"/>
      <c r="U35" s="7"/>
      <c r="V35" s="7"/>
    </row>
    <row r="36" spans="3:22">
      <c r="C36" s="7"/>
      <c r="D36" s="7"/>
      <c r="E36" s="7"/>
      <c r="F36" s="7"/>
      <c r="G36" s="7"/>
      <c r="H36" s="7"/>
      <c r="I36" s="7"/>
      <c r="J36" s="7"/>
      <c r="K36" s="7"/>
      <c r="L36" s="7"/>
      <c r="M36" s="7"/>
      <c r="N36" s="7"/>
      <c r="O36" s="7"/>
      <c r="P36" s="7"/>
      <c r="Q36" s="7"/>
      <c r="R36" s="7"/>
      <c r="S36" s="7"/>
      <c r="T36" s="7"/>
      <c r="U36" s="7"/>
      <c r="V36" s="7"/>
    </row>
    <row r="37" spans="3:22">
      <c r="C37" s="7"/>
      <c r="D37" s="7"/>
      <c r="E37" s="7"/>
      <c r="F37" s="7"/>
      <c r="G37" s="7"/>
      <c r="H37" s="7"/>
      <c r="I37" s="7"/>
      <c r="J37" s="7"/>
      <c r="K37" s="7"/>
      <c r="L37" s="7"/>
      <c r="M37" s="7"/>
      <c r="N37" s="7"/>
      <c r="O37" s="7"/>
      <c r="P37" s="7"/>
      <c r="Q37" s="7"/>
      <c r="R37" s="7"/>
      <c r="S37" s="7"/>
      <c r="T37" s="7"/>
      <c r="U37" s="7"/>
      <c r="V37" s="7"/>
    </row>
    <row r="38" spans="3:22">
      <c r="C38" s="7"/>
      <c r="D38" s="7"/>
      <c r="E38" s="7"/>
      <c r="F38" s="7"/>
      <c r="G38" s="7"/>
      <c r="H38" s="7"/>
      <c r="I38" s="7"/>
      <c r="J38" s="7"/>
      <c r="K38" s="7"/>
      <c r="L38" s="7"/>
      <c r="M38" s="7"/>
      <c r="N38" s="7"/>
      <c r="O38" s="7"/>
      <c r="P38" s="7"/>
      <c r="Q38" s="7"/>
      <c r="R38" s="7"/>
      <c r="S38" s="7"/>
      <c r="T38" s="7"/>
      <c r="U38" s="7"/>
      <c r="V38" s="7"/>
    </row>
    <row r="39" spans="3:22">
      <c r="C39" s="7"/>
      <c r="D39" s="7"/>
      <c r="E39" s="7"/>
      <c r="F39" s="7"/>
      <c r="G39" s="7"/>
      <c r="H39" s="7"/>
      <c r="I39" s="7"/>
      <c r="J39" s="7"/>
      <c r="K39" s="7"/>
      <c r="L39" s="7"/>
      <c r="M39" s="7"/>
      <c r="N39" s="7"/>
      <c r="O39" s="7"/>
      <c r="P39" s="7"/>
      <c r="Q39" s="7"/>
      <c r="R39" s="7"/>
      <c r="S39" s="7"/>
      <c r="T39" s="7"/>
      <c r="U39" s="7"/>
      <c r="V39" s="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64.5703125" style="4" customWidth="1"/>
    <col min="3" max="3" width="13.85546875" style="166" customWidth="1"/>
    <col min="4" max="4" width="14.85546875" style="166" bestFit="1" customWidth="1"/>
    <col min="5" max="5" width="17.85546875" style="166" customWidth="1"/>
    <col min="6" max="6" width="15.85546875" style="166" customWidth="1"/>
    <col min="7" max="7" width="17.42578125" style="166" customWidth="1"/>
    <col min="8" max="8" width="15.140625" style="166" customWidth="1"/>
    <col min="9" max="16384" width="9.140625" style="17"/>
  </cols>
  <sheetData>
    <row r="1" spans="1:9">
      <c r="A1" s="2" t="s">
        <v>30</v>
      </c>
      <c r="B1" s="4" t="str">
        <f>'Info '!C2</f>
        <v>JSC " Halyk Bank Georgia"</v>
      </c>
      <c r="C1" s="3"/>
    </row>
    <row r="2" spans="1:9">
      <c r="A2" s="2" t="s">
        <v>31</v>
      </c>
      <c r="B2" s="735">
        <f>'1. key ratios '!B2</f>
        <v>45838</v>
      </c>
      <c r="C2" s="273"/>
    </row>
    <row r="4" spans="1:9" ht="13.5" thickBot="1">
      <c r="A4" s="2" t="s">
        <v>150</v>
      </c>
      <c r="B4" s="97" t="s">
        <v>239</v>
      </c>
    </row>
    <row r="5" spans="1:9">
      <c r="A5" s="98"/>
      <c r="B5" s="111"/>
      <c r="C5" s="167" t="s">
        <v>0</v>
      </c>
      <c r="D5" s="167" t="s">
        <v>1</v>
      </c>
      <c r="E5" s="167" t="s">
        <v>2</v>
      </c>
      <c r="F5" s="167" t="s">
        <v>3</v>
      </c>
      <c r="G5" s="168" t="s">
        <v>4</v>
      </c>
      <c r="H5" s="169" t="s">
        <v>5</v>
      </c>
      <c r="I5" s="112"/>
    </row>
    <row r="6" spans="1:9" s="112" customFormat="1" ht="12.75" customHeight="1">
      <c r="A6" s="113"/>
      <c r="B6" s="805" t="s">
        <v>149</v>
      </c>
      <c r="C6" s="807" t="s">
        <v>232</v>
      </c>
      <c r="D6" s="809" t="s">
        <v>231</v>
      </c>
      <c r="E6" s="810"/>
      <c r="F6" s="807" t="s">
        <v>236</v>
      </c>
      <c r="G6" s="807" t="s">
        <v>237</v>
      </c>
      <c r="H6" s="803" t="s">
        <v>235</v>
      </c>
    </row>
    <row r="7" spans="1:9" ht="38.25">
      <c r="A7" s="115"/>
      <c r="B7" s="806"/>
      <c r="C7" s="808"/>
      <c r="D7" s="170" t="s">
        <v>234</v>
      </c>
      <c r="E7" s="170" t="s">
        <v>233</v>
      </c>
      <c r="F7" s="808"/>
      <c r="G7" s="808"/>
      <c r="H7" s="804"/>
      <c r="I7" s="112"/>
    </row>
    <row r="8" spans="1:9">
      <c r="A8" s="113">
        <v>1</v>
      </c>
      <c r="B8" s="1" t="s">
        <v>51</v>
      </c>
      <c r="C8" s="171">
        <v>100735983.44000003</v>
      </c>
      <c r="D8" s="171">
        <v>0</v>
      </c>
      <c r="E8" s="171">
        <v>0</v>
      </c>
      <c r="F8" s="171">
        <v>92464043.710000023</v>
      </c>
      <c r="G8" s="171">
        <v>92464043.710000023</v>
      </c>
      <c r="H8" s="173">
        <f>G8/(C8+E8)</f>
        <v>0.91788495582686291</v>
      </c>
    </row>
    <row r="9" spans="1:9" ht="15" customHeight="1">
      <c r="A9" s="113">
        <v>2</v>
      </c>
      <c r="B9" s="1" t="s">
        <v>52</v>
      </c>
      <c r="C9" s="171">
        <v>0</v>
      </c>
      <c r="D9" s="171">
        <v>0</v>
      </c>
      <c r="E9" s="171">
        <v>0</v>
      </c>
      <c r="F9" s="171">
        <v>0</v>
      </c>
      <c r="G9" s="171">
        <v>0</v>
      </c>
      <c r="H9" s="173" t="e">
        <f t="shared" ref="H9:H21" si="0">G9/(C9+E9)</f>
        <v>#DIV/0!</v>
      </c>
    </row>
    <row r="10" spans="1:9">
      <c r="A10" s="113">
        <v>3</v>
      </c>
      <c r="B10" s="1" t="s">
        <v>153</v>
      </c>
      <c r="C10" s="171">
        <v>0</v>
      </c>
      <c r="D10" s="171">
        <v>0</v>
      </c>
      <c r="E10" s="171">
        <v>0</v>
      </c>
      <c r="F10" s="171">
        <v>0</v>
      </c>
      <c r="G10" s="171">
        <v>0</v>
      </c>
      <c r="H10" s="173" t="e">
        <f t="shared" si="0"/>
        <v>#DIV/0!</v>
      </c>
    </row>
    <row r="11" spans="1:9">
      <c r="A11" s="113">
        <v>4</v>
      </c>
      <c r="B11" s="1" t="s">
        <v>53</v>
      </c>
      <c r="C11" s="171">
        <v>0</v>
      </c>
      <c r="D11" s="171">
        <v>0</v>
      </c>
      <c r="E11" s="171">
        <v>0</v>
      </c>
      <c r="F11" s="171">
        <v>0</v>
      </c>
      <c r="G11" s="171">
        <v>0</v>
      </c>
      <c r="H11" s="173" t="e">
        <f t="shared" si="0"/>
        <v>#DIV/0!</v>
      </c>
    </row>
    <row r="12" spans="1:9">
      <c r="A12" s="113">
        <v>5</v>
      </c>
      <c r="B12" s="1" t="s">
        <v>54</v>
      </c>
      <c r="C12" s="171">
        <v>0</v>
      </c>
      <c r="D12" s="171">
        <v>0</v>
      </c>
      <c r="E12" s="171">
        <v>0</v>
      </c>
      <c r="F12" s="171">
        <v>0</v>
      </c>
      <c r="G12" s="171">
        <v>0</v>
      </c>
      <c r="H12" s="173" t="e">
        <f t="shared" si="0"/>
        <v>#DIV/0!</v>
      </c>
    </row>
    <row r="13" spans="1:9">
      <c r="A13" s="113">
        <v>6</v>
      </c>
      <c r="B13" s="1" t="s">
        <v>55</v>
      </c>
      <c r="C13" s="171">
        <v>44647252.090000004</v>
      </c>
      <c r="D13" s="171">
        <v>0</v>
      </c>
      <c r="E13" s="171">
        <v>0</v>
      </c>
      <c r="F13" s="171">
        <v>17655256.879000004</v>
      </c>
      <c r="G13" s="171">
        <v>17655256.879000004</v>
      </c>
      <c r="H13" s="173">
        <f t="shared" si="0"/>
        <v>0.39543882439641548</v>
      </c>
    </row>
    <row r="14" spans="1:9">
      <c r="A14" s="113">
        <v>7</v>
      </c>
      <c r="B14" s="1" t="s">
        <v>56</v>
      </c>
      <c r="C14" s="171">
        <v>598314771.7700001</v>
      </c>
      <c r="D14" s="171">
        <v>71242718.200780571</v>
      </c>
      <c r="E14" s="171">
        <v>21725650.414532579</v>
      </c>
      <c r="F14" s="171">
        <v>620040422.18453264</v>
      </c>
      <c r="G14" s="171">
        <v>611805167.13438261</v>
      </c>
      <c r="H14" s="173">
        <f t="shared" si="0"/>
        <v>0.98671819649897097</v>
      </c>
    </row>
    <row r="15" spans="1:9">
      <c r="A15" s="113">
        <v>8</v>
      </c>
      <c r="B15" s="1" t="s">
        <v>57</v>
      </c>
      <c r="C15" s="171">
        <v>203794947.1400001</v>
      </c>
      <c r="D15" s="171">
        <v>8021747.5300000031</v>
      </c>
      <c r="E15" s="171">
        <v>1979764.6340000012</v>
      </c>
      <c r="F15" s="171">
        <v>154825974.98900008</v>
      </c>
      <c r="G15" s="171">
        <v>153688600.02320009</v>
      </c>
      <c r="H15" s="173">
        <f t="shared" si="0"/>
        <v>0.74687797493792352</v>
      </c>
    </row>
    <row r="16" spans="1:9">
      <c r="A16" s="113">
        <v>9</v>
      </c>
      <c r="B16" s="1" t="s">
        <v>58</v>
      </c>
      <c r="C16" s="171">
        <v>0</v>
      </c>
      <c r="D16" s="171">
        <v>0</v>
      </c>
      <c r="E16" s="171">
        <v>0</v>
      </c>
      <c r="F16" s="171">
        <v>0</v>
      </c>
      <c r="G16" s="171">
        <v>0</v>
      </c>
      <c r="H16" s="173" t="e">
        <f t="shared" si="0"/>
        <v>#DIV/0!</v>
      </c>
    </row>
    <row r="17" spans="1:8">
      <c r="A17" s="113">
        <v>10</v>
      </c>
      <c r="B17" s="1" t="s">
        <v>59</v>
      </c>
      <c r="C17" s="171">
        <v>31929774.490000002</v>
      </c>
      <c r="D17" s="171">
        <v>23048.590000000004</v>
      </c>
      <c r="E17" s="171">
        <v>11524.295000000002</v>
      </c>
      <c r="F17" s="171">
        <v>44732562.315000005</v>
      </c>
      <c r="G17" s="171">
        <v>44732562.315000005</v>
      </c>
      <c r="H17" s="173">
        <f t="shared" si="0"/>
        <v>1.4004615972600001</v>
      </c>
    </row>
    <row r="18" spans="1:8">
      <c r="A18" s="113">
        <v>11</v>
      </c>
      <c r="B18" s="1" t="s">
        <v>60</v>
      </c>
      <c r="C18" s="171">
        <v>0</v>
      </c>
      <c r="D18" s="171">
        <v>0</v>
      </c>
      <c r="E18" s="171">
        <v>0</v>
      </c>
      <c r="F18" s="171">
        <v>0</v>
      </c>
      <c r="G18" s="171">
        <v>0</v>
      </c>
      <c r="H18" s="173" t="e">
        <f t="shared" si="0"/>
        <v>#DIV/0!</v>
      </c>
    </row>
    <row r="19" spans="1:8">
      <c r="A19" s="113">
        <v>12</v>
      </c>
      <c r="B19" s="1" t="s">
        <v>61</v>
      </c>
      <c r="C19" s="171">
        <v>0</v>
      </c>
      <c r="D19" s="171">
        <v>0</v>
      </c>
      <c r="E19" s="171">
        <v>0</v>
      </c>
      <c r="F19" s="171">
        <v>0</v>
      </c>
      <c r="G19" s="171">
        <v>0</v>
      </c>
      <c r="H19" s="173" t="e">
        <f t="shared" si="0"/>
        <v>#DIV/0!</v>
      </c>
    </row>
    <row r="20" spans="1:8">
      <c r="A20" s="113">
        <v>13</v>
      </c>
      <c r="B20" s="1" t="s">
        <v>144</v>
      </c>
      <c r="C20" s="171">
        <v>0</v>
      </c>
      <c r="D20" s="171">
        <v>0</v>
      </c>
      <c r="E20" s="171">
        <v>0</v>
      </c>
      <c r="F20" s="171">
        <v>0</v>
      </c>
      <c r="G20" s="171">
        <v>0</v>
      </c>
      <c r="H20" s="173" t="e">
        <f t="shared" si="0"/>
        <v>#DIV/0!</v>
      </c>
    </row>
    <row r="21" spans="1:8">
      <c r="A21" s="113">
        <v>14</v>
      </c>
      <c r="B21" s="1" t="s">
        <v>63</v>
      </c>
      <c r="C21" s="171">
        <v>127616114.57999876</v>
      </c>
      <c r="D21" s="171">
        <v>177298.70999999996</v>
      </c>
      <c r="E21" s="171">
        <v>68083.142999999982</v>
      </c>
      <c r="F21" s="171">
        <v>115853501.87299877</v>
      </c>
      <c r="G21" s="171">
        <v>113934816.00299877</v>
      </c>
      <c r="H21" s="173">
        <f t="shared" si="0"/>
        <v>0.89231727993601651</v>
      </c>
    </row>
    <row r="22" spans="1:8" ht="13.5" thickBot="1">
      <c r="A22" s="116"/>
      <c r="B22" s="117" t="s">
        <v>64</v>
      </c>
      <c r="C22" s="172">
        <f>SUM(C8:C21)</f>
        <v>1107038843.509999</v>
      </c>
      <c r="D22" s="172">
        <f>SUM(D8:D21)</f>
        <v>79464813.030780569</v>
      </c>
      <c r="E22" s="172">
        <f>SUM(E8:E21)</f>
        <v>23785022.48653258</v>
      </c>
      <c r="F22" s="172">
        <f>SUM(F8:F21)</f>
        <v>1045571761.9505315</v>
      </c>
      <c r="G22" s="172">
        <f>SUM(G8:G21)</f>
        <v>1034280446.0645816</v>
      </c>
      <c r="H22" s="174">
        <f>G22/(C22+E22)</f>
        <v>0.91462559039035507</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166" bestFit="1" customWidth="1"/>
    <col min="2" max="2" width="104.140625" style="166" customWidth="1"/>
    <col min="3" max="11" width="12.85546875" style="166" customWidth="1"/>
    <col min="12" max="16384" width="9.140625" style="166"/>
  </cols>
  <sheetData>
    <row r="1" spans="1:11">
      <c r="A1" s="166" t="s">
        <v>30</v>
      </c>
      <c r="B1" s="3" t="str">
        <f>'Info '!C2</f>
        <v>JSC " Halyk Bank Georgia"</v>
      </c>
    </row>
    <row r="2" spans="1:11">
      <c r="A2" s="166" t="s">
        <v>31</v>
      </c>
      <c r="B2" s="735">
        <f>'1. key ratios '!B2</f>
        <v>45838</v>
      </c>
      <c r="C2" s="186"/>
      <c r="D2" s="186"/>
    </row>
    <row r="3" spans="1:11">
      <c r="B3" s="186"/>
      <c r="C3" s="186"/>
      <c r="D3" s="186"/>
    </row>
    <row r="4" spans="1:11" ht="13.5" thickBot="1">
      <c r="A4" s="166" t="s">
        <v>146</v>
      </c>
      <c r="B4" s="208" t="s">
        <v>240</v>
      </c>
      <c r="C4" s="186"/>
      <c r="D4" s="186"/>
    </row>
    <row r="5" spans="1:11" ht="30" customHeight="1">
      <c r="A5" s="811"/>
      <c r="B5" s="812"/>
      <c r="C5" s="813" t="s">
        <v>292</v>
      </c>
      <c r="D5" s="813"/>
      <c r="E5" s="813"/>
      <c r="F5" s="813" t="s">
        <v>293</v>
      </c>
      <c r="G5" s="813"/>
      <c r="H5" s="813"/>
      <c r="I5" s="813" t="s">
        <v>294</v>
      </c>
      <c r="J5" s="813"/>
      <c r="K5" s="814"/>
    </row>
    <row r="6" spans="1:11">
      <c r="A6" s="187"/>
      <c r="B6" s="188"/>
      <c r="C6" s="19" t="s">
        <v>32</v>
      </c>
      <c r="D6" s="19" t="s">
        <v>33</v>
      </c>
      <c r="E6" s="19" t="s">
        <v>34</v>
      </c>
      <c r="F6" s="19" t="s">
        <v>32</v>
      </c>
      <c r="G6" s="19" t="s">
        <v>33</v>
      </c>
      <c r="H6" s="19" t="s">
        <v>34</v>
      </c>
      <c r="I6" s="19" t="s">
        <v>32</v>
      </c>
      <c r="J6" s="19" t="s">
        <v>33</v>
      </c>
      <c r="K6" s="19" t="s">
        <v>34</v>
      </c>
    </row>
    <row r="7" spans="1:11">
      <c r="A7" s="189" t="s">
        <v>243</v>
      </c>
      <c r="B7" s="190"/>
      <c r="C7" s="190"/>
      <c r="D7" s="190"/>
      <c r="E7" s="190"/>
      <c r="F7" s="190"/>
      <c r="G7" s="190"/>
      <c r="H7" s="190"/>
      <c r="I7" s="190"/>
      <c r="J7" s="190"/>
      <c r="K7" s="191"/>
    </row>
    <row r="8" spans="1:11">
      <c r="A8" s="192">
        <v>1</v>
      </c>
      <c r="B8" s="193" t="s">
        <v>241</v>
      </c>
      <c r="C8" s="194"/>
      <c r="D8" s="654"/>
      <c r="E8" s="654"/>
      <c r="F8" s="655">
        <v>25037945.729432855</v>
      </c>
      <c r="G8" s="655">
        <v>115743290.61351843</v>
      </c>
      <c r="H8" s="655">
        <v>140781236.3429513</v>
      </c>
      <c r="I8" s="655">
        <v>14956943.672711864</v>
      </c>
      <c r="J8" s="655">
        <v>73093642.928474575</v>
      </c>
      <c r="K8" s="656">
        <v>88050586.601186439</v>
      </c>
    </row>
    <row r="9" spans="1:11">
      <c r="A9" s="189" t="s">
        <v>244</v>
      </c>
      <c r="B9" s="190"/>
      <c r="C9" s="657"/>
      <c r="D9" s="658"/>
      <c r="E9" s="658"/>
      <c r="F9" s="658"/>
      <c r="G9" s="658"/>
      <c r="H9" s="658"/>
      <c r="I9" s="658"/>
      <c r="J9" s="658"/>
      <c r="K9" s="659"/>
    </row>
    <row r="10" spans="1:11">
      <c r="A10" s="195">
        <v>2</v>
      </c>
      <c r="B10" s="196" t="s">
        <v>252</v>
      </c>
      <c r="C10" s="660">
        <v>14282981.004237279</v>
      </c>
      <c r="D10" s="661">
        <v>65437086.874610186</v>
      </c>
      <c r="E10" s="661">
        <v>79720067.878847718</v>
      </c>
      <c r="F10" s="661">
        <v>3054784.2645949153</v>
      </c>
      <c r="G10" s="661">
        <v>15224269.080390163</v>
      </c>
      <c r="H10" s="661">
        <v>18279053.344985079</v>
      </c>
      <c r="I10" s="661">
        <v>0</v>
      </c>
      <c r="J10" s="661">
        <v>0</v>
      </c>
      <c r="K10" s="662">
        <v>0</v>
      </c>
    </row>
    <row r="11" spans="1:11">
      <c r="A11" s="195">
        <v>3</v>
      </c>
      <c r="B11" s="196" t="s">
        <v>246</v>
      </c>
      <c r="C11" s="660">
        <v>103927713.93677965</v>
      </c>
      <c r="D11" s="661">
        <v>564499852.46847463</v>
      </c>
      <c r="E11" s="661">
        <v>668427566.40525436</v>
      </c>
      <c r="F11" s="661">
        <v>14386901.043737287</v>
      </c>
      <c r="G11" s="661">
        <v>37563345.227288142</v>
      </c>
      <c r="H11" s="661">
        <v>51950246.271025427</v>
      </c>
      <c r="I11" s="661">
        <v>0</v>
      </c>
      <c r="J11" s="661">
        <v>0</v>
      </c>
      <c r="K11" s="662">
        <v>0</v>
      </c>
    </row>
    <row r="12" spans="1:11">
      <c r="A12" s="195">
        <v>4</v>
      </c>
      <c r="B12" s="196" t="s">
        <v>247</v>
      </c>
      <c r="C12" s="660">
        <v>0</v>
      </c>
      <c r="D12" s="661">
        <v>0</v>
      </c>
      <c r="E12" s="661">
        <v>0</v>
      </c>
      <c r="F12" s="661">
        <v>0</v>
      </c>
      <c r="G12" s="661">
        <v>0</v>
      </c>
      <c r="H12" s="661">
        <v>0</v>
      </c>
      <c r="I12" s="661">
        <v>0</v>
      </c>
      <c r="J12" s="661">
        <v>0</v>
      </c>
      <c r="K12" s="662">
        <v>0</v>
      </c>
    </row>
    <row r="13" spans="1:11">
      <c r="A13" s="195">
        <v>5</v>
      </c>
      <c r="B13" s="196" t="s">
        <v>255</v>
      </c>
      <c r="C13" s="660">
        <v>30619375.598983057</v>
      </c>
      <c r="D13" s="661">
        <v>48743736.343050845</v>
      </c>
      <c r="E13" s="661">
        <v>79363111.942033917</v>
      </c>
      <c r="F13" s="661">
        <v>5631105.3582737306</v>
      </c>
      <c r="G13" s="661">
        <v>17955240.095871188</v>
      </c>
      <c r="H13" s="661">
        <v>23586345.454144917</v>
      </c>
      <c r="I13" s="661">
        <v>1830470.3449322034</v>
      </c>
      <c r="J13" s="661">
        <v>4262377.7987711858</v>
      </c>
      <c r="K13" s="662">
        <v>6092848.143703389</v>
      </c>
    </row>
    <row r="14" spans="1:11">
      <c r="A14" s="195">
        <v>6</v>
      </c>
      <c r="B14" s="196" t="s">
        <v>287</v>
      </c>
      <c r="C14" s="660">
        <v>0</v>
      </c>
      <c r="D14" s="661">
        <v>0</v>
      </c>
      <c r="E14" s="661">
        <v>0</v>
      </c>
      <c r="F14" s="661">
        <v>0</v>
      </c>
      <c r="G14" s="661">
        <v>0</v>
      </c>
      <c r="H14" s="661">
        <v>0</v>
      </c>
      <c r="I14" s="661">
        <v>0</v>
      </c>
      <c r="J14" s="661">
        <v>0</v>
      </c>
      <c r="K14" s="662">
        <v>0</v>
      </c>
    </row>
    <row r="15" spans="1:11">
      <c r="A15" s="195">
        <v>7</v>
      </c>
      <c r="B15" s="196" t="s">
        <v>288</v>
      </c>
      <c r="C15" s="660">
        <v>7440753.4469491523</v>
      </c>
      <c r="D15" s="661">
        <v>40948851.680508502</v>
      </c>
      <c r="E15" s="661">
        <v>48389605.127457641</v>
      </c>
      <c r="F15" s="661">
        <v>964758.9191525426</v>
      </c>
      <c r="G15" s="661">
        <v>8902535.9608474579</v>
      </c>
      <c r="H15" s="661">
        <v>9867294.8800000008</v>
      </c>
      <c r="I15" s="661">
        <v>716229.01525423722</v>
      </c>
      <c r="J15" s="661">
        <v>11332398.315762714</v>
      </c>
      <c r="K15" s="662">
        <v>12048627.33101695</v>
      </c>
    </row>
    <row r="16" spans="1:11">
      <c r="A16" s="195">
        <v>8</v>
      </c>
      <c r="B16" s="197" t="s">
        <v>248</v>
      </c>
      <c r="C16" s="660">
        <v>156270823.98694915</v>
      </c>
      <c r="D16" s="661">
        <v>719629527.36664414</v>
      </c>
      <c r="E16" s="661">
        <v>875900351.35359359</v>
      </c>
      <c r="F16" s="661">
        <v>24037549.585758474</v>
      </c>
      <c r="G16" s="661">
        <v>79645390.364396945</v>
      </c>
      <c r="H16" s="661">
        <v>103682939.95015541</v>
      </c>
      <c r="I16" s="661">
        <v>2546699.3601864409</v>
      </c>
      <c r="J16" s="661">
        <v>15594776.114533899</v>
      </c>
      <c r="K16" s="662">
        <v>18141475.47472034</v>
      </c>
    </row>
    <row r="17" spans="1:11">
      <c r="A17" s="189" t="s">
        <v>245</v>
      </c>
      <c r="B17" s="190"/>
      <c r="C17" s="658">
        <v>0</v>
      </c>
      <c r="D17" s="658">
        <v>0</v>
      </c>
      <c r="E17" s="658">
        <v>0</v>
      </c>
      <c r="F17" s="658">
        <v>0</v>
      </c>
      <c r="G17" s="658">
        <v>0</v>
      </c>
      <c r="H17" s="658">
        <v>0</v>
      </c>
      <c r="I17" s="658">
        <v>0</v>
      </c>
      <c r="J17" s="658">
        <v>0</v>
      </c>
      <c r="K17" s="659">
        <v>0</v>
      </c>
    </row>
    <row r="18" spans="1:11">
      <c r="A18" s="195">
        <v>9</v>
      </c>
      <c r="B18" s="196" t="s">
        <v>251</v>
      </c>
      <c r="C18" s="660">
        <v>0</v>
      </c>
      <c r="D18" s="661">
        <v>0</v>
      </c>
      <c r="E18" s="661">
        <v>0</v>
      </c>
      <c r="F18" s="661">
        <v>0</v>
      </c>
      <c r="G18" s="661">
        <v>0</v>
      </c>
      <c r="H18" s="661">
        <v>0</v>
      </c>
      <c r="I18" s="661">
        <v>0</v>
      </c>
      <c r="J18" s="661">
        <v>0</v>
      </c>
      <c r="K18" s="662">
        <v>0</v>
      </c>
    </row>
    <row r="19" spans="1:11">
      <c r="A19" s="195">
        <v>10</v>
      </c>
      <c r="B19" s="196" t="s">
        <v>289</v>
      </c>
      <c r="C19" s="660">
        <v>290352705.90881824</v>
      </c>
      <c r="D19" s="661">
        <v>485552083.00710553</v>
      </c>
      <c r="E19" s="661">
        <v>775904788.91592383</v>
      </c>
      <c r="F19" s="661">
        <v>2630114.5547945988</v>
      </c>
      <c r="G19" s="661">
        <v>6372502.3944153637</v>
      </c>
      <c r="H19" s="661">
        <v>9002616.949209962</v>
      </c>
      <c r="I19" s="661">
        <v>9882914.3334384374</v>
      </c>
      <c r="J19" s="661">
        <v>38432312.424792871</v>
      </c>
      <c r="K19" s="662">
        <v>48315226.758231312</v>
      </c>
    </row>
    <row r="20" spans="1:11">
      <c r="A20" s="195">
        <v>11</v>
      </c>
      <c r="B20" s="196" t="s">
        <v>250</v>
      </c>
      <c r="C20" s="660">
        <v>15295234.558813559</v>
      </c>
      <c r="D20" s="661">
        <v>851717.28966101725</v>
      </c>
      <c r="E20" s="661">
        <v>16146951.848474573</v>
      </c>
      <c r="F20" s="661">
        <v>7926984.4237288106</v>
      </c>
      <c r="G20" s="661">
        <v>0</v>
      </c>
      <c r="H20" s="661">
        <v>7926984.4237288106</v>
      </c>
      <c r="I20" s="661">
        <v>6244268.1662711855</v>
      </c>
      <c r="J20" s="661">
        <v>0</v>
      </c>
      <c r="K20" s="662">
        <v>6244268.1662711855</v>
      </c>
    </row>
    <row r="21" spans="1:11" ht="13.5" thickBot="1">
      <c r="A21" s="198">
        <v>12</v>
      </c>
      <c r="B21" s="199" t="s">
        <v>249</v>
      </c>
      <c r="C21" s="663">
        <v>305647940.46763182</v>
      </c>
      <c r="D21" s="664">
        <v>486403800.29676652</v>
      </c>
      <c r="E21" s="663">
        <v>792051740.76439846</v>
      </c>
      <c r="F21" s="664">
        <v>10557098.978523409</v>
      </c>
      <c r="G21" s="664">
        <v>6372502.3944153637</v>
      </c>
      <c r="H21" s="664">
        <v>16929601.372938775</v>
      </c>
      <c r="I21" s="664">
        <v>16127182.499709623</v>
      </c>
      <c r="J21" s="664">
        <v>38432312.424792871</v>
      </c>
      <c r="K21" s="665">
        <v>54559494.924502499</v>
      </c>
    </row>
    <row r="22" spans="1:11" ht="38.25" customHeight="1" thickBot="1">
      <c r="A22" s="200"/>
      <c r="B22" s="201"/>
      <c r="C22" s="201"/>
      <c r="D22" s="201"/>
      <c r="E22" s="201"/>
      <c r="F22" s="815" t="s">
        <v>291</v>
      </c>
      <c r="G22" s="816"/>
      <c r="H22" s="816"/>
      <c r="I22" s="815" t="s">
        <v>256</v>
      </c>
      <c r="J22" s="816"/>
      <c r="K22" s="817"/>
    </row>
    <row r="23" spans="1:11">
      <c r="A23" s="202">
        <v>13</v>
      </c>
      <c r="B23" s="203" t="s">
        <v>241</v>
      </c>
      <c r="C23" s="666"/>
      <c r="D23" s="666"/>
      <c r="E23" s="666"/>
      <c r="F23" s="667">
        <v>25037945.729432855</v>
      </c>
      <c r="G23" s="667">
        <v>115743290.61351843</v>
      </c>
      <c r="H23" s="667">
        <v>140781236.3429513</v>
      </c>
      <c r="I23" s="667">
        <v>14956943.672711864</v>
      </c>
      <c r="J23" s="667">
        <v>73093642.928474575</v>
      </c>
      <c r="K23" s="668">
        <v>88050586.601186439</v>
      </c>
    </row>
    <row r="24" spans="1:11" ht="13.5" thickBot="1">
      <c r="A24" s="204">
        <v>14</v>
      </c>
      <c r="B24" s="205" t="s">
        <v>253</v>
      </c>
      <c r="C24" s="649"/>
      <c r="D24" s="650"/>
      <c r="E24" s="651"/>
      <c r="F24" s="669">
        <v>13480450.607235065</v>
      </c>
      <c r="G24" s="669">
        <v>73272887.969981581</v>
      </c>
      <c r="H24" s="669">
        <v>86753338.577216625</v>
      </c>
      <c r="I24" s="669">
        <v>636674.84004661022</v>
      </c>
      <c r="J24" s="669">
        <v>3898694.0286334748</v>
      </c>
      <c r="K24" s="670">
        <v>4535368.8686800851</v>
      </c>
    </row>
    <row r="25" spans="1:11" ht="13.5" thickBot="1">
      <c r="A25" s="206">
        <v>15</v>
      </c>
      <c r="B25" s="207" t="s">
        <v>254</v>
      </c>
      <c r="C25" s="671"/>
      <c r="D25" s="671"/>
      <c r="E25" s="671"/>
      <c r="F25" s="672">
        <v>1.8573522843512955</v>
      </c>
      <c r="G25" s="672">
        <v>1.5796196085643044</v>
      </c>
      <c r="H25" s="672">
        <v>1.6227760066852759</v>
      </c>
      <c r="I25" s="672">
        <v>23.492280096409782</v>
      </c>
      <c r="J25" s="672">
        <v>18.748237843659282</v>
      </c>
      <c r="K25" s="673">
        <v>19.414206242239242</v>
      </c>
    </row>
    <row r="27" spans="1:11" ht="25.5">
      <c r="B27" s="185"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95" style="4" customWidth="1"/>
    <col min="3" max="3" width="12.5703125" style="4" bestFit="1" customWidth="1"/>
    <col min="4" max="4" width="14.140625" style="4" customWidth="1"/>
    <col min="5" max="5" width="18.140625" style="4" bestFit="1" customWidth="1"/>
    <col min="6" max="13" width="12.85546875" style="4" customWidth="1"/>
    <col min="14" max="14" width="31.140625" style="4" bestFit="1" customWidth="1"/>
    <col min="15" max="15" width="12.28515625" style="17" bestFit="1" customWidth="1"/>
    <col min="16" max="16" width="13.7109375" style="17" customWidth="1"/>
    <col min="17" max="17" width="20.85546875" style="17" customWidth="1"/>
    <col min="18" max="16384" width="9.140625" style="17"/>
  </cols>
  <sheetData>
    <row r="1" spans="1:17" ht="15">
      <c r="A1" s="568" t="s">
        <v>717</v>
      </c>
      <c r="B1" s="519" t="str">
        <f>'Info '!C2</f>
        <v>JSC " Halyk Bank Georgia"</v>
      </c>
      <c r="C1" s="519"/>
      <c r="D1" s="519"/>
      <c r="E1" s="519"/>
      <c r="F1" s="519"/>
      <c r="G1" s="519"/>
      <c r="H1" s="519"/>
      <c r="I1" s="519"/>
      <c r="J1" s="519"/>
      <c r="K1" s="519"/>
      <c r="L1" s="519"/>
      <c r="M1" s="519"/>
      <c r="N1" s="519"/>
      <c r="O1" s="164"/>
      <c r="P1" s="164"/>
      <c r="Q1" s="164"/>
    </row>
    <row r="2" spans="1:17" ht="14.25" customHeight="1">
      <c r="A2" s="519" t="s">
        <v>718</v>
      </c>
      <c r="B2" s="744">
        <f>'1. key ratios '!B2</f>
        <v>45838</v>
      </c>
      <c r="C2" s="519"/>
      <c r="D2" s="519"/>
      <c r="E2" s="519"/>
      <c r="F2" s="519"/>
      <c r="G2" s="519"/>
      <c r="H2" s="519"/>
      <c r="I2" s="519"/>
      <c r="J2" s="519"/>
      <c r="K2" s="519"/>
      <c r="L2" s="519"/>
      <c r="M2" s="519"/>
      <c r="N2" s="519"/>
      <c r="O2" s="164"/>
      <c r="P2" s="164"/>
      <c r="Q2" s="164"/>
    </row>
    <row r="3" spans="1:17" ht="14.25" customHeight="1">
      <c r="A3" s="519"/>
      <c r="B3" s="164"/>
      <c r="C3" s="164"/>
      <c r="D3" s="164"/>
      <c r="E3" s="164"/>
      <c r="F3" s="164"/>
      <c r="G3" s="164"/>
      <c r="H3" s="164"/>
      <c r="I3" s="164"/>
      <c r="J3" s="164"/>
      <c r="K3" s="164"/>
      <c r="L3" s="164"/>
      <c r="M3" s="164"/>
      <c r="N3" s="164"/>
      <c r="O3" s="164"/>
      <c r="P3" s="164"/>
      <c r="Q3" s="164"/>
    </row>
    <row r="4" spans="1:17" ht="15">
      <c r="A4" s="519"/>
      <c r="B4" s="569" t="s">
        <v>719</v>
      </c>
      <c r="C4" s="164"/>
      <c r="D4" s="164"/>
      <c r="E4" s="164"/>
      <c r="F4" s="164"/>
      <c r="G4" s="164"/>
      <c r="H4" s="164"/>
      <c r="I4" s="164"/>
      <c r="J4" s="164"/>
      <c r="K4" s="164"/>
      <c r="L4" s="164"/>
      <c r="M4" s="164"/>
      <c r="N4" s="164"/>
      <c r="O4" s="164"/>
      <c r="P4" s="164"/>
      <c r="Q4" s="164"/>
    </row>
    <row r="5" spans="1:17" ht="60">
      <c r="A5" s="519"/>
      <c r="B5" s="570" t="s">
        <v>720</v>
      </c>
      <c r="C5" s="571" t="s">
        <v>721</v>
      </c>
      <c r="D5" s="571" t="s">
        <v>722</v>
      </c>
      <c r="E5" s="571" t="s">
        <v>723</v>
      </c>
      <c r="F5" s="571" t="s">
        <v>724</v>
      </c>
      <c r="G5" s="571" t="s">
        <v>725</v>
      </c>
      <c r="H5" s="571" t="s">
        <v>726</v>
      </c>
      <c r="I5" s="572" t="s">
        <v>727</v>
      </c>
      <c r="J5" s="573">
        <v>0.02</v>
      </c>
      <c r="K5" s="573">
        <v>0.2</v>
      </c>
      <c r="L5" s="573">
        <v>0.35</v>
      </c>
      <c r="M5" s="573">
        <v>0.5</v>
      </c>
      <c r="N5" s="573">
        <v>0.75</v>
      </c>
      <c r="O5" s="573">
        <v>1</v>
      </c>
      <c r="P5" s="573">
        <v>1.5</v>
      </c>
      <c r="Q5" s="574" t="s">
        <v>728</v>
      </c>
    </row>
    <row r="6" spans="1:17" ht="15.75">
      <c r="A6" s="519"/>
      <c r="B6" s="575"/>
      <c r="C6" s="576">
        <f>IF(C7&gt;0,C7,IF(C8&gt;0,C8,IF(C9&gt;0,C9)))</f>
        <v>9396804.9000000004</v>
      </c>
      <c r="D6" s="576">
        <f>IF(D7&gt;0,D7,IF(D8&gt;0,D8,IF(D9&gt;0,D9,0)))</f>
        <v>0</v>
      </c>
      <c r="E6" s="576">
        <f>IF(E7&gt;0,E7,IF(E8&gt;0,E8,IF(E9&gt;0,E9,0)))</f>
        <v>0</v>
      </c>
      <c r="F6" s="576">
        <f>IF(F7&gt;0,F7,IF(F8&gt;0,F8,IF(F9&gt;0,F9,0)))</f>
        <v>0</v>
      </c>
      <c r="G6" s="576">
        <f t="shared" ref="G6:Q6" si="0">IF(G7&gt;0,G7,IF(G8&gt;0,G8,IF(G9&gt;0,G9)))</f>
        <v>25708.074620673648</v>
      </c>
      <c r="H6" s="576"/>
      <c r="I6" s="576">
        <f t="shared" si="0"/>
        <v>35991.304468943104</v>
      </c>
      <c r="J6" s="576">
        <f>IF(J7&gt;0,J7,IF(J8&gt;0,J8,IF(J9&gt;0,J9,0)))</f>
        <v>0</v>
      </c>
      <c r="K6" s="576">
        <f>IF(K7&gt;0,K7,IF(K8&gt;0,K8,IF(K9&gt;0,K9,0)))</f>
        <v>0</v>
      </c>
      <c r="L6" s="576">
        <f>IF(L7&gt;0,L7,IF(L8&gt;0,L8,IF(L9&gt;0,L9,0)))</f>
        <v>0</v>
      </c>
      <c r="M6" s="576">
        <f t="shared" si="0"/>
        <v>35991.304468943104</v>
      </c>
      <c r="N6" s="576">
        <f>IF(N7&gt;0,N7,IF(N8&gt;0,N8,IF(N9&gt;0,N9,0)))</f>
        <v>0</v>
      </c>
      <c r="O6" s="576">
        <f>IF(O7&gt;0,O7,IF(O8&gt;0,O8,IF(O9&gt;0,O9,0)))</f>
        <v>0</v>
      </c>
      <c r="P6" s="576">
        <f>IF(P7&gt;0,P7,IF(P8&gt;0,P8,IF(P9&gt;0,P9,0)))</f>
        <v>0</v>
      </c>
      <c r="Q6" s="576">
        <f t="shared" si="0"/>
        <v>17995.652234471552</v>
      </c>
    </row>
    <row r="7" spans="1:17" ht="15.75">
      <c r="A7" s="519"/>
      <c r="B7" s="577" t="s">
        <v>729</v>
      </c>
      <c r="C7" s="576">
        <f>C11+C15+C19+C23+C27+C31</f>
        <v>9396804.9000000004</v>
      </c>
      <c r="D7" s="576">
        <f t="shared" ref="D7:E7" si="1">D11+D15+D19+D23+D27+D31</f>
        <v>-173887.54201822914</v>
      </c>
      <c r="E7" s="576">
        <f t="shared" si="1"/>
        <v>0</v>
      </c>
      <c r="F7" s="576">
        <f t="shared" ref="F7:G9" si="2">F11+F15+F19+F23+F27+F31</f>
        <v>0</v>
      </c>
      <c r="G7" s="576">
        <f t="shared" si="2"/>
        <v>25708.074620673648</v>
      </c>
      <c r="H7" s="578">
        <v>1.4</v>
      </c>
      <c r="I7" s="579">
        <f t="shared" ref="I7:I33" si="3">(F7+G7)*H7</f>
        <v>35991.304468943104</v>
      </c>
      <c r="J7" s="576">
        <f>J11+J15+J19+J23+J27+J31</f>
        <v>0</v>
      </c>
      <c r="K7" s="576">
        <f t="shared" ref="J7:Q9" si="4">K11+K15+K19+K23+K27+K31</f>
        <v>0</v>
      </c>
      <c r="L7" s="576">
        <f t="shared" si="4"/>
        <v>0</v>
      </c>
      <c r="M7" s="576">
        <f t="shared" si="4"/>
        <v>35991.304468943104</v>
      </c>
      <c r="N7" s="576">
        <f t="shared" si="4"/>
        <v>0</v>
      </c>
      <c r="O7" s="576">
        <f t="shared" si="4"/>
        <v>0</v>
      </c>
      <c r="P7" s="576">
        <f t="shared" si="4"/>
        <v>0</v>
      </c>
      <c r="Q7" s="576">
        <f>Q11+Q15+Q19+Q23+Q27+Q31</f>
        <v>17995.652234471552</v>
      </c>
    </row>
    <row r="8" spans="1:17" ht="15.75">
      <c r="A8" s="519"/>
      <c r="B8" s="577" t="s">
        <v>730</v>
      </c>
      <c r="C8" s="576">
        <f>C12+C16+C20+C24+C28+C32</f>
        <v>0</v>
      </c>
      <c r="D8" s="576">
        <f t="shared" ref="D8:E8" si="5">D12+D16+D20+D24+D28+D32</f>
        <v>0</v>
      </c>
      <c r="E8" s="576">
        <f t="shared" si="5"/>
        <v>0</v>
      </c>
      <c r="F8" s="576">
        <f t="shared" si="2"/>
        <v>0</v>
      </c>
      <c r="G8" s="576">
        <f t="shared" si="2"/>
        <v>0</v>
      </c>
      <c r="H8" s="578">
        <v>1.4</v>
      </c>
      <c r="I8" s="579">
        <f t="shared" si="3"/>
        <v>0</v>
      </c>
      <c r="J8" s="576">
        <f t="shared" si="4"/>
        <v>0</v>
      </c>
      <c r="K8" s="576">
        <f t="shared" si="4"/>
        <v>0</v>
      </c>
      <c r="L8" s="576">
        <f t="shared" si="4"/>
        <v>0</v>
      </c>
      <c r="M8" s="576">
        <f t="shared" si="4"/>
        <v>0</v>
      </c>
      <c r="N8" s="576">
        <f t="shared" si="4"/>
        <v>0</v>
      </c>
      <c r="O8" s="576">
        <f t="shared" si="4"/>
        <v>0</v>
      </c>
      <c r="P8" s="576">
        <f t="shared" si="4"/>
        <v>0</v>
      </c>
      <c r="Q8" s="576">
        <f>Q12+Q16+Q20+Q24+Q28+Q32</f>
        <v>0</v>
      </c>
    </row>
    <row r="9" spans="1:17" ht="15.75">
      <c r="A9" s="519"/>
      <c r="B9" s="577" t="s">
        <v>737</v>
      </c>
      <c r="C9" s="576">
        <f>C13+C17+C21+C25+C29+C33</f>
        <v>0</v>
      </c>
      <c r="D9" s="576">
        <f t="shared" ref="D9:E9" si="6">D13+D17+D21+D25+D29+D33</f>
        <v>0</v>
      </c>
      <c r="E9" s="576">
        <f t="shared" si="6"/>
        <v>0</v>
      </c>
      <c r="F9" s="576">
        <f t="shared" si="2"/>
        <v>0</v>
      </c>
      <c r="G9" s="576">
        <f t="shared" si="2"/>
        <v>0</v>
      </c>
      <c r="H9" s="578">
        <v>1.4</v>
      </c>
      <c r="I9" s="579">
        <f t="shared" si="3"/>
        <v>0</v>
      </c>
      <c r="J9" s="576">
        <f t="shared" si="4"/>
        <v>0</v>
      </c>
      <c r="K9" s="576">
        <f t="shared" si="4"/>
        <v>0</v>
      </c>
      <c r="L9" s="576">
        <f t="shared" si="4"/>
        <v>0</v>
      </c>
      <c r="M9" s="576">
        <f t="shared" si="4"/>
        <v>0</v>
      </c>
      <c r="N9" s="576">
        <f t="shared" si="4"/>
        <v>0</v>
      </c>
      <c r="O9" s="576">
        <f t="shared" si="4"/>
        <v>0</v>
      </c>
      <c r="P9" s="576">
        <f t="shared" si="4"/>
        <v>0</v>
      </c>
      <c r="Q9" s="576">
        <f t="shared" si="4"/>
        <v>0</v>
      </c>
    </row>
    <row r="10" spans="1:17" ht="15.75">
      <c r="A10" s="519"/>
      <c r="B10" s="580" t="s">
        <v>731</v>
      </c>
      <c r="C10" s="581">
        <v>0</v>
      </c>
      <c r="D10" s="581">
        <v>0</v>
      </c>
      <c r="E10" s="581">
        <v>0</v>
      </c>
      <c r="F10" s="581">
        <v>0</v>
      </c>
      <c r="G10" s="581">
        <v>0</v>
      </c>
      <c r="H10" s="578">
        <v>1.4</v>
      </c>
      <c r="I10" s="579">
        <f t="shared" si="3"/>
        <v>0</v>
      </c>
      <c r="J10" s="653">
        <v>0</v>
      </c>
      <c r="K10" s="653">
        <v>0</v>
      </c>
      <c r="L10" s="653">
        <v>0</v>
      </c>
      <c r="M10" s="653">
        <v>0</v>
      </c>
      <c r="N10" s="653">
        <v>0</v>
      </c>
      <c r="O10" s="653">
        <v>0</v>
      </c>
      <c r="P10" s="653">
        <v>0</v>
      </c>
      <c r="Q10" s="576">
        <f>SUM(Q11:Q13)</f>
        <v>0</v>
      </c>
    </row>
    <row r="11" spans="1:17" ht="15.75">
      <c r="A11" s="519"/>
      <c r="B11" s="582" t="s">
        <v>729</v>
      </c>
      <c r="C11" s="581">
        <v>0</v>
      </c>
      <c r="D11" s="581">
        <v>0</v>
      </c>
      <c r="E11" s="581">
        <v>0</v>
      </c>
      <c r="F11" s="581">
        <v>0</v>
      </c>
      <c r="G11" s="581">
        <v>0</v>
      </c>
      <c r="H11" s="578">
        <v>1.4</v>
      </c>
      <c r="I11" s="579">
        <f t="shared" si="3"/>
        <v>0</v>
      </c>
      <c r="J11" s="653">
        <v>0</v>
      </c>
      <c r="K11" s="653">
        <v>0</v>
      </c>
      <c r="L11" s="653">
        <v>0</v>
      </c>
      <c r="M11" s="653">
        <v>0</v>
      </c>
      <c r="N11" s="653">
        <v>0</v>
      </c>
      <c r="O11" s="653">
        <v>0</v>
      </c>
      <c r="P11" s="653">
        <v>0</v>
      </c>
      <c r="Q11" s="576">
        <f>SUMPRODUCT($J$5:$P$5,J11:P11)</f>
        <v>0</v>
      </c>
    </row>
    <row r="12" spans="1:17" ht="15.75">
      <c r="A12" s="519"/>
      <c r="B12" s="582" t="s">
        <v>730</v>
      </c>
      <c r="C12" s="581">
        <v>0</v>
      </c>
      <c r="D12" s="581">
        <v>0</v>
      </c>
      <c r="E12" s="581">
        <v>0</v>
      </c>
      <c r="F12" s="581">
        <v>0</v>
      </c>
      <c r="G12" s="581">
        <v>0</v>
      </c>
      <c r="H12" s="578">
        <v>1.4</v>
      </c>
      <c r="I12" s="579">
        <f t="shared" si="3"/>
        <v>0</v>
      </c>
      <c r="J12" s="653">
        <v>0</v>
      </c>
      <c r="K12" s="653">
        <v>0</v>
      </c>
      <c r="L12" s="653">
        <v>0</v>
      </c>
      <c r="M12" s="653">
        <v>0</v>
      </c>
      <c r="N12" s="653">
        <v>0</v>
      </c>
      <c r="O12" s="653">
        <v>0</v>
      </c>
      <c r="P12" s="653">
        <v>0</v>
      </c>
      <c r="Q12" s="576">
        <f t="shared" ref="Q12:Q13" si="7">SUMPRODUCT($J$5:$P$5,J12:P12)</f>
        <v>0</v>
      </c>
    </row>
    <row r="13" spans="1:17" ht="15.75">
      <c r="A13" s="519"/>
      <c r="B13" s="582" t="s">
        <v>737</v>
      </c>
      <c r="C13" s="581">
        <v>0</v>
      </c>
      <c r="D13" s="581">
        <v>0</v>
      </c>
      <c r="E13" s="581">
        <v>0</v>
      </c>
      <c r="F13" s="581">
        <v>0</v>
      </c>
      <c r="G13" s="581">
        <v>0</v>
      </c>
      <c r="H13" s="578">
        <v>1.4</v>
      </c>
      <c r="I13" s="579">
        <f t="shared" si="3"/>
        <v>0</v>
      </c>
      <c r="J13" s="653">
        <v>0</v>
      </c>
      <c r="K13" s="653">
        <v>0</v>
      </c>
      <c r="L13" s="653">
        <v>0</v>
      </c>
      <c r="M13" s="653">
        <v>0</v>
      </c>
      <c r="N13" s="653">
        <v>0</v>
      </c>
      <c r="O13" s="653">
        <v>0</v>
      </c>
      <c r="P13" s="653">
        <v>0</v>
      </c>
      <c r="Q13" s="576">
        <f t="shared" si="7"/>
        <v>0</v>
      </c>
    </row>
    <row r="14" spans="1:17" ht="15.75">
      <c r="A14" s="519"/>
      <c r="B14" s="580" t="s">
        <v>732</v>
      </c>
      <c r="C14" s="581">
        <v>0</v>
      </c>
      <c r="D14" s="581">
        <v>0</v>
      </c>
      <c r="E14" s="581">
        <v>0</v>
      </c>
      <c r="F14" s="581">
        <v>0</v>
      </c>
      <c r="G14" s="581">
        <v>0</v>
      </c>
      <c r="H14" s="578">
        <v>1.4</v>
      </c>
      <c r="I14" s="579">
        <f t="shared" si="3"/>
        <v>0</v>
      </c>
      <c r="J14" s="653">
        <v>0</v>
      </c>
      <c r="K14" s="653">
        <v>0</v>
      </c>
      <c r="L14" s="653">
        <v>0</v>
      </c>
      <c r="M14" s="653">
        <v>0</v>
      </c>
      <c r="N14" s="653">
        <v>0</v>
      </c>
      <c r="O14" s="653">
        <v>0</v>
      </c>
      <c r="P14" s="653">
        <v>0</v>
      </c>
      <c r="Q14" s="576">
        <f>SUM(Q15:Q17)</f>
        <v>0</v>
      </c>
    </row>
    <row r="15" spans="1:17" ht="15.75">
      <c r="A15" s="519"/>
      <c r="B15" s="582" t="s">
        <v>729</v>
      </c>
      <c r="C15" s="581">
        <v>0</v>
      </c>
      <c r="D15" s="581">
        <v>0</v>
      </c>
      <c r="E15" s="581">
        <v>0</v>
      </c>
      <c r="F15" s="581">
        <v>0</v>
      </c>
      <c r="G15" s="581">
        <v>0</v>
      </c>
      <c r="H15" s="578">
        <v>1.4</v>
      </c>
      <c r="I15" s="579">
        <f t="shared" si="3"/>
        <v>0</v>
      </c>
      <c r="J15" s="653">
        <v>0</v>
      </c>
      <c r="K15" s="653">
        <v>0</v>
      </c>
      <c r="L15" s="653">
        <v>0</v>
      </c>
      <c r="M15" s="653">
        <v>0</v>
      </c>
      <c r="N15" s="653">
        <v>0</v>
      </c>
      <c r="O15" s="653">
        <v>0</v>
      </c>
      <c r="P15" s="653">
        <v>0</v>
      </c>
      <c r="Q15" s="576">
        <f>SUMPRODUCT($J$5:$P$5,J15:P15)</f>
        <v>0</v>
      </c>
    </row>
    <row r="16" spans="1:17" ht="15.75">
      <c r="A16" s="519"/>
      <c r="B16" s="582" t="s">
        <v>730</v>
      </c>
      <c r="C16" s="581">
        <v>0</v>
      </c>
      <c r="D16" s="581">
        <v>0</v>
      </c>
      <c r="E16" s="581">
        <v>0</v>
      </c>
      <c r="F16" s="581">
        <v>0</v>
      </c>
      <c r="G16" s="581">
        <v>0</v>
      </c>
      <c r="H16" s="578">
        <v>1.4</v>
      </c>
      <c r="I16" s="579">
        <f t="shared" si="3"/>
        <v>0</v>
      </c>
      <c r="J16" s="653">
        <v>0</v>
      </c>
      <c r="K16" s="653">
        <v>0</v>
      </c>
      <c r="L16" s="653">
        <v>0</v>
      </c>
      <c r="M16" s="653">
        <v>0</v>
      </c>
      <c r="N16" s="653">
        <v>0</v>
      </c>
      <c r="O16" s="653">
        <v>0</v>
      </c>
      <c r="P16" s="653">
        <v>0</v>
      </c>
      <c r="Q16" s="576">
        <f t="shared" ref="Q16:Q17" si="8">SUMPRODUCT($J$5:$P$5,J16:P16)</f>
        <v>0</v>
      </c>
    </row>
    <row r="17" spans="1:17" ht="15.75">
      <c r="A17" s="519"/>
      <c r="B17" s="582" t="s">
        <v>737</v>
      </c>
      <c r="C17" s="581">
        <v>0</v>
      </c>
      <c r="D17" s="581">
        <v>0</v>
      </c>
      <c r="E17" s="581">
        <v>0</v>
      </c>
      <c r="F17" s="581">
        <v>0</v>
      </c>
      <c r="G17" s="581">
        <v>0</v>
      </c>
      <c r="H17" s="578">
        <v>1.4</v>
      </c>
      <c r="I17" s="579">
        <f t="shared" si="3"/>
        <v>0</v>
      </c>
      <c r="J17" s="653">
        <v>0</v>
      </c>
      <c r="K17" s="653">
        <v>0</v>
      </c>
      <c r="L17" s="653">
        <v>0</v>
      </c>
      <c r="M17" s="653">
        <v>0</v>
      </c>
      <c r="N17" s="653">
        <v>0</v>
      </c>
      <c r="O17" s="653">
        <v>0</v>
      </c>
      <c r="P17" s="653">
        <v>0</v>
      </c>
      <c r="Q17" s="576">
        <f t="shared" si="8"/>
        <v>0</v>
      </c>
    </row>
    <row r="18" spans="1:17" ht="15.75">
      <c r="A18" s="519"/>
      <c r="B18" s="580" t="s">
        <v>733</v>
      </c>
      <c r="C18" s="581">
        <v>9396804.9000000004</v>
      </c>
      <c r="D18" s="581">
        <v>0</v>
      </c>
      <c r="E18" s="581">
        <v>0</v>
      </c>
      <c r="F18" s="581">
        <v>0</v>
      </c>
      <c r="G18" s="581">
        <v>25708.074620673648</v>
      </c>
      <c r="H18" s="578">
        <v>1.4</v>
      </c>
      <c r="I18" s="579">
        <f t="shared" si="3"/>
        <v>35991.304468943104</v>
      </c>
      <c r="J18" s="653">
        <v>0</v>
      </c>
      <c r="K18" s="653">
        <v>0</v>
      </c>
      <c r="L18" s="653">
        <v>0</v>
      </c>
      <c r="M18" s="653">
        <v>0</v>
      </c>
      <c r="N18" s="653">
        <v>0</v>
      </c>
      <c r="O18" s="653">
        <v>0</v>
      </c>
      <c r="P18" s="653">
        <v>0</v>
      </c>
      <c r="Q18" s="576">
        <f>SUM(Q19:Q21)</f>
        <v>17995.652234471552</v>
      </c>
    </row>
    <row r="19" spans="1:17" ht="15.75">
      <c r="A19" s="519"/>
      <c r="B19" s="582" t="s">
        <v>729</v>
      </c>
      <c r="C19" s="581">
        <v>9396804.9000000004</v>
      </c>
      <c r="D19" s="581">
        <v>-173887.54201822914</v>
      </c>
      <c r="E19" s="581">
        <v>0</v>
      </c>
      <c r="F19" s="581">
        <v>0</v>
      </c>
      <c r="G19" s="581">
        <v>25708.074620673648</v>
      </c>
      <c r="H19" s="578">
        <v>1.4</v>
      </c>
      <c r="I19" s="579">
        <f t="shared" si="3"/>
        <v>35991.304468943104</v>
      </c>
      <c r="J19" s="653">
        <v>0</v>
      </c>
      <c r="K19" s="653">
        <v>0</v>
      </c>
      <c r="L19" s="653">
        <v>0</v>
      </c>
      <c r="M19" s="653">
        <v>35991.304468943104</v>
      </c>
      <c r="N19" s="653">
        <v>0</v>
      </c>
      <c r="O19" s="653">
        <v>0</v>
      </c>
      <c r="P19" s="653">
        <v>0</v>
      </c>
      <c r="Q19" s="576">
        <f>SUMPRODUCT($J$5:$P$5,J19:P19)</f>
        <v>17995.652234471552</v>
      </c>
    </row>
    <row r="20" spans="1:17" ht="15.75">
      <c r="A20" s="519"/>
      <c r="B20" s="582" t="s">
        <v>730</v>
      </c>
      <c r="C20" s="581">
        <v>0</v>
      </c>
      <c r="D20" s="581">
        <v>0</v>
      </c>
      <c r="E20" s="581">
        <v>0</v>
      </c>
      <c r="F20" s="581">
        <v>0</v>
      </c>
      <c r="G20" s="581">
        <v>0</v>
      </c>
      <c r="H20" s="578">
        <v>1.4</v>
      </c>
      <c r="I20" s="579">
        <f t="shared" si="3"/>
        <v>0</v>
      </c>
      <c r="J20" s="653">
        <v>0</v>
      </c>
      <c r="K20" s="653">
        <v>0</v>
      </c>
      <c r="L20" s="653">
        <v>0</v>
      </c>
      <c r="M20" s="653">
        <v>0</v>
      </c>
      <c r="N20" s="653">
        <v>0</v>
      </c>
      <c r="O20" s="653">
        <v>0</v>
      </c>
      <c r="P20" s="653">
        <v>0</v>
      </c>
      <c r="Q20" s="576">
        <f t="shared" ref="Q20:Q21" si="9">SUMPRODUCT($J$5:$P$5,J20:P20)</f>
        <v>0</v>
      </c>
    </row>
    <row r="21" spans="1:17" ht="15.75">
      <c r="A21" s="519"/>
      <c r="B21" s="582" t="s">
        <v>737</v>
      </c>
      <c r="C21" s="581">
        <v>0</v>
      </c>
      <c r="D21" s="581">
        <v>0</v>
      </c>
      <c r="E21" s="581">
        <v>0</v>
      </c>
      <c r="F21" s="581">
        <v>0</v>
      </c>
      <c r="G21" s="581">
        <v>0</v>
      </c>
      <c r="H21" s="578">
        <v>1.4</v>
      </c>
      <c r="I21" s="579">
        <f t="shared" si="3"/>
        <v>0</v>
      </c>
      <c r="J21" s="653">
        <v>0</v>
      </c>
      <c r="K21" s="653">
        <v>0</v>
      </c>
      <c r="L21" s="653">
        <v>0</v>
      </c>
      <c r="M21" s="653">
        <v>0</v>
      </c>
      <c r="N21" s="653">
        <v>0</v>
      </c>
      <c r="O21" s="653">
        <v>0</v>
      </c>
      <c r="P21" s="653">
        <v>0</v>
      </c>
      <c r="Q21" s="576">
        <f t="shared" si="9"/>
        <v>0</v>
      </c>
    </row>
    <row r="22" spans="1:17" ht="15.75">
      <c r="A22" s="519"/>
      <c r="B22" s="580" t="s">
        <v>734</v>
      </c>
      <c r="C22" s="581">
        <v>0</v>
      </c>
      <c r="D22" s="581">
        <v>0</v>
      </c>
      <c r="E22" s="581">
        <v>0</v>
      </c>
      <c r="F22" s="581">
        <v>0</v>
      </c>
      <c r="G22" s="581">
        <v>0</v>
      </c>
      <c r="H22" s="578">
        <v>1.4</v>
      </c>
      <c r="I22" s="579">
        <f t="shared" si="3"/>
        <v>0</v>
      </c>
      <c r="J22" s="653">
        <v>0</v>
      </c>
      <c r="K22" s="653">
        <v>0</v>
      </c>
      <c r="L22" s="653">
        <v>0</v>
      </c>
      <c r="M22" s="653">
        <v>0</v>
      </c>
      <c r="N22" s="653">
        <v>0</v>
      </c>
      <c r="O22" s="653">
        <v>0</v>
      </c>
      <c r="P22" s="653">
        <v>0</v>
      </c>
      <c r="Q22" s="576">
        <f>SUM(Q23:Q25)</f>
        <v>0</v>
      </c>
    </row>
    <row r="23" spans="1:17" ht="15.75">
      <c r="A23" s="519"/>
      <c r="B23" s="582" t="s">
        <v>729</v>
      </c>
      <c r="C23" s="581">
        <v>0</v>
      </c>
      <c r="D23" s="581">
        <v>0</v>
      </c>
      <c r="E23" s="581">
        <v>0</v>
      </c>
      <c r="F23" s="581">
        <v>0</v>
      </c>
      <c r="G23" s="581">
        <v>0</v>
      </c>
      <c r="H23" s="578">
        <v>1.4</v>
      </c>
      <c r="I23" s="579">
        <f t="shared" si="3"/>
        <v>0</v>
      </c>
      <c r="J23" s="653">
        <v>0</v>
      </c>
      <c r="K23" s="653">
        <v>0</v>
      </c>
      <c r="L23" s="653">
        <v>0</v>
      </c>
      <c r="M23" s="653">
        <v>0</v>
      </c>
      <c r="N23" s="653">
        <v>0</v>
      </c>
      <c r="O23" s="653">
        <v>0</v>
      </c>
      <c r="P23" s="653">
        <v>0</v>
      </c>
      <c r="Q23" s="576">
        <f>SUMPRODUCT($J$5:$P$5,J23:P23)</f>
        <v>0</v>
      </c>
    </row>
    <row r="24" spans="1:17" ht="15.75">
      <c r="A24" s="519"/>
      <c r="B24" s="582" t="s">
        <v>730</v>
      </c>
      <c r="C24" s="581">
        <v>0</v>
      </c>
      <c r="D24" s="581">
        <v>0</v>
      </c>
      <c r="E24" s="581">
        <v>0</v>
      </c>
      <c r="F24" s="581">
        <v>0</v>
      </c>
      <c r="G24" s="581">
        <v>0</v>
      </c>
      <c r="H24" s="578">
        <v>1.4</v>
      </c>
      <c r="I24" s="579">
        <f t="shared" si="3"/>
        <v>0</v>
      </c>
      <c r="J24" s="653">
        <v>0</v>
      </c>
      <c r="K24" s="653">
        <v>0</v>
      </c>
      <c r="L24" s="653">
        <v>0</v>
      </c>
      <c r="M24" s="653">
        <v>0</v>
      </c>
      <c r="N24" s="653">
        <v>0</v>
      </c>
      <c r="O24" s="653">
        <v>0</v>
      </c>
      <c r="P24" s="653">
        <v>0</v>
      </c>
      <c r="Q24" s="576">
        <f t="shared" ref="Q24:Q25" si="10">SUMPRODUCT($J$5:$P$5,J24:P24)</f>
        <v>0</v>
      </c>
    </row>
    <row r="25" spans="1:17" ht="15.75">
      <c r="A25" s="519"/>
      <c r="B25" s="582" t="s">
        <v>737</v>
      </c>
      <c r="C25" s="581">
        <v>0</v>
      </c>
      <c r="D25" s="581">
        <v>0</v>
      </c>
      <c r="E25" s="581">
        <v>0</v>
      </c>
      <c r="F25" s="581">
        <v>0</v>
      </c>
      <c r="G25" s="581">
        <v>0</v>
      </c>
      <c r="H25" s="578">
        <v>1.4</v>
      </c>
      <c r="I25" s="579">
        <f t="shared" si="3"/>
        <v>0</v>
      </c>
      <c r="J25" s="653">
        <v>0</v>
      </c>
      <c r="K25" s="653">
        <v>0</v>
      </c>
      <c r="L25" s="653">
        <v>0</v>
      </c>
      <c r="M25" s="653">
        <v>0</v>
      </c>
      <c r="N25" s="653">
        <v>0</v>
      </c>
      <c r="O25" s="653">
        <v>0</v>
      </c>
      <c r="P25" s="653">
        <v>0</v>
      </c>
      <c r="Q25" s="576">
        <f t="shared" si="10"/>
        <v>0</v>
      </c>
    </row>
    <row r="26" spans="1:17" ht="15.75">
      <c r="A26" s="519"/>
      <c r="B26" s="580" t="s">
        <v>735</v>
      </c>
      <c r="C26" s="581">
        <v>0</v>
      </c>
      <c r="D26" s="581">
        <v>0</v>
      </c>
      <c r="E26" s="581">
        <v>0</v>
      </c>
      <c r="F26" s="581">
        <v>0</v>
      </c>
      <c r="G26" s="581">
        <v>0</v>
      </c>
      <c r="H26" s="578">
        <v>1.4</v>
      </c>
      <c r="I26" s="579">
        <f t="shared" si="3"/>
        <v>0</v>
      </c>
      <c r="J26" s="653">
        <v>0</v>
      </c>
      <c r="K26" s="653">
        <v>0</v>
      </c>
      <c r="L26" s="653">
        <v>0</v>
      </c>
      <c r="M26" s="653">
        <v>0</v>
      </c>
      <c r="N26" s="653">
        <v>0</v>
      </c>
      <c r="O26" s="653">
        <v>0</v>
      </c>
      <c r="P26" s="653">
        <v>0</v>
      </c>
      <c r="Q26" s="576">
        <f>SUM(Q27:Q29)</f>
        <v>0</v>
      </c>
    </row>
    <row r="27" spans="1:17" ht="15.75">
      <c r="A27" s="519"/>
      <c r="B27" s="582" t="s">
        <v>729</v>
      </c>
      <c r="C27" s="581">
        <v>0</v>
      </c>
      <c r="D27" s="581">
        <v>0</v>
      </c>
      <c r="E27" s="581">
        <v>0</v>
      </c>
      <c r="F27" s="581">
        <v>0</v>
      </c>
      <c r="G27" s="581">
        <v>0</v>
      </c>
      <c r="H27" s="578">
        <v>1.4</v>
      </c>
      <c r="I27" s="579">
        <f t="shared" si="3"/>
        <v>0</v>
      </c>
      <c r="J27" s="653">
        <v>0</v>
      </c>
      <c r="K27" s="653">
        <v>0</v>
      </c>
      <c r="L27" s="653">
        <v>0</v>
      </c>
      <c r="M27" s="653">
        <v>0</v>
      </c>
      <c r="N27" s="653">
        <v>0</v>
      </c>
      <c r="O27" s="653">
        <v>0</v>
      </c>
      <c r="P27" s="653">
        <v>0</v>
      </c>
      <c r="Q27" s="576">
        <f>SUMPRODUCT($J$5:$P$5,J27:P27)</f>
        <v>0</v>
      </c>
    </row>
    <row r="28" spans="1:17" ht="15.75">
      <c r="A28" s="519"/>
      <c r="B28" s="582" t="s">
        <v>730</v>
      </c>
      <c r="C28" s="581">
        <v>0</v>
      </c>
      <c r="D28" s="581">
        <v>0</v>
      </c>
      <c r="E28" s="581">
        <v>0</v>
      </c>
      <c r="F28" s="581">
        <v>0</v>
      </c>
      <c r="G28" s="581">
        <v>0</v>
      </c>
      <c r="H28" s="578">
        <v>1.4</v>
      </c>
      <c r="I28" s="579">
        <f t="shared" si="3"/>
        <v>0</v>
      </c>
      <c r="J28" s="653">
        <v>0</v>
      </c>
      <c r="K28" s="653">
        <v>0</v>
      </c>
      <c r="L28" s="653">
        <v>0</v>
      </c>
      <c r="M28" s="653">
        <v>0</v>
      </c>
      <c r="N28" s="653">
        <v>0</v>
      </c>
      <c r="O28" s="653">
        <v>0</v>
      </c>
      <c r="P28" s="653">
        <v>0</v>
      </c>
      <c r="Q28" s="576">
        <f t="shared" ref="Q28:Q29" si="11">SUMPRODUCT($J$5:$P$5,J28:P28)</f>
        <v>0</v>
      </c>
    </row>
    <row r="29" spans="1:17" ht="15.75">
      <c r="A29" s="519"/>
      <c r="B29" s="582" t="s">
        <v>737</v>
      </c>
      <c r="C29" s="581">
        <v>0</v>
      </c>
      <c r="D29" s="581">
        <v>0</v>
      </c>
      <c r="E29" s="581">
        <v>0</v>
      </c>
      <c r="F29" s="581">
        <v>0</v>
      </c>
      <c r="G29" s="581">
        <v>0</v>
      </c>
      <c r="H29" s="578">
        <v>1.4</v>
      </c>
      <c r="I29" s="579">
        <f t="shared" si="3"/>
        <v>0</v>
      </c>
      <c r="J29" s="653">
        <v>0</v>
      </c>
      <c r="K29" s="653">
        <v>0</v>
      </c>
      <c r="L29" s="653">
        <v>0</v>
      </c>
      <c r="M29" s="653">
        <v>0</v>
      </c>
      <c r="N29" s="653">
        <v>0</v>
      </c>
      <c r="O29" s="653">
        <v>0</v>
      </c>
      <c r="P29" s="653">
        <v>0</v>
      </c>
      <c r="Q29" s="576">
        <f t="shared" si="11"/>
        <v>0</v>
      </c>
    </row>
    <row r="30" spans="1:17" ht="15.75">
      <c r="A30" s="519"/>
      <c r="B30" s="583" t="s">
        <v>736</v>
      </c>
      <c r="C30" s="581">
        <v>0</v>
      </c>
      <c r="D30" s="581">
        <v>0</v>
      </c>
      <c r="E30" s="581">
        <v>0</v>
      </c>
      <c r="F30" s="581">
        <v>0</v>
      </c>
      <c r="G30" s="581">
        <v>0</v>
      </c>
      <c r="H30" s="578">
        <v>1.4</v>
      </c>
      <c r="I30" s="579">
        <f t="shared" si="3"/>
        <v>0</v>
      </c>
      <c r="J30" s="653">
        <v>0</v>
      </c>
      <c r="K30" s="653">
        <v>0</v>
      </c>
      <c r="L30" s="653">
        <v>0</v>
      </c>
      <c r="M30" s="653">
        <v>0</v>
      </c>
      <c r="N30" s="653">
        <v>0</v>
      </c>
      <c r="O30" s="653">
        <v>0</v>
      </c>
      <c r="P30" s="653">
        <v>0</v>
      </c>
      <c r="Q30" s="576">
        <f>SUM(Q31:Q33)</f>
        <v>0</v>
      </c>
    </row>
    <row r="31" spans="1:17" ht="15.75">
      <c r="A31" s="519"/>
      <c r="B31" s="582" t="s">
        <v>729</v>
      </c>
      <c r="C31" s="581">
        <v>0</v>
      </c>
      <c r="D31" s="581">
        <v>0</v>
      </c>
      <c r="E31" s="581">
        <v>0</v>
      </c>
      <c r="F31" s="581">
        <v>0</v>
      </c>
      <c r="G31" s="581">
        <v>0</v>
      </c>
      <c r="H31" s="578">
        <v>1.4</v>
      </c>
      <c r="I31" s="579">
        <f t="shared" si="3"/>
        <v>0</v>
      </c>
      <c r="J31" s="653">
        <v>0</v>
      </c>
      <c r="K31" s="653">
        <v>0</v>
      </c>
      <c r="L31" s="653">
        <v>0</v>
      </c>
      <c r="M31" s="653">
        <v>0</v>
      </c>
      <c r="N31" s="653">
        <v>0</v>
      </c>
      <c r="O31" s="653">
        <v>0</v>
      </c>
      <c r="P31" s="653">
        <v>0</v>
      </c>
      <c r="Q31" s="576">
        <f>SUMPRODUCT($J$5:$P$5,J31:P31)</f>
        <v>0</v>
      </c>
    </row>
    <row r="32" spans="1:17" ht="15.75">
      <c r="A32" s="519"/>
      <c r="B32" s="582" t="s">
        <v>730</v>
      </c>
      <c r="C32" s="581">
        <v>0</v>
      </c>
      <c r="D32" s="581">
        <v>0</v>
      </c>
      <c r="E32" s="581">
        <v>0</v>
      </c>
      <c r="F32" s="581">
        <v>0</v>
      </c>
      <c r="G32" s="581">
        <v>0</v>
      </c>
      <c r="H32" s="578">
        <v>1.4</v>
      </c>
      <c r="I32" s="579">
        <f t="shared" si="3"/>
        <v>0</v>
      </c>
      <c r="J32" s="653">
        <v>0</v>
      </c>
      <c r="K32" s="653">
        <v>0</v>
      </c>
      <c r="L32" s="653">
        <v>0</v>
      </c>
      <c r="M32" s="653">
        <v>0</v>
      </c>
      <c r="N32" s="653">
        <v>0</v>
      </c>
      <c r="O32" s="653">
        <v>0</v>
      </c>
      <c r="P32" s="653">
        <v>0</v>
      </c>
      <c r="Q32" s="576">
        <f t="shared" ref="Q32:Q33" si="12">SUMPRODUCT($J$5:$P$5,J32:P32)</f>
        <v>0</v>
      </c>
    </row>
    <row r="33" spans="1:17" ht="15.75">
      <c r="A33" s="519"/>
      <c r="B33" s="582" t="s">
        <v>737</v>
      </c>
      <c r="C33" s="581">
        <v>0</v>
      </c>
      <c r="D33" s="581">
        <v>0</v>
      </c>
      <c r="E33" s="581">
        <v>0</v>
      </c>
      <c r="F33" s="581">
        <v>0</v>
      </c>
      <c r="G33" s="581">
        <v>0</v>
      </c>
      <c r="H33" s="578">
        <v>1.4</v>
      </c>
      <c r="I33" s="579">
        <f t="shared" si="3"/>
        <v>0</v>
      </c>
      <c r="J33" s="653">
        <v>0</v>
      </c>
      <c r="K33" s="653">
        <v>0</v>
      </c>
      <c r="L33" s="653">
        <v>0</v>
      </c>
      <c r="M33" s="653">
        <v>0</v>
      </c>
      <c r="N33" s="653">
        <v>0</v>
      </c>
      <c r="O33" s="653">
        <v>0</v>
      </c>
      <c r="P33" s="653">
        <v>0</v>
      </c>
      <c r="Q33" s="576">
        <f t="shared" si="12"/>
        <v>0</v>
      </c>
    </row>
    <row r="34" spans="1:17" ht="15.75">
      <c r="A34" s="519"/>
      <c r="B34" s="584" t="s">
        <v>64</v>
      </c>
      <c r="C34" s="585">
        <f>C6</f>
        <v>9396804.9000000004</v>
      </c>
      <c r="D34" s="585">
        <f t="shared" ref="D34:G34" si="13">D6</f>
        <v>0</v>
      </c>
      <c r="E34" s="585">
        <f t="shared" si="13"/>
        <v>0</v>
      </c>
      <c r="F34" s="585">
        <f t="shared" si="13"/>
        <v>0</v>
      </c>
      <c r="G34" s="585">
        <f t="shared" si="13"/>
        <v>25708.074620673648</v>
      </c>
      <c r="H34" s="578">
        <v>1.4</v>
      </c>
      <c r="I34" s="579">
        <f>(F34+G34)*H34</f>
        <v>35991.304468943104</v>
      </c>
      <c r="J34" s="585">
        <f t="shared" ref="J34:Q34" si="14">J6</f>
        <v>0</v>
      </c>
      <c r="K34" s="585">
        <f t="shared" si="14"/>
        <v>0</v>
      </c>
      <c r="L34" s="585">
        <f t="shared" si="14"/>
        <v>0</v>
      </c>
      <c r="M34" s="585">
        <f t="shared" si="14"/>
        <v>35991.304468943104</v>
      </c>
      <c r="N34" s="585">
        <f t="shared" si="14"/>
        <v>0</v>
      </c>
      <c r="O34" s="585">
        <f t="shared" si="14"/>
        <v>0</v>
      </c>
      <c r="P34" s="585">
        <f t="shared" si="14"/>
        <v>0</v>
      </c>
      <c r="Q34" s="585">
        <f t="shared" si="14"/>
        <v>17995.652234471552</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R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sheetView>
  </sheetViews>
  <sheetFormatPr defaultColWidth="9.140625" defaultRowHeight="14.25"/>
  <cols>
    <col min="1" max="1" width="9.5703125" style="3" bestFit="1" customWidth="1"/>
    <col min="2" max="2" width="86" style="3" customWidth="1"/>
    <col min="3" max="3" width="14.85546875" style="3" customWidth="1"/>
    <col min="4" max="4" width="13.85546875" style="4" bestFit="1" customWidth="1"/>
    <col min="5" max="7" width="12.85546875" style="4" customWidth="1"/>
    <col min="8" max="8" width="9.140625" style="5" customWidth="1"/>
    <col min="9" max="12" width="9.140625" style="5"/>
    <col min="13" max="13" width="6.85546875" style="5" customWidth="1"/>
    <col min="14" max="16384" width="9.140625" style="5"/>
  </cols>
  <sheetData>
    <row r="1" spans="1:18">
      <c r="A1" s="2" t="s">
        <v>30</v>
      </c>
      <c r="B1" s="3" t="str">
        <f>'Info '!C2</f>
        <v>JSC " Halyk Bank Georgia"</v>
      </c>
    </row>
    <row r="2" spans="1:18">
      <c r="A2" s="2" t="s">
        <v>31</v>
      </c>
      <c r="B2" s="735">
        <v>45838</v>
      </c>
      <c r="C2" s="6"/>
      <c r="D2" s="7"/>
      <c r="E2" s="7"/>
      <c r="F2" s="7"/>
      <c r="G2" s="7"/>
      <c r="H2" s="8"/>
    </row>
    <row r="3" spans="1:18" ht="15" thickBot="1">
      <c r="A3" s="2"/>
      <c r="B3" s="6"/>
      <c r="C3" s="6"/>
      <c r="D3" s="7"/>
      <c r="E3" s="7"/>
      <c r="F3" s="7"/>
      <c r="G3" s="7"/>
      <c r="H3" s="8"/>
    </row>
    <row r="4" spans="1:18" ht="15" customHeight="1" thickBot="1">
      <c r="A4" s="9" t="s">
        <v>93</v>
      </c>
      <c r="B4" s="10" t="s">
        <v>92</v>
      </c>
      <c r="C4" s="10"/>
      <c r="D4" s="749" t="s">
        <v>664</v>
      </c>
      <c r="E4" s="750"/>
      <c r="F4" s="750"/>
      <c r="G4" s="751"/>
      <c r="H4" s="8"/>
    </row>
    <row r="5" spans="1:18">
      <c r="A5" s="11" t="s">
        <v>6</v>
      </c>
      <c r="B5" s="12"/>
      <c r="C5" s="271" t="str">
        <f>INT((MONTH($B$2))/3)&amp;"Q"&amp;"-"&amp;YEAR($B$2)</f>
        <v>2Q-2025</v>
      </c>
      <c r="D5" s="712" t="str">
        <f>IF(INT(MONTH($B$2))=3, "4"&amp;"Q"&amp;"-"&amp;YEAR($B$2)-1, IF(INT(MONTH($B$2))=6, "1"&amp;"Q"&amp;"-"&amp;YEAR($B$2), IF(INT(MONTH($B$2))=9, "2"&amp;"Q"&amp;"-"&amp;YEAR($B$2),IF(INT(MONTH($B$2))=12, "3"&amp;"Q"&amp;"-"&amp;YEAR($B$2), 0))))</f>
        <v>1Q-2025</v>
      </c>
      <c r="E5" s="712" t="str">
        <f>IF(INT(MONTH($B$2))=3, "3"&amp;"Q"&amp;"-"&amp;YEAR($B$2)-1, IF(INT(MONTH($B$2))=6, "4"&amp;"Q"&amp;"-"&amp;YEAR($B$2)-1, IF(INT(MONTH($B$2))=9, "1"&amp;"Q"&amp;"-"&amp;YEAR($B$2),IF(INT(MONTH($B$2))=12, "2"&amp;"Q"&amp;"-"&amp;YEAR($B$2), 0))))</f>
        <v>4Q-2024</v>
      </c>
      <c r="F5" s="712" t="str">
        <f>IF(INT(MONTH($B$2))=3, "2"&amp;"Q"&amp;"-"&amp;YEAR($B$2)-1, IF(INT(MONTH($B$2))=6, "3"&amp;"Q"&amp;"-"&amp;YEAR($B$2)-1, IF(INT(MONTH($B$2))=9, "4"&amp;"Q"&amp;"-"&amp;YEAR($B$2)-1,IF(INT(MONTH($B$2))=12, "1"&amp;"Q"&amp;"-"&amp;YEAR($B$2), 0))))</f>
        <v>3Q-2024</v>
      </c>
      <c r="G5" s="716" t="str">
        <f>IF(INT(MONTH($B$2))=3, "1"&amp;"Q"&amp;"-"&amp;YEAR($B$2)-1, IF(INT(MONTH($B$2))=6, "2"&amp;"Q"&amp;"-"&amp;YEAR($B$2)-1, IF(INT(MONTH($B$2))=9, "3"&amp;"Q"&amp;"-"&amp;YEAR($B$2)-1,IF(INT(MONTH($B$2))=12, "4"&amp;"Q"&amp;"-"&amp;YEAR($B$2)-1, 0))))</f>
        <v>2Q-2024</v>
      </c>
      <c r="O5" s="8"/>
    </row>
    <row r="6" spans="1:18">
      <c r="B6" s="125" t="s">
        <v>91</v>
      </c>
      <c r="C6" s="194"/>
      <c r="D6" s="194"/>
      <c r="E6" s="194"/>
      <c r="F6" s="194"/>
      <c r="G6" s="514"/>
    </row>
    <row r="7" spans="1:18">
      <c r="A7" s="13"/>
      <c r="B7" s="126" t="s">
        <v>89</v>
      </c>
      <c r="C7" s="194"/>
      <c r="D7" s="194"/>
      <c r="E7" s="194"/>
      <c r="F7" s="194"/>
      <c r="G7" s="514"/>
    </row>
    <row r="8" spans="1:18">
      <c r="A8" s="274">
        <v>1</v>
      </c>
      <c r="B8" s="14" t="s">
        <v>327</v>
      </c>
      <c r="C8" s="707">
        <v>191340915.44000003</v>
      </c>
      <c r="D8" s="713">
        <v>191528711.13</v>
      </c>
      <c r="E8" s="713">
        <v>187615342.11999995</v>
      </c>
      <c r="F8" s="713">
        <v>182283199.15451092</v>
      </c>
      <c r="G8" s="717">
        <v>178343668.34</v>
      </c>
    </row>
    <row r="9" spans="1:18">
      <c r="A9" s="274">
        <v>2</v>
      </c>
      <c r="B9" s="14" t="s">
        <v>328</v>
      </c>
      <c r="C9" s="707">
        <v>251340915.44000003</v>
      </c>
      <c r="D9" s="713">
        <v>251528711.13</v>
      </c>
      <c r="E9" s="713">
        <v>247615342.11999995</v>
      </c>
      <c r="F9" s="713">
        <v>242283199.15451092</v>
      </c>
      <c r="G9" s="717">
        <v>238343668.34</v>
      </c>
    </row>
    <row r="10" spans="1:18">
      <c r="A10" s="274">
        <v>3</v>
      </c>
      <c r="B10" s="14" t="s">
        <v>142</v>
      </c>
      <c r="C10" s="707">
        <v>267723232.25000003</v>
      </c>
      <c r="D10" s="713">
        <v>268176096.10799998</v>
      </c>
      <c r="E10" s="713">
        <v>264500349.21999994</v>
      </c>
      <c r="F10" s="713">
        <v>258702344.65451092</v>
      </c>
      <c r="G10" s="718">
        <v>260880670.34</v>
      </c>
      <c r="H10" s="719"/>
    </row>
    <row r="11" spans="1:18">
      <c r="A11" s="274">
        <v>4</v>
      </c>
      <c r="B11" s="14" t="s">
        <v>330</v>
      </c>
      <c r="C11" s="707">
        <v>176300745.17689696</v>
      </c>
      <c r="D11" s="713">
        <v>165281457.21899039</v>
      </c>
      <c r="E11" s="713">
        <v>148940652.54227725</v>
      </c>
      <c r="F11" s="713">
        <v>143582039.61301699</v>
      </c>
      <c r="G11" s="718">
        <v>139924324.3964954</v>
      </c>
      <c r="H11" s="719"/>
    </row>
    <row r="12" spans="1:18">
      <c r="A12" s="274">
        <v>5</v>
      </c>
      <c r="B12" s="14" t="s">
        <v>331</v>
      </c>
      <c r="C12" s="707">
        <v>211461566.40271321</v>
      </c>
      <c r="D12" s="713">
        <v>198193769.27744797</v>
      </c>
      <c r="E12" s="713">
        <v>178634249.42599797</v>
      </c>
      <c r="F12" s="713">
        <v>172227436.38498771</v>
      </c>
      <c r="G12" s="718">
        <v>167991133.02016294</v>
      </c>
      <c r="H12" s="719"/>
    </row>
    <row r="13" spans="1:18">
      <c r="A13" s="274">
        <v>6</v>
      </c>
      <c r="B13" s="14" t="s">
        <v>329</v>
      </c>
      <c r="C13" s="707">
        <v>258020999.19124445</v>
      </c>
      <c r="D13" s="713">
        <v>241775994.99044442</v>
      </c>
      <c r="E13" s="713">
        <v>217951802.38320008</v>
      </c>
      <c r="F13" s="713">
        <v>210147761.5520854</v>
      </c>
      <c r="G13" s="718">
        <v>205146218.74958161</v>
      </c>
      <c r="H13" s="719"/>
      <c r="R13" s="8"/>
    </row>
    <row r="14" spans="1:18">
      <c r="A14" s="13"/>
      <c r="B14" s="125" t="s">
        <v>333</v>
      </c>
      <c r="C14" s="194"/>
      <c r="D14" s="194"/>
      <c r="E14" s="194"/>
      <c r="F14" s="194"/>
      <c r="G14" s="194"/>
      <c r="H14" s="719"/>
      <c r="Q14" s="8"/>
    </row>
    <row r="15" spans="1:18" ht="15" customHeight="1">
      <c r="A15" s="274">
        <v>7</v>
      </c>
      <c r="B15" s="14" t="s">
        <v>332</v>
      </c>
      <c r="C15" s="707">
        <v>1121738467.3373189</v>
      </c>
      <c r="D15" s="713">
        <v>1050897417.0986203</v>
      </c>
      <c r="E15" s="713">
        <v>938716818.76427233</v>
      </c>
      <c r="F15" s="713">
        <v>870251775.11749721</v>
      </c>
      <c r="G15" s="718">
        <v>855282653.45323122</v>
      </c>
      <c r="H15" s="719"/>
      <c r="Q15" s="8"/>
    </row>
    <row r="16" spans="1:18">
      <c r="A16" s="13"/>
      <c r="B16" s="125" t="s">
        <v>334</v>
      </c>
      <c r="C16" s="194"/>
      <c r="D16" s="194"/>
      <c r="E16" s="194"/>
      <c r="F16" s="194"/>
      <c r="G16" s="194"/>
      <c r="H16" s="719"/>
    </row>
    <row r="17" spans="1:15" s="15" customFormat="1">
      <c r="A17" s="274"/>
      <c r="B17" s="126" t="s">
        <v>715</v>
      </c>
      <c r="C17" s="194"/>
      <c r="D17" s="194"/>
      <c r="E17" s="194"/>
      <c r="F17" s="194"/>
      <c r="G17" s="194"/>
      <c r="H17" s="720"/>
      <c r="I17" s="5"/>
      <c r="J17" s="5"/>
      <c r="K17" s="5"/>
      <c r="L17" s="5"/>
      <c r="M17" s="5"/>
    </row>
    <row r="18" spans="1:15">
      <c r="A18" s="11">
        <v>8</v>
      </c>
      <c r="B18" s="14" t="s">
        <v>327</v>
      </c>
      <c r="C18" s="725">
        <v>0.17057533552735135</v>
      </c>
      <c r="D18" s="726">
        <v>0.18225252818565657</v>
      </c>
      <c r="E18" s="726">
        <v>0.19986362060389729</v>
      </c>
      <c r="F18" s="726">
        <v>0.20946030145115177</v>
      </c>
      <c r="G18" s="727">
        <v>0.20852015134404014</v>
      </c>
      <c r="H18" s="719"/>
    </row>
    <row r="19" spans="1:15" ht="15" customHeight="1">
      <c r="A19" s="11">
        <v>9</v>
      </c>
      <c r="B19" s="14" t="s">
        <v>328</v>
      </c>
      <c r="C19" s="725">
        <v>0.22406373923915643</v>
      </c>
      <c r="D19" s="726">
        <v>0.23934658800897554</v>
      </c>
      <c r="E19" s="726">
        <v>0.26378066012065388</v>
      </c>
      <c r="F19" s="726">
        <v>0.27840586607456103</v>
      </c>
      <c r="G19" s="727">
        <v>0.27867239839096442</v>
      </c>
      <c r="H19" s="719"/>
    </row>
    <row r="20" spans="1:15">
      <c r="A20" s="11">
        <v>10</v>
      </c>
      <c r="B20" s="14" t="s">
        <v>142</v>
      </c>
      <c r="C20" s="725">
        <v>0.23866813882695595</v>
      </c>
      <c r="D20" s="726">
        <v>0.25518770123957141</v>
      </c>
      <c r="E20" s="726">
        <v>0.28176798788817742</v>
      </c>
      <c r="F20" s="726">
        <v>0.29727298702675115</v>
      </c>
      <c r="G20" s="727">
        <v>0.30502275392431488</v>
      </c>
      <c r="H20" s="719"/>
      <c r="O20" s="8"/>
    </row>
    <row r="21" spans="1:15">
      <c r="A21" s="11">
        <v>11</v>
      </c>
      <c r="B21" s="14" t="s">
        <v>330</v>
      </c>
      <c r="C21" s="725">
        <v>0.15716742387856564</v>
      </c>
      <c r="D21" s="726">
        <v>0.15727649010243949</v>
      </c>
      <c r="E21" s="726">
        <v>0.15866409290327071</v>
      </c>
      <c r="F21" s="726">
        <v>0.16498907984833611</v>
      </c>
      <c r="G21" s="727">
        <v>0.16360009621561533</v>
      </c>
      <c r="H21" s="719"/>
    </row>
    <row r="22" spans="1:15">
      <c r="A22" s="11">
        <v>12</v>
      </c>
      <c r="B22" s="14" t="s">
        <v>331</v>
      </c>
      <c r="C22" s="725">
        <v>0.18851236055465007</v>
      </c>
      <c r="D22" s="726">
        <v>0.18859478199559482</v>
      </c>
      <c r="E22" s="726">
        <v>0.19029620632679434</v>
      </c>
      <c r="F22" s="726">
        <v>0.19790529742008789</v>
      </c>
      <c r="G22" s="727">
        <v>0.19641592442205316</v>
      </c>
      <c r="H22" s="719"/>
      <c r="O22" s="8"/>
    </row>
    <row r="23" spans="1:15">
      <c r="A23" s="11">
        <v>13</v>
      </c>
      <c r="B23" s="14" t="s">
        <v>329</v>
      </c>
      <c r="C23" s="725">
        <v>0.23001885618107695</v>
      </c>
      <c r="D23" s="726">
        <v>0.23006621869711497</v>
      </c>
      <c r="E23" s="726">
        <v>0.23218056609458859</v>
      </c>
      <c r="F23" s="726">
        <v>0.24147926790923496</v>
      </c>
      <c r="G23" s="727">
        <v>0.2398578036410503</v>
      </c>
      <c r="H23" s="719"/>
    </row>
    <row r="24" spans="1:15" ht="15">
      <c r="A24" s="515"/>
      <c r="B24" s="125" t="s">
        <v>700</v>
      </c>
      <c r="C24" s="194"/>
      <c r="D24" s="194"/>
      <c r="E24" s="194"/>
      <c r="F24" s="194"/>
      <c r="G24" s="194"/>
      <c r="H24" s="719"/>
      <c r="O24" s="8"/>
    </row>
    <row r="25" spans="1:15" ht="25.5">
      <c r="A25" s="11">
        <v>14</v>
      </c>
      <c r="B25" s="14" t="s">
        <v>701</v>
      </c>
      <c r="C25" s="710">
        <v>0</v>
      </c>
      <c r="D25" s="714">
        <v>0</v>
      </c>
      <c r="E25" s="714">
        <v>0</v>
      </c>
      <c r="F25" s="714">
        <v>0</v>
      </c>
      <c r="G25" s="721">
        <v>0</v>
      </c>
      <c r="H25" s="719"/>
    </row>
    <row r="26" spans="1:15">
      <c r="A26" s="13"/>
      <c r="B26" s="125" t="s">
        <v>88</v>
      </c>
      <c r="C26" s="194"/>
      <c r="D26" s="194"/>
      <c r="E26" s="194"/>
      <c r="F26" s="194"/>
      <c r="G26" s="194"/>
      <c r="H26" s="719"/>
      <c r="O26" s="8"/>
    </row>
    <row r="27" spans="1:15" ht="15" customHeight="1">
      <c r="A27" s="275">
        <v>15</v>
      </c>
      <c r="B27" s="14" t="s">
        <v>87</v>
      </c>
      <c r="C27" s="725">
        <v>8.2941699344411576E-2</v>
      </c>
      <c r="D27" s="726">
        <v>7.989815947285879E-2</v>
      </c>
      <c r="E27" s="726">
        <v>8.2444940816057063E-2</v>
      </c>
      <c r="F27" s="726">
        <v>8.2357592590276626E-2</v>
      </c>
      <c r="G27" s="728">
        <v>8.3619924787682445E-2</v>
      </c>
      <c r="H27" s="719"/>
    </row>
    <row r="28" spans="1:15">
      <c r="A28" s="275">
        <v>16</v>
      </c>
      <c r="B28" s="14" t="s">
        <v>86</v>
      </c>
      <c r="C28" s="725">
        <v>3.7454157735589022E-2</v>
      </c>
      <c r="D28" s="726">
        <v>3.4758727629522375E-2</v>
      </c>
      <c r="E28" s="726">
        <v>3.7454046839104617E-2</v>
      </c>
      <c r="F28" s="726">
        <v>3.7442152962416736E-2</v>
      </c>
      <c r="G28" s="727">
        <v>3.6504743561233302E-2</v>
      </c>
      <c r="H28" s="719"/>
      <c r="O28" s="8"/>
    </row>
    <row r="29" spans="1:15">
      <c r="A29" s="275">
        <v>17</v>
      </c>
      <c r="B29" s="14" t="s">
        <v>85</v>
      </c>
      <c r="C29" s="725">
        <v>2.0286702830346851E-2</v>
      </c>
      <c r="D29" s="726">
        <v>1.990518389327665E-2</v>
      </c>
      <c r="E29" s="726">
        <v>2.3465587519219809E-2</v>
      </c>
      <c r="F29" s="726">
        <v>2.1031233436464371E-2</v>
      </c>
      <c r="G29" s="727">
        <v>2.3454247897673319E-2</v>
      </c>
      <c r="H29" s="719"/>
    </row>
    <row r="30" spans="1:15">
      <c r="A30" s="275">
        <v>18</v>
      </c>
      <c r="B30" s="14" t="s">
        <v>84</v>
      </c>
      <c r="C30" s="725">
        <v>4.5487541608822547E-2</v>
      </c>
      <c r="D30" s="726">
        <v>4.5139431843336422E-2</v>
      </c>
      <c r="E30" s="726">
        <v>4.4990893976952447E-2</v>
      </c>
      <c r="F30" s="726">
        <v>4.4915439627859897E-2</v>
      </c>
      <c r="G30" s="727">
        <v>4.7115181226449143E-2</v>
      </c>
      <c r="H30" s="719"/>
      <c r="O30" s="8"/>
    </row>
    <row r="31" spans="1:15">
      <c r="A31" s="275">
        <v>19</v>
      </c>
      <c r="B31" s="14" t="s">
        <v>154</v>
      </c>
      <c r="C31" s="725">
        <v>1.6031300748109597E-2</v>
      </c>
      <c r="D31" s="726">
        <v>1.5561487910713222E-2</v>
      </c>
      <c r="E31" s="726">
        <v>2.2725091333096963E-2</v>
      </c>
      <c r="F31" s="726">
        <v>2.1966204366543358E-2</v>
      </c>
      <c r="G31" s="727">
        <v>2.3879446448601557E-2</v>
      </c>
      <c r="H31" s="719"/>
    </row>
    <row r="32" spans="1:15">
      <c r="A32" s="275">
        <v>20</v>
      </c>
      <c r="B32" s="14" t="s">
        <v>155</v>
      </c>
      <c r="C32" s="725">
        <v>6.3957179776900394E-2</v>
      </c>
      <c r="D32" s="726">
        <v>5.9942483935574505E-2</v>
      </c>
      <c r="E32" s="726">
        <v>8.4335732514866507E-2</v>
      </c>
      <c r="F32" s="726">
        <v>8.0761357852297808E-2</v>
      </c>
      <c r="G32" s="727">
        <v>8.8178307458519081E-2</v>
      </c>
      <c r="H32" s="719"/>
      <c r="O32" s="8"/>
    </row>
    <row r="33" spans="1:15">
      <c r="A33" s="13"/>
      <c r="B33" s="125" t="s">
        <v>216</v>
      </c>
      <c r="C33" s="194"/>
      <c r="D33" s="194"/>
      <c r="E33" s="194"/>
      <c r="F33" s="194"/>
      <c r="G33" s="194"/>
      <c r="H33" s="719"/>
    </row>
    <row r="34" spans="1:15" ht="15">
      <c r="A34" s="275">
        <v>21</v>
      </c>
      <c r="B34" s="14" t="s">
        <v>83</v>
      </c>
      <c r="C34" s="729">
        <v>9.2706602545551367E-2</v>
      </c>
      <c r="D34" s="730">
        <v>9.4869757628091952E-2</v>
      </c>
      <c r="E34" s="730">
        <v>0.10671819817327166</v>
      </c>
      <c r="F34" s="730">
        <v>0.11854930093219589</v>
      </c>
      <c r="G34" s="731">
        <v>0.11447134586708915</v>
      </c>
      <c r="H34" s="719"/>
      <c r="O34" s="8"/>
    </row>
    <row r="35" spans="1:15" ht="15" customHeight="1">
      <c r="A35" s="275">
        <v>22</v>
      </c>
      <c r="B35" s="14" t="s">
        <v>674</v>
      </c>
      <c r="C35" s="729">
        <v>2.004210335045857E-2</v>
      </c>
      <c r="D35" s="730">
        <v>2.0899353293795764E-2</v>
      </c>
      <c r="E35" s="730">
        <v>2.2416846488918247E-2</v>
      </c>
      <c r="F35" s="730">
        <v>2.4764795373588378E-2</v>
      </c>
      <c r="G35" s="732">
        <v>2.6025098779471831E-2</v>
      </c>
      <c r="H35" s="719"/>
    </row>
    <row r="36" spans="1:15" ht="15">
      <c r="A36" s="275">
        <v>23</v>
      </c>
      <c r="B36" s="14" t="s">
        <v>82</v>
      </c>
      <c r="C36" s="729">
        <v>0.63248209109337294</v>
      </c>
      <c r="D36" s="730">
        <v>0.63522469104504686</v>
      </c>
      <c r="E36" s="730">
        <v>0.64727003658067184</v>
      </c>
      <c r="F36" s="730">
        <v>0.7044325498782873</v>
      </c>
      <c r="G36" s="731">
        <v>0.71536641855479177</v>
      </c>
      <c r="H36" s="719"/>
      <c r="O36" s="8"/>
    </row>
    <row r="37" spans="1:15" ht="15" customHeight="1">
      <c r="A37" s="275">
        <v>24</v>
      </c>
      <c r="B37" s="14" t="s">
        <v>81</v>
      </c>
      <c r="C37" s="729">
        <v>0.64020113777459142</v>
      </c>
      <c r="D37" s="730">
        <v>0.64169180382489255</v>
      </c>
      <c r="E37" s="730">
        <v>0.64582752454338788</v>
      </c>
      <c r="F37" s="730">
        <v>0.66841919376759351</v>
      </c>
      <c r="G37" s="732">
        <v>0.67123805995959629</v>
      </c>
      <c r="H37" s="719"/>
    </row>
    <row r="38" spans="1:15" ht="15">
      <c r="A38" s="275">
        <v>25</v>
      </c>
      <c r="B38" s="14" t="s">
        <v>80</v>
      </c>
      <c r="C38" s="729">
        <v>0.30382494321308851</v>
      </c>
      <c r="D38" s="730">
        <v>0.23936957800743602</v>
      </c>
      <c r="E38" s="730">
        <v>6.8697513185488765E-2</v>
      </c>
      <c r="F38" s="730">
        <v>0.11865035628450096</v>
      </c>
      <c r="G38" s="732">
        <v>0.10224298916399892</v>
      </c>
      <c r="H38" s="719"/>
      <c r="O38" s="8"/>
    </row>
    <row r="39" spans="1:15" ht="15" customHeight="1">
      <c r="A39" s="13"/>
      <c r="B39" s="125" t="s">
        <v>217</v>
      </c>
      <c r="C39" s="194"/>
      <c r="D39" s="194"/>
      <c r="E39" s="194"/>
      <c r="F39" s="194"/>
      <c r="G39" s="194"/>
      <c r="H39" s="719"/>
    </row>
    <row r="40" spans="1:15" ht="15" customHeight="1">
      <c r="A40" s="275">
        <v>26</v>
      </c>
      <c r="B40" s="14" t="s">
        <v>79</v>
      </c>
      <c r="C40" s="729">
        <v>0.14098883261017839</v>
      </c>
      <c r="D40" s="730">
        <v>0.13694181696876601</v>
      </c>
      <c r="E40" s="730">
        <v>0.12710861481850386</v>
      </c>
      <c r="F40" s="730">
        <v>0.16616302424494248</v>
      </c>
      <c r="G40" s="732">
        <v>0.18649781709149424</v>
      </c>
      <c r="H40" s="719"/>
      <c r="O40" s="8"/>
    </row>
    <row r="41" spans="1:15" ht="15" customHeight="1">
      <c r="A41" s="275">
        <v>27</v>
      </c>
      <c r="B41" s="14" t="s">
        <v>78</v>
      </c>
      <c r="C41" s="729">
        <v>0.82393808375128508</v>
      </c>
      <c r="D41" s="730">
        <v>0.83700561884191926</v>
      </c>
      <c r="E41" s="730">
        <v>0.83263946237678677</v>
      </c>
      <c r="F41" s="730">
        <v>0.80928626906809398</v>
      </c>
      <c r="G41" s="732">
        <v>0.81224445482787488</v>
      </c>
      <c r="H41" s="719"/>
    </row>
    <row r="42" spans="1:15" ht="15" customHeight="1">
      <c r="A42" s="275">
        <v>28</v>
      </c>
      <c r="B42" s="14" t="s">
        <v>77</v>
      </c>
      <c r="C42" s="729">
        <v>6.9720752821829796E-2</v>
      </c>
      <c r="D42" s="730">
        <v>6.9166135587284419E-2</v>
      </c>
      <c r="E42" s="730">
        <v>8.0403558206951151E-2</v>
      </c>
      <c r="F42" s="730">
        <v>8.027679443413463E-2</v>
      </c>
      <c r="G42" s="732">
        <v>8.5462898938072226E-2</v>
      </c>
      <c r="H42" s="719"/>
      <c r="O42" s="8"/>
    </row>
    <row r="43" spans="1:15" ht="15" customHeight="1">
      <c r="A43" s="276"/>
      <c r="B43" s="125" t="s">
        <v>258</v>
      </c>
      <c r="C43" s="194"/>
      <c r="D43" s="194"/>
      <c r="E43" s="194"/>
      <c r="F43" s="194"/>
      <c r="G43" s="194"/>
      <c r="H43" s="719"/>
    </row>
    <row r="44" spans="1:15" ht="15">
      <c r="A44" s="275">
        <v>29</v>
      </c>
      <c r="B44" s="14" t="s">
        <v>241</v>
      </c>
      <c r="C44" s="708">
        <v>140781236.3429513</v>
      </c>
      <c r="D44" s="715">
        <v>131911617.78762712</v>
      </c>
      <c r="E44" s="715">
        <v>142842729.54106063</v>
      </c>
      <c r="F44" s="715">
        <v>152194303.28530306</v>
      </c>
      <c r="G44" s="722">
        <v>156344789.53587165</v>
      </c>
      <c r="H44" s="719"/>
      <c r="O44" s="8"/>
    </row>
    <row r="45" spans="1:15" ht="15" customHeight="1">
      <c r="A45" s="275">
        <v>30</v>
      </c>
      <c r="B45" s="14" t="s">
        <v>253</v>
      </c>
      <c r="C45" s="708">
        <v>86753338.577216625</v>
      </c>
      <c r="D45" s="715">
        <v>95686615.60992004</v>
      </c>
      <c r="E45" s="715">
        <v>91800935.424394786</v>
      </c>
      <c r="F45" s="715">
        <v>79189921.501142249</v>
      </c>
      <c r="G45" s="722">
        <v>77842734.023524895</v>
      </c>
      <c r="H45" s="719"/>
    </row>
    <row r="46" spans="1:15" ht="15" customHeight="1">
      <c r="A46" s="308">
        <v>31</v>
      </c>
      <c r="B46" s="309" t="s">
        <v>242</v>
      </c>
      <c r="C46" s="729">
        <v>1.6227760066852759</v>
      </c>
      <c r="D46" s="730">
        <v>1.3785796158303205</v>
      </c>
      <c r="E46" s="730">
        <v>1.5560051635715926</v>
      </c>
      <c r="F46" s="730">
        <v>1.921889811231948</v>
      </c>
      <c r="G46" s="732">
        <v>2.0084699169048021</v>
      </c>
      <c r="H46" s="719"/>
      <c r="O46" s="8"/>
    </row>
    <row r="47" spans="1:15" ht="15" customHeight="1">
      <c r="A47" s="308"/>
      <c r="B47" s="125" t="s">
        <v>337</v>
      </c>
      <c r="C47" s="194"/>
      <c r="D47" s="194"/>
      <c r="E47" s="194"/>
      <c r="F47" s="194"/>
      <c r="G47" s="723"/>
      <c r="H47" s="719"/>
    </row>
    <row r="48" spans="1:15" ht="15" customHeight="1">
      <c r="A48" s="308">
        <v>32</v>
      </c>
      <c r="B48" s="309" t="s">
        <v>344</v>
      </c>
      <c r="C48" s="709">
        <v>959653544.58850002</v>
      </c>
      <c r="D48" s="709">
        <v>833593188.04699993</v>
      </c>
      <c r="E48" s="709">
        <v>789512210.15050006</v>
      </c>
      <c r="F48" s="709">
        <v>760879013.54322398</v>
      </c>
      <c r="G48" s="724">
        <v>757366955.61842501</v>
      </c>
      <c r="H48" s="719"/>
      <c r="O48" s="8"/>
    </row>
    <row r="49" spans="1:15" ht="15" customHeight="1">
      <c r="A49" s="308">
        <v>33</v>
      </c>
      <c r="B49" s="309" t="s">
        <v>359</v>
      </c>
      <c r="C49" s="709">
        <v>730904590.61831093</v>
      </c>
      <c r="D49" s="709">
        <v>695399459.45032656</v>
      </c>
      <c r="E49" s="709">
        <v>643301886.40562534</v>
      </c>
      <c r="F49" s="709">
        <v>618875991.44963336</v>
      </c>
      <c r="G49" s="724">
        <v>607230507.23608875</v>
      </c>
      <c r="H49" s="719"/>
    </row>
    <row r="50" spans="1:15" ht="15.75" thickBot="1">
      <c r="A50" s="277">
        <v>34</v>
      </c>
      <c r="B50" s="127" t="s">
        <v>377</v>
      </c>
      <c r="C50" s="733">
        <v>1.3129669137481792</v>
      </c>
      <c r="D50" s="733">
        <v>1.1987256773335826</v>
      </c>
      <c r="E50" s="733">
        <v>1.2272810430602155</v>
      </c>
      <c r="F50" s="733">
        <v>1.2294531118600476</v>
      </c>
      <c r="G50" s="734">
        <v>1.2472478681377643</v>
      </c>
      <c r="H50" s="719"/>
      <c r="O50" s="8"/>
    </row>
    <row r="51" spans="1:15">
      <c r="A51" s="16"/>
    </row>
    <row r="52" spans="1:15">
      <c r="B52" s="185"/>
    </row>
    <row r="53" spans="1:15" ht="51">
      <c r="B53" s="185" t="s">
        <v>257</v>
      </c>
    </row>
    <row r="55" spans="1:15">
      <c r="B55" s="184"/>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80" zoomScaleNormal="80" workbookViewId="0"/>
  </sheetViews>
  <sheetFormatPr defaultColWidth="8.7109375" defaultRowHeight="15"/>
  <cols>
    <col min="1" max="1" width="11.42578125" style="519" customWidth="1"/>
    <col min="2" max="2" width="76.85546875" style="609" customWidth="1"/>
    <col min="3" max="3" width="22.85546875" style="519" customWidth="1"/>
    <col min="4" max="16384" width="8.7109375" style="519"/>
  </cols>
  <sheetData>
    <row r="1" spans="1:3">
      <c r="A1" s="211" t="s">
        <v>30</v>
      </c>
      <c r="B1" s="518" t="str">
        <f>'Info '!C2</f>
        <v>JSC " Halyk Bank Georgia"</v>
      </c>
    </row>
    <row r="2" spans="1:3">
      <c r="A2" s="211" t="s">
        <v>31</v>
      </c>
      <c r="B2" s="736">
        <f>'1. key ratios '!B2</f>
        <v>45838</v>
      </c>
    </row>
    <row r="3" spans="1:3">
      <c r="B3" s="519"/>
    </row>
    <row r="4" spans="1:3">
      <c r="A4" s="519" t="s">
        <v>295</v>
      </c>
      <c r="B4" s="519" t="s">
        <v>296</v>
      </c>
    </row>
    <row r="5" spans="1:3">
      <c r="A5" s="591" t="s">
        <v>297</v>
      </c>
      <c r="B5" s="592"/>
      <c r="C5" s="593"/>
    </row>
    <row r="6" spans="1:3">
      <c r="A6" s="597">
        <v>1</v>
      </c>
      <c r="B6" s="598" t="s">
        <v>751</v>
      </c>
      <c r="C6" s="599">
        <v>1112983687.1999991</v>
      </c>
    </row>
    <row r="7" spans="1:3">
      <c r="A7" s="597">
        <v>2</v>
      </c>
      <c r="B7" s="598" t="s">
        <v>298</v>
      </c>
      <c r="C7" s="599">
        <v>-7968248.6699999981</v>
      </c>
    </row>
    <row r="8" spans="1:3" ht="30">
      <c r="A8" s="600">
        <v>3</v>
      </c>
      <c r="B8" s="601" t="s">
        <v>299</v>
      </c>
      <c r="C8" s="599">
        <f>C6+C7</f>
        <v>1105015438.529999</v>
      </c>
    </row>
    <row r="9" spans="1:3">
      <c r="A9" s="591" t="s">
        <v>300</v>
      </c>
      <c r="B9" s="592"/>
      <c r="C9" s="594"/>
    </row>
    <row r="10" spans="1:3" ht="25.7" customHeight="1">
      <c r="A10" s="597">
        <v>4</v>
      </c>
      <c r="B10" s="602" t="s">
        <v>749</v>
      </c>
      <c r="C10" s="599">
        <f>'15. CCR '!F34</f>
        <v>0</v>
      </c>
    </row>
    <row r="11" spans="1:3" ht="25.7" customHeight="1">
      <c r="A11" s="597">
        <v>5</v>
      </c>
      <c r="B11" s="603" t="s">
        <v>750</v>
      </c>
      <c r="C11" s="599">
        <f>'15. CCR '!G34</f>
        <v>25708.074620673648</v>
      </c>
    </row>
    <row r="12" spans="1:3" ht="25.7" customHeight="1">
      <c r="A12" s="597">
        <v>6</v>
      </c>
      <c r="B12" s="603" t="s">
        <v>743</v>
      </c>
      <c r="C12" s="604">
        <f>'15. CCR '!I34</f>
        <v>35991.304468943104</v>
      </c>
    </row>
    <row r="13" spans="1:3" ht="25.7" customHeight="1">
      <c r="A13" s="605">
        <v>7</v>
      </c>
      <c r="B13" s="602" t="s">
        <v>744</v>
      </c>
      <c r="C13" s="599">
        <f>'15. CCR '!E34</f>
        <v>0</v>
      </c>
    </row>
    <row r="14" spans="1:3" ht="25.7" customHeight="1">
      <c r="A14" s="600">
        <v>8</v>
      </c>
      <c r="B14" s="595" t="s">
        <v>301</v>
      </c>
      <c r="C14" s="606">
        <f>C12</f>
        <v>35991.304468943104</v>
      </c>
    </row>
    <row r="15" spans="1:3">
      <c r="A15" s="591" t="s">
        <v>302</v>
      </c>
      <c r="B15" s="592"/>
      <c r="C15" s="594"/>
    </row>
    <row r="16" spans="1:3">
      <c r="A16" s="605">
        <v>9</v>
      </c>
      <c r="B16" s="602" t="s">
        <v>303</v>
      </c>
      <c r="C16" s="599">
        <v>0</v>
      </c>
    </row>
    <row r="17" spans="1:3">
      <c r="A17" s="605">
        <v>10</v>
      </c>
      <c r="B17" s="602" t="s">
        <v>304</v>
      </c>
      <c r="C17" s="599">
        <v>0</v>
      </c>
    </row>
    <row r="18" spans="1:3">
      <c r="A18" s="605">
        <v>11</v>
      </c>
      <c r="B18" s="602" t="s">
        <v>305</v>
      </c>
      <c r="C18" s="599">
        <v>0</v>
      </c>
    </row>
    <row r="19" spans="1:3" ht="30">
      <c r="A19" s="605">
        <v>12</v>
      </c>
      <c r="B19" s="602" t="s">
        <v>306</v>
      </c>
      <c r="C19" s="599">
        <v>0</v>
      </c>
    </row>
    <row r="20" spans="1:3">
      <c r="A20" s="605">
        <v>14</v>
      </c>
      <c r="B20" s="602" t="s">
        <v>307</v>
      </c>
      <c r="C20" s="599">
        <v>0</v>
      </c>
    </row>
    <row r="21" spans="1:3">
      <c r="A21" s="605">
        <v>14</v>
      </c>
      <c r="B21" s="602" t="s">
        <v>308</v>
      </c>
      <c r="C21" s="599">
        <v>0</v>
      </c>
    </row>
    <row r="22" spans="1:3">
      <c r="A22" s="600">
        <v>15</v>
      </c>
      <c r="B22" s="595" t="s">
        <v>309</v>
      </c>
      <c r="C22" s="606">
        <f>SUM(C16:C21)</f>
        <v>0</v>
      </c>
    </row>
    <row r="23" spans="1:3">
      <c r="A23" s="591" t="s">
        <v>310</v>
      </c>
      <c r="B23" s="592"/>
      <c r="C23" s="594"/>
    </row>
    <row r="24" spans="1:3">
      <c r="A24" s="610">
        <v>16</v>
      </c>
      <c r="B24" s="603" t="s">
        <v>311</v>
      </c>
      <c r="C24" s="599">
        <v>79464813.030780584</v>
      </c>
    </row>
    <row r="25" spans="1:3">
      <c r="A25" s="610">
        <v>17</v>
      </c>
      <c r="B25" s="603" t="s">
        <v>312</v>
      </c>
      <c r="C25" s="599">
        <v>-55679790.544248</v>
      </c>
    </row>
    <row r="26" spans="1:3">
      <c r="A26" s="611">
        <v>18</v>
      </c>
      <c r="B26" s="595" t="s">
        <v>313</v>
      </c>
      <c r="C26" s="606">
        <f>C24+C25</f>
        <v>23785022.486532584</v>
      </c>
    </row>
    <row r="27" spans="1:3">
      <c r="A27" s="591" t="s">
        <v>314</v>
      </c>
      <c r="B27" s="592"/>
      <c r="C27" s="594"/>
    </row>
    <row r="28" spans="1:3" ht="30">
      <c r="A28" s="610">
        <v>19</v>
      </c>
      <c r="B28" s="602" t="s">
        <v>315</v>
      </c>
      <c r="C28" s="607">
        <v>0</v>
      </c>
    </row>
    <row r="29" spans="1:3">
      <c r="A29" s="610">
        <v>20</v>
      </c>
      <c r="B29" s="603" t="s">
        <v>316</v>
      </c>
      <c r="C29" s="607">
        <v>0</v>
      </c>
    </row>
    <row r="30" spans="1:3">
      <c r="A30" s="591" t="s">
        <v>748</v>
      </c>
      <c r="B30" s="592"/>
      <c r="C30" s="594"/>
    </row>
    <row r="31" spans="1:3">
      <c r="A31" s="611">
        <v>21</v>
      </c>
      <c r="B31" s="596" t="s">
        <v>317</v>
      </c>
      <c r="C31" s="606">
        <v>251340915.44000003</v>
      </c>
    </row>
    <row r="32" spans="1:3">
      <c r="A32" s="611">
        <v>22</v>
      </c>
      <c r="B32" s="595" t="s">
        <v>318</v>
      </c>
      <c r="C32" s="606">
        <f>C8+C14+C22+C26</f>
        <v>1128836452.3210006</v>
      </c>
    </row>
    <row r="33" spans="1:3">
      <c r="A33" s="591" t="s">
        <v>319</v>
      </c>
      <c r="B33" s="592"/>
      <c r="C33" s="594"/>
    </row>
    <row r="34" spans="1:3">
      <c r="A34" s="600">
        <v>23</v>
      </c>
      <c r="B34" s="595" t="s">
        <v>319</v>
      </c>
      <c r="C34" s="711">
        <f>C31/C32</f>
        <v>0.22265485396331594</v>
      </c>
    </row>
    <row r="35" spans="1:3">
      <c r="A35" s="591" t="s">
        <v>320</v>
      </c>
      <c r="B35" s="592"/>
      <c r="C35" s="594"/>
    </row>
    <row r="36" spans="1:3">
      <c r="A36" s="608" t="s">
        <v>321</v>
      </c>
      <c r="B36" s="602" t="s">
        <v>322</v>
      </c>
      <c r="C36" s="607">
        <v>0</v>
      </c>
    </row>
    <row r="37" spans="1:3" ht="30">
      <c r="A37" s="608" t="s">
        <v>323</v>
      </c>
      <c r="B37" s="598" t="s">
        <v>324</v>
      </c>
      <c r="C37" s="607">
        <v>0</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heetViews>
  <sheetFormatPr defaultColWidth="8.85546875" defaultRowHeight="15"/>
  <cols>
    <col min="1" max="1" width="11.42578125" style="517" customWidth="1"/>
    <col min="2" max="2" width="76.85546875" style="234" customWidth="1"/>
    <col min="3" max="6" width="25.42578125" style="517" customWidth="1"/>
    <col min="7" max="16384" width="8.85546875" style="517"/>
  </cols>
  <sheetData>
    <row r="1" spans="1:6">
      <c r="A1" s="2" t="s">
        <v>30</v>
      </c>
      <c r="B1" s="3" t="str">
        <f>'Info '!C2</f>
        <v>JSC " Halyk Bank Georgia"</v>
      </c>
    </row>
    <row r="2" spans="1:6">
      <c r="A2" s="2" t="s">
        <v>31</v>
      </c>
      <c r="B2" s="735">
        <f>'1. key ratios '!B2</f>
        <v>45838</v>
      </c>
    </row>
    <row r="3" spans="1:6">
      <c r="A3" s="4"/>
      <c r="B3" s="517"/>
    </row>
    <row r="4" spans="1:6">
      <c r="A4" s="586" t="s">
        <v>738</v>
      </c>
    </row>
    <row r="5" spans="1:6" ht="60">
      <c r="B5" s="587"/>
      <c r="C5" s="588" t="s">
        <v>739</v>
      </c>
      <c r="D5" s="588" t="s">
        <v>741</v>
      </c>
      <c r="E5" s="588" t="s">
        <v>740</v>
      </c>
      <c r="F5" s="588" t="s">
        <v>742</v>
      </c>
    </row>
    <row r="6" spans="1:6">
      <c r="B6" s="589" t="s">
        <v>716</v>
      </c>
      <c r="C6" s="576">
        <f>IF(C7&gt;0,C7,IF(C8&gt;0,C8,IF(C9&gt;0,C9,0)))</f>
        <v>0</v>
      </c>
      <c r="D6" s="576">
        <f>IF(D7&gt;0,D7,IF(D8&gt;0,D8,IF(D9&gt;0,D9,0)))</f>
        <v>0</v>
      </c>
      <c r="E6" s="576">
        <f>IF(E7&gt;0,E7,IF(E8&gt;0,E8,IF(E9&gt;0,E9,0)))</f>
        <v>0</v>
      </c>
      <c r="F6" s="576">
        <f>IF(F7&gt;0,F7,IF(F8&gt;0,F8,IF(F9&gt;0,F9,0)))</f>
        <v>0</v>
      </c>
    </row>
    <row r="7" spans="1:6">
      <c r="B7" s="577" t="s">
        <v>729</v>
      </c>
      <c r="C7" s="590">
        <v>0</v>
      </c>
      <c r="D7" s="590">
        <v>0</v>
      </c>
      <c r="E7" s="590">
        <v>0</v>
      </c>
      <c r="F7" s="590">
        <v>0</v>
      </c>
    </row>
    <row r="8" spans="1:6">
      <c r="B8" s="577" t="s">
        <v>730</v>
      </c>
      <c r="C8" s="590">
        <v>0</v>
      </c>
      <c r="D8" s="590">
        <v>0</v>
      </c>
      <c r="E8" s="590">
        <v>0</v>
      </c>
      <c r="F8" s="590">
        <v>0</v>
      </c>
    </row>
    <row r="9" spans="1:6">
      <c r="B9" s="577" t="s">
        <v>737</v>
      </c>
      <c r="C9" s="590">
        <v>0</v>
      </c>
      <c r="D9" s="590">
        <v>0</v>
      </c>
      <c r="E9" s="590">
        <v>0</v>
      </c>
      <c r="F9" s="590">
        <v>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N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RowHeight="15"/>
  <cols>
    <col min="1" max="1" width="8.85546875" style="166"/>
    <col min="2" max="2" width="82.5703125" style="278" customWidth="1"/>
    <col min="3" max="7" width="17.5703125" style="166" customWidth="1"/>
  </cols>
  <sheetData>
    <row r="1" spans="1:14">
      <c r="A1" s="166" t="s">
        <v>30</v>
      </c>
      <c r="B1" s="3" t="str">
        <f>'Info '!C2</f>
        <v>JSC " Halyk Bank Georgia"</v>
      </c>
    </row>
    <row r="2" spans="1:14">
      <c r="A2" s="166" t="s">
        <v>31</v>
      </c>
      <c r="B2" s="735">
        <f>'1. key ratios '!B2</f>
        <v>45838</v>
      </c>
    </row>
    <row r="4" spans="1:14" ht="15.75" thickBot="1">
      <c r="A4" s="166" t="s">
        <v>376</v>
      </c>
      <c r="B4" s="279" t="s">
        <v>337</v>
      </c>
    </row>
    <row r="5" spans="1:14">
      <c r="A5" s="280"/>
      <c r="B5" s="281"/>
      <c r="C5" s="818" t="s">
        <v>338</v>
      </c>
      <c r="D5" s="818"/>
      <c r="E5" s="818"/>
      <c r="F5" s="818"/>
      <c r="G5" s="819" t="s">
        <v>339</v>
      </c>
    </row>
    <row r="6" spans="1:14">
      <c r="A6" s="282"/>
      <c r="B6" s="283"/>
      <c r="C6" s="284" t="s">
        <v>340</v>
      </c>
      <c r="D6" s="285" t="s">
        <v>341</v>
      </c>
      <c r="E6" s="285" t="s">
        <v>342</v>
      </c>
      <c r="F6" s="285" t="s">
        <v>343</v>
      </c>
      <c r="G6" s="820"/>
    </row>
    <row r="7" spans="1:14">
      <c r="A7" s="286"/>
      <c r="B7" s="287" t="s">
        <v>344</v>
      </c>
      <c r="C7" s="288"/>
      <c r="D7" s="288"/>
      <c r="E7" s="288"/>
      <c r="F7" s="288"/>
      <c r="G7" s="289"/>
    </row>
    <row r="8" spans="1:14">
      <c r="A8" s="290">
        <v>1</v>
      </c>
      <c r="B8" s="291" t="s">
        <v>345</v>
      </c>
      <c r="C8" s="644">
        <f>SUM(C9:C10)</f>
        <v>240419370.90000004</v>
      </c>
      <c r="D8" s="644">
        <f>SUM(D9:D10)</f>
        <v>0</v>
      </c>
      <c r="E8" s="644">
        <f>SUM(E9:E10)</f>
        <v>0</v>
      </c>
      <c r="F8" s="644">
        <f>SUM(F9:F10)</f>
        <v>600002159.34000003</v>
      </c>
      <c r="G8" s="292">
        <f>SUM(G9:G10)</f>
        <v>840421530.24000001</v>
      </c>
      <c r="I8" s="643"/>
      <c r="J8" s="643"/>
      <c r="K8" s="643"/>
      <c r="L8" s="643"/>
      <c r="M8" s="643"/>
      <c r="N8" s="643"/>
    </row>
    <row r="9" spans="1:14">
      <c r="A9" s="290">
        <v>2</v>
      </c>
      <c r="B9" s="293" t="s">
        <v>346</v>
      </c>
      <c r="C9" s="644">
        <v>240419370.90000004</v>
      </c>
      <c r="D9" s="644">
        <v>0</v>
      </c>
      <c r="E9" s="644">
        <v>0</v>
      </c>
      <c r="F9" s="644">
        <v>27303861.350000001</v>
      </c>
      <c r="G9" s="292">
        <v>267723232.25000003</v>
      </c>
      <c r="I9" s="643"/>
      <c r="J9" s="643"/>
      <c r="K9" s="643"/>
      <c r="L9" s="643"/>
      <c r="M9" s="643"/>
      <c r="N9" s="643"/>
    </row>
    <row r="10" spans="1:14">
      <c r="A10" s="290">
        <v>3</v>
      </c>
      <c r="B10" s="745" t="s">
        <v>347</v>
      </c>
      <c r="C10" s="645"/>
      <c r="D10" s="645"/>
      <c r="E10" s="645"/>
      <c r="F10" s="644">
        <v>572698297.99000001</v>
      </c>
      <c r="G10" s="292">
        <v>572698297.99000001</v>
      </c>
      <c r="I10" s="643"/>
      <c r="J10" s="643"/>
      <c r="K10" s="643"/>
      <c r="L10" s="643"/>
      <c r="M10" s="643"/>
      <c r="N10" s="643"/>
    </row>
    <row r="11" spans="1:14" ht="14.45" customHeight="1">
      <c r="A11" s="290">
        <v>4</v>
      </c>
      <c r="B11" s="291" t="s">
        <v>348</v>
      </c>
      <c r="C11" s="644">
        <f t="shared" ref="C11:F11" si="0">SUM(C12:C13)</f>
        <v>21094986.599999983</v>
      </c>
      <c r="D11" s="644">
        <f t="shared" si="0"/>
        <v>28552713.500000026</v>
      </c>
      <c r="E11" s="644">
        <f t="shared" si="0"/>
        <v>21595774.690000001</v>
      </c>
      <c r="F11" s="644">
        <f t="shared" si="0"/>
        <v>17608742.77</v>
      </c>
      <c r="G11" s="292">
        <f>SUM(G12:G13)</f>
        <v>77034212.328499988</v>
      </c>
      <c r="I11" s="643"/>
      <c r="J11" s="643"/>
      <c r="K11" s="643"/>
      <c r="L11" s="643"/>
      <c r="M11" s="643"/>
      <c r="N11" s="643"/>
    </row>
    <row r="12" spans="1:14">
      <c r="A12" s="290">
        <v>5</v>
      </c>
      <c r="B12" s="293" t="s">
        <v>349</v>
      </c>
      <c r="C12" s="644">
        <v>14274707.989999983</v>
      </c>
      <c r="D12" s="646">
        <v>23042488.910000026</v>
      </c>
      <c r="E12" s="644">
        <v>19828994.330000002</v>
      </c>
      <c r="F12" s="644">
        <v>15316261.1</v>
      </c>
      <c r="G12" s="292">
        <v>68839329.713499993</v>
      </c>
      <c r="I12" s="643"/>
      <c r="J12" s="643"/>
      <c r="K12" s="643"/>
      <c r="L12" s="643"/>
      <c r="M12" s="643"/>
      <c r="N12" s="643"/>
    </row>
    <row r="13" spans="1:14">
      <c r="A13" s="290">
        <v>6</v>
      </c>
      <c r="B13" s="293" t="s">
        <v>350</v>
      </c>
      <c r="C13" s="644">
        <v>6820278.6099999994</v>
      </c>
      <c r="D13" s="646">
        <v>5510224.5899999999</v>
      </c>
      <c r="E13" s="644">
        <v>1766780.3599999999</v>
      </c>
      <c r="F13" s="644">
        <v>2292481.67</v>
      </c>
      <c r="G13" s="292">
        <v>8194882.6149999993</v>
      </c>
      <c r="I13" s="643"/>
      <c r="J13" s="643"/>
      <c r="K13" s="643"/>
      <c r="L13" s="643"/>
      <c r="M13" s="643"/>
      <c r="N13" s="643"/>
    </row>
    <row r="14" spans="1:14">
      <c r="A14" s="290">
        <v>7</v>
      </c>
      <c r="B14" s="291" t="s">
        <v>351</v>
      </c>
      <c r="C14" s="644">
        <f t="shared" ref="C14:F14" si="1">SUM(C15:C16)</f>
        <v>73762809.290000007</v>
      </c>
      <c r="D14" s="644">
        <f t="shared" si="1"/>
        <v>8410815.3399999291</v>
      </c>
      <c r="E14" s="644">
        <f t="shared" si="1"/>
        <v>28959846.520000003</v>
      </c>
      <c r="F14" s="644">
        <f t="shared" si="1"/>
        <v>8886221.3100000005</v>
      </c>
      <c r="G14" s="292">
        <f>SUM(G15:G16)</f>
        <v>42197802.019999959</v>
      </c>
      <c r="I14" s="643"/>
      <c r="J14" s="643"/>
      <c r="K14" s="643"/>
      <c r="L14" s="643"/>
      <c r="M14" s="643"/>
      <c r="N14" s="643"/>
    </row>
    <row r="15" spans="1:14" ht="39">
      <c r="A15" s="290">
        <v>8</v>
      </c>
      <c r="B15" s="293" t="s">
        <v>352</v>
      </c>
      <c r="C15" s="644">
        <v>43624875.520000003</v>
      </c>
      <c r="D15" s="646">
        <v>5131978.6899999287</v>
      </c>
      <c r="E15" s="644">
        <v>3960901.1199999996</v>
      </c>
      <c r="F15" s="644">
        <v>8726221.3100000005</v>
      </c>
      <c r="G15" s="292">
        <v>30721988.319999963</v>
      </c>
      <c r="I15" s="643"/>
      <c r="J15" s="643"/>
      <c r="K15" s="643"/>
      <c r="L15" s="643"/>
      <c r="M15" s="643"/>
      <c r="N15" s="643"/>
    </row>
    <row r="16" spans="1:14" ht="26.25">
      <c r="A16" s="290">
        <v>9</v>
      </c>
      <c r="B16" s="293" t="s">
        <v>353</v>
      </c>
      <c r="C16" s="644">
        <v>30137933.770000003</v>
      </c>
      <c r="D16" s="646">
        <v>3278836.65</v>
      </c>
      <c r="E16" s="644">
        <v>24998945.400000002</v>
      </c>
      <c r="F16" s="644">
        <v>160000</v>
      </c>
      <c r="G16" s="292">
        <v>11475813.699999997</v>
      </c>
      <c r="I16" s="643"/>
      <c r="J16" s="643"/>
      <c r="K16" s="643"/>
      <c r="L16" s="643"/>
      <c r="M16" s="643"/>
      <c r="N16" s="643"/>
    </row>
    <row r="17" spans="1:14">
      <c r="A17" s="290">
        <v>10</v>
      </c>
      <c r="B17" s="291" t="s">
        <v>354</v>
      </c>
      <c r="C17" s="644">
        <v>0</v>
      </c>
      <c r="D17" s="646">
        <v>0</v>
      </c>
      <c r="E17" s="644">
        <v>0</v>
      </c>
      <c r="F17" s="644">
        <v>0</v>
      </c>
      <c r="G17" s="292">
        <v>0</v>
      </c>
      <c r="I17" s="643"/>
      <c r="J17" s="643"/>
      <c r="K17" s="643"/>
      <c r="L17" s="643"/>
      <c r="M17" s="643"/>
      <c r="N17" s="643"/>
    </row>
    <row r="18" spans="1:14">
      <c r="A18" s="290">
        <v>11</v>
      </c>
      <c r="B18" s="291" t="s">
        <v>355</v>
      </c>
      <c r="C18" s="644">
        <f>SUM(C19:C20)</f>
        <v>0</v>
      </c>
      <c r="D18" s="646">
        <f t="shared" ref="D18:G18" si="2">SUM(D19:D20)</f>
        <v>36068688.299219437</v>
      </c>
      <c r="E18" s="644">
        <f t="shared" si="2"/>
        <v>3140373.7699999898</v>
      </c>
      <c r="F18" s="644">
        <f t="shared" si="2"/>
        <v>5759186.7599999998</v>
      </c>
      <c r="G18" s="292">
        <f t="shared" si="2"/>
        <v>0</v>
      </c>
      <c r="I18" s="643"/>
      <c r="J18" s="643"/>
      <c r="K18" s="643"/>
      <c r="L18" s="643"/>
      <c r="M18" s="643"/>
      <c r="N18" s="643"/>
    </row>
    <row r="19" spans="1:14">
      <c r="A19" s="290">
        <v>12</v>
      </c>
      <c r="B19" s="293" t="s">
        <v>356</v>
      </c>
      <c r="C19" s="645"/>
      <c r="D19" s="646">
        <v>167795.09999999963</v>
      </c>
      <c r="E19" s="644">
        <v>0</v>
      </c>
      <c r="F19" s="644">
        <v>0</v>
      </c>
      <c r="G19" s="292">
        <v>0</v>
      </c>
      <c r="I19" s="643"/>
      <c r="J19" s="643"/>
      <c r="K19" s="643"/>
      <c r="L19" s="643"/>
      <c r="M19" s="643"/>
      <c r="N19" s="643"/>
    </row>
    <row r="20" spans="1:14">
      <c r="A20" s="290">
        <v>13</v>
      </c>
      <c r="B20" s="293" t="s">
        <v>357</v>
      </c>
      <c r="C20" s="644">
        <v>0</v>
      </c>
      <c r="D20" s="644">
        <v>35900893.199219435</v>
      </c>
      <c r="E20" s="644">
        <v>3140373.7699999898</v>
      </c>
      <c r="F20" s="644">
        <v>5759186.7599999998</v>
      </c>
      <c r="G20" s="292">
        <v>0</v>
      </c>
      <c r="I20" s="643"/>
      <c r="J20" s="643"/>
      <c r="K20" s="643"/>
      <c r="L20" s="643"/>
      <c r="M20" s="643"/>
      <c r="N20" s="643"/>
    </row>
    <row r="21" spans="1:14">
      <c r="A21" s="294">
        <v>14</v>
      </c>
      <c r="B21" s="295" t="s">
        <v>358</v>
      </c>
      <c r="C21" s="645"/>
      <c r="D21" s="645"/>
      <c r="E21" s="645"/>
      <c r="F21" s="645"/>
      <c r="G21" s="296">
        <f>SUM(G8,G11,G14,G17,G18)</f>
        <v>959653544.58850002</v>
      </c>
      <c r="I21" s="643"/>
      <c r="J21" s="643"/>
      <c r="K21" s="643"/>
      <c r="L21" s="643"/>
      <c r="M21" s="643"/>
      <c r="N21" s="643"/>
    </row>
    <row r="22" spans="1:14">
      <c r="A22" s="297"/>
      <c r="B22" s="298" t="s">
        <v>359</v>
      </c>
      <c r="C22" s="299"/>
      <c r="D22" s="300"/>
      <c r="E22" s="299"/>
      <c r="F22" s="299"/>
      <c r="G22" s="301"/>
      <c r="I22" s="643"/>
      <c r="J22" s="643"/>
      <c r="K22" s="643"/>
      <c r="L22" s="643"/>
      <c r="M22" s="643"/>
      <c r="N22" s="643"/>
    </row>
    <row r="23" spans="1:14">
      <c r="A23" s="290">
        <v>15</v>
      </c>
      <c r="B23" s="291" t="s">
        <v>360</v>
      </c>
      <c r="C23" s="647">
        <v>156061160.12250003</v>
      </c>
      <c r="D23" s="648">
        <v>0</v>
      </c>
      <c r="E23" s="647">
        <v>0</v>
      </c>
      <c r="F23" s="647">
        <v>857733.80999999994</v>
      </c>
      <c r="G23" s="292">
        <v>3328627.9046250004</v>
      </c>
      <c r="I23" s="643"/>
      <c r="J23" s="643"/>
      <c r="K23" s="643"/>
      <c r="L23" s="643"/>
      <c r="M23" s="643"/>
      <c r="N23" s="643"/>
    </row>
    <row r="24" spans="1:14">
      <c r="A24" s="290">
        <v>16</v>
      </c>
      <c r="B24" s="291" t="s">
        <v>361</v>
      </c>
      <c r="C24" s="644">
        <f>SUM(C25:C27,C29,C31)</f>
        <v>0</v>
      </c>
      <c r="D24" s="646">
        <f t="shared" ref="D24:G24" si="3">SUM(D25:D27,D29,D31)</f>
        <v>115652309.58041367</v>
      </c>
      <c r="E24" s="644">
        <f t="shared" si="3"/>
        <v>100787826.21358579</v>
      </c>
      <c r="F24" s="644">
        <f t="shared" si="3"/>
        <v>573025392.43350041</v>
      </c>
      <c r="G24" s="292">
        <f t="shared" si="3"/>
        <v>578442422.86755872</v>
      </c>
      <c r="I24" s="643"/>
      <c r="J24" s="643"/>
      <c r="K24" s="643"/>
      <c r="L24" s="643"/>
      <c r="M24" s="643"/>
      <c r="N24" s="643"/>
    </row>
    <row r="25" spans="1:14">
      <c r="A25" s="290">
        <v>17</v>
      </c>
      <c r="B25" s="293" t="s">
        <v>362</v>
      </c>
      <c r="C25" s="644">
        <v>0</v>
      </c>
      <c r="D25" s="644">
        <v>0</v>
      </c>
      <c r="E25" s="644">
        <v>0</v>
      </c>
      <c r="F25" s="644">
        <v>0</v>
      </c>
      <c r="G25" s="644">
        <v>0</v>
      </c>
      <c r="I25" s="643"/>
      <c r="J25" s="643"/>
      <c r="K25" s="643"/>
      <c r="L25" s="643"/>
      <c r="M25" s="643"/>
      <c r="N25" s="643"/>
    </row>
    <row r="26" spans="1:14" ht="26.25">
      <c r="A26" s="290">
        <v>18</v>
      </c>
      <c r="B26" s="293" t="s">
        <v>363</v>
      </c>
      <c r="C26" s="644">
        <v>0</v>
      </c>
      <c r="D26" s="644">
        <v>48748806.658659972</v>
      </c>
      <c r="E26" s="644">
        <v>22455060.097242408</v>
      </c>
      <c r="F26" s="644">
        <v>1419024.8840976199</v>
      </c>
      <c r="G26" s="644">
        <v>19958875.931517821</v>
      </c>
      <c r="I26" s="643"/>
      <c r="J26" s="643"/>
      <c r="K26" s="643"/>
      <c r="L26" s="643"/>
      <c r="M26" s="643"/>
      <c r="N26" s="643"/>
    </row>
    <row r="27" spans="1:14">
      <c r="A27" s="290">
        <v>19</v>
      </c>
      <c r="B27" s="293" t="s">
        <v>364</v>
      </c>
      <c r="C27" s="644">
        <v>0</v>
      </c>
      <c r="D27" s="644">
        <v>52684463.827113196</v>
      </c>
      <c r="E27" s="644">
        <v>64431984.017561853</v>
      </c>
      <c r="F27" s="644">
        <v>323461365.65532506</v>
      </c>
      <c r="G27" s="644">
        <v>333500384.7293638</v>
      </c>
      <c r="I27" s="643"/>
      <c r="J27" s="643"/>
      <c r="K27" s="643"/>
      <c r="L27" s="643"/>
      <c r="M27" s="643"/>
      <c r="N27" s="643"/>
    </row>
    <row r="28" spans="1:14">
      <c r="A28" s="290">
        <v>20</v>
      </c>
      <c r="B28" s="302" t="s">
        <v>365</v>
      </c>
      <c r="C28" s="644">
        <v>0</v>
      </c>
      <c r="D28" s="644">
        <v>0</v>
      </c>
      <c r="E28" s="644">
        <v>0</v>
      </c>
      <c r="F28" s="644">
        <v>0</v>
      </c>
      <c r="G28" s="644">
        <v>0</v>
      </c>
      <c r="I28" s="643"/>
      <c r="J28" s="643"/>
      <c r="K28" s="643"/>
      <c r="L28" s="643"/>
      <c r="M28" s="643"/>
      <c r="N28" s="643"/>
    </row>
    <row r="29" spans="1:14">
      <c r="A29" s="290">
        <v>21</v>
      </c>
      <c r="B29" s="293" t="s">
        <v>366</v>
      </c>
      <c r="C29" s="644">
        <v>0</v>
      </c>
      <c r="D29" s="644">
        <v>14219039.09464049</v>
      </c>
      <c r="E29" s="644">
        <v>13900782.098781522</v>
      </c>
      <c r="F29" s="644">
        <v>247848791.59657773</v>
      </c>
      <c r="G29" s="644">
        <v>224731383.45380208</v>
      </c>
      <c r="I29" s="643"/>
      <c r="J29" s="643"/>
      <c r="K29" s="643"/>
      <c r="L29" s="643"/>
      <c r="M29" s="643"/>
      <c r="N29" s="643"/>
    </row>
    <row r="30" spans="1:14">
      <c r="A30" s="290">
        <v>22</v>
      </c>
      <c r="B30" s="302" t="s">
        <v>365</v>
      </c>
      <c r="C30" s="644">
        <v>0</v>
      </c>
      <c r="D30" s="644">
        <v>0</v>
      </c>
      <c r="E30" s="644">
        <v>0</v>
      </c>
      <c r="F30" s="644">
        <v>0</v>
      </c>
      <c r="G30" s="644">
        <v>0</v>
      </c>
      <c r="I30" s="643"/>
      <c r="J30" s="643"/>
      <c r="K30" s="643"/>
      <c r="L30" s="643"/>
      <c r="M30" s="643"/>
      <c r="N30" s="643"/>
    </row>
    <row r="31" spans="1:14">
      <c r="A31" s="290">
        <v>23</v>
      </c>
      <c r="B31" s="293" t="s">
        <v>367</v>
      </c>
      <c r="C31" s="644">
        <v>0</v>
      </c>
      <c r="D31" s="644">
        <v>0</v>
      </c>
      <c r="E31" s="644">
        <v>0</v>
      </c>
      <c r="F31" s="644">
        <v>296210.29749999999</v>
      </c>
      <c r="G31" s="644">
        <v>251778.75287499998</v>
      </c>
      <c r="I31" s="643"/>
      <c r="J31" s="643"/>
      <c r="K31" s="643"/>
      <c r="L31" s="643"/>
      <c r="M31" s="643"/>
      <c r="N31" s="643"/>
    </row>
    <row r="32" spans="1:14">
      <c r="A32" s="290">
        <v>24</v>
      </c>
      <c r="B32" s="291" t="s">
        <v>368</v>
      </c>
      <c r="C32" s="644">
        <v>0</v>
      </c>
      <c r="D32" s="644">
        <v>0</v>
      </c>
      <c r="E32" s="644">
        <v>0</v>
      </c>
      <c r="F32" s="644">
        <v>0</v>
      </c>
      <c r="G32" s="644">
        <v>0</v>
      </c>
      <c r="I32" s="643"/>
      <c r="J32" s="643"/>
      <c r="K32" s="643"/>
      <c r="L32" s="643"/>
      <c r="M32" s="643"/>
      <c r="N32" s="643"/>
    </row>
    <row r="33" spans="1:14">
      <c r="A33" s="290">
        <v>25</v>
      </c>
      <c r="B33" s="291" t="s">
        <v>369</v>
      </c>
      <c r="C33" s="644">
        <f>SUM(C34:C35)</f>
        <v>37988772.179999754</v>
      </c>
      <c r="D33" s="644">
        <f>SUM(D34:D35)</f>
        <v>22416698.017849963</v>
      </c>
      <c r="E33" s="644">
        <f>SUM(E34:E35)</f>
        <v>8158856.6558936723</v>
      </c>
      <c r="F33" s="644">
        <f>SUM(F34:F35)</f>
        <v>91591207.446255654</v>
      </c>
      <c r="G33" s="292">
        <f>SUM(G34:G35)</f>
        <v>144711548.2541272</v>
      </c>
      <c r="I33" s="643"/>
      <c r="J33" s="643"/>
      <c r="K33" s="643"/>
      <c r="L33" s="643"/>
      <c r="M33" s="643"/>
      <c r="N33" s="643"/>
    </row>
    <row r="34" spans="1:14">
      <c r="A34" s="290">
        <v>26</v>
      </c>
      <c r="B34" s="293" t="s">
        <v>370</v>
      </c>
      <c r="C34" s="645"/>
      <c r="D34" s="646">
        <v>0</v>
      </c>
      <c r="E34" s="646">
        <v>0</v>
      </c>
      <c r="F34" s="646">
        <v>0</v>
      </c>
      <c r="G34" s="646">
        <v>0</v>
      </c>
      <c r="I34" s="643"/>
      <c r="J34" s="643"/>
      <c r="K34" s="643"/>
      <c r="L34" s="643"/>
      <c r="M34" s="643"/>
      <c r="N34" s="643"/>
    </row>
    <row r="35" spans="1:14">
      <c r="A35" s="290">
        <v>27</v>
      </c>
      <c r="B35" s="293" t="s">
        <v>371</v>
      </c>
      <c r="C35" s="644">
        <v>37988772.179999754</v>
      </c>
      <c r="D35" s="644">
        <v>22416698.017849963</v>
      </c>
      <c r="E35" s="644">
        <v>8158856.6558936723</v>
      </c>
      <c r="F35" s="644">
        <v>91591207.446255654</v>
      </c>
      <c r="G35" s="644">
        <v>144711548.2541272</v>
      </c>
      <c r="I35" s="643"/>
      <c r="J35" s="643"/>
      <c r="K35" s="643"/>
      <c r="L35" s="643"/>
      <c r="M35" s="643"/>
      <c r="N35" s="643"/>
    </row>
    <row r="36" spans="1:14">
      <c r="A36" s="290">
        <v>28</v>
      </c>
      <c r="B36" s="291" t="s">
        <v>372</v>
      </c>
      <c r="C36" s="644">
        <v>55478965.940000005</v>
      </c>
      <c r="D36" s="644">
        <v>2524969.67</v>
      </c>
      <c r="E36" s="644">
        <v>11596662</v>
      </c>
      <c r="F36" s="644">
        <v>10402869.67</v>
      </c>
      <c r="G36" s="644">
        <v>4421991.5920000002</v>
      </c>
      <c r="I36" s="643"/>
      <c r="J36" s="643"/>
      <c r="K36" s="643"/>
      <c r="L36" s="643"/>
      <c r="M36" s="643"/>
      <c r="N36" s="643"/>
    </row>
    <row r="37" spans="1:14">
      <c r="A37" s="294">
        <v>29</v>
      </c>
      <c r="B37" s="295" t="s">
        <v>373</v>
      </c>
      <c r="C37" s="645"/>
      <c r="D37" s="645"/>
      <c r="E37" s="645"/>
      <c r="F37" s="645"/>
      <c r="G37" s="296">
        <f>SUM(G23:G24,G32:G33,G36)</f>
        <v>730904590.61831093</v>
      </c>
      <c r="I37" s="643"/>
      <c r="J37" s="643"/>
      <c r="K37" s="643"/>
      <c r="L37" s="643"/>
      <c r="M37" s="643"/>
      <c r="N37" s="643"/>
    </row>
    <row r="38" spans="1:14">
      <c r="A38" s="286"/>
      <c r="B38" s="303"/>
      <c r="C38" s="304"/>
      <c r="D38" s="304"/>
      <c r="E38" s="304"/>
      <c r="F38" s="304"/>
      <c r="G38" s="305"/>
      <c r="I38" s="643"/>
      <c r="J38" s="643"/>
      <c r="K38" s="643"/>
      <c r="L38" s="643"/>
      <c r="M38" s="643"/>
      <c r="N38" s="643"/>
    </row>
    <row r="39" spans="1:14" ht="15.75" thickBot="1">
      <c r="A39" s="306">
        <v>30</v>
      </c>
      <c r="B39" s="307" t="s">
        <v>374</v>
      </c>
      <c r="C39" s="649"/>
      <c r="D39" s="650"/>
      <c r="E39" s="650"/>
      <c r="F39" s="651"/>
      <c r="G39" s="652">
        <f>IFERROR(G21/G37,0)</f>
        <v>1.3129669137481792</v>
      </c>
      <c r="I39" s="643"/>
      <c r="J39" s="643"/>
      <c r="K39" s="643"/>
      <c r="L39" s="643"/>
      <c r="M39" s="643"/>
      <c r="N39" s="643"/>
    </row>
    <row r="42" spans="1:14" ht="39">
      <c r="B42" s="278"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heetViews>
  <sheetFormatPr defaultColWidth="9.140625" defaultRowHeight="12.75"/>
  <cols>
    <col min="1" max="1" width="11.85546875" style="379" bestFit="1" customWidth="1"/>
    <col min="2" max="2" width="105.140625" style="379" bestFit="1" customWidth="1"/>
    <col min="3" max="3" width="16" style="379" customWidth="1"/>
    <col min="4" max="4" width="15" style="379" customWidth="1"/>
    <col min="5" max="5" width="17.42578125" style="379" bestFit="1" customWidth="1"/>
    <col min="6" max="6" width="13.7109375" style="379" customWidth="1"/>
    <col min="7" max="7" width="30.42578125" style="379" customWidth="1"/>
    <col min="8" max="8" width="18.85546875" style="379" customWidth="1"/>
    <col min="9" max="16384" width="9.140625" style="379"/>
  </cols>
  <sheetData>
    <row r="1" spans="1:8" ht="13.5">
      <c r="A1" s="310" t="s">
        <v>30</v>
      </c>
      <c r="B1" s="388" t="str">
        <f>'Info '!C2</f>
        <v>JSC " Halyk Bank Georgia"</v>
      </c>
    </row>
    <row r="2" spans="1:8">
      <c r="A2" s="311" t="s">
        <v>31</v>
      </c>
      <c r="B2" s="746">
        <f>'1. key ratios '!B2</f>
        <v>45838</v>
      </c>
    </row>
    <row r="3" spans="1:8">
      <c r="A3" s="312" t="s">
        <v>380</v>
      </c>
    </row>
    <row r="5" spans="1:8" ht="12" customHeight="1">
      <c r="A5" s="821" t="s">
        <v>381</v>
      </c>
      <c r="B5" s="822"/>
      <c r="C5" s="827" t="s">
        <v>382</v>
      </c>
      <c r="D5" s="828"/>
      <c r="E5" s="828"/>
      <c r="F5" s="828"/>
      <c r="G5" s="828"/>
      <c r="H5" s="829"/>
    </row>
    <row r="6" spans="1:8">
      <c r="A6" s="823"/>
      <c r="B6" s="824"/>
      <c r="C6" s="830"/>
      <c r="D6" s="831"/>
      <c r="E6" s="831"/>
      <c r="F6" s="831"/>
      <c r="G6" s="831"/>
      <c r="H6" s="832"/>
    </row>
    <row r="7" spans="1:8">
      <c r="A7" s="825"/>
      <c r="B7" s="826"/>
      <c r="C7" s="387" t="s">
        <v>383</v>
      </c>
      <c r="D7" s="387" t="s">
        <v>384</v>
      </c>
      <c r="E7" s="387" t="s">
        <v>385</v>
      </c>
      <c r="F7" s="387" t="s">
        <v>386</v>
      </c>
      <c r="G7" s="387" t="s">
        <v>387</v>
      </c>
      <c r="H7" s="387" t="s">
        <v>64</v>
      </c>
    </row>
    <row r="8" spans="1:8">
      <c r="A8" s="383">
        <v>1</v>
      </c>
      <c r="B8" s="382" t="s">
        <v>51</v>
      </c>
      <c r="C8" s="641">
        <v>94811777.49000001</v>
      </c>
      <c r="D8" s="641">
        <v>0</v>
      </c>
      <c r="E8" s="641">
        <v>5924205.9661942683</v>
      </c>
      <c r="F8" s="641">
        <v>0</v>
      </c>
      <c r="G8" s="641">
        <v>0</v>
      </c>
      <c r="H8" s="641">
        <f t="shared" ref="H8:H21" si="0">SUM(C8:G8)</f>
        <v>100735983.45619428</v>
      </c>
    </row>
    <row r="9" spans="1:8">
      <c r="A9" s="383">
        <v>2</v>
      </c>
      <c r="B9" s="382" t="s">
        <v>52</v>
      </c>
      <c r="C9" s="641">
        <v>0</v>
      </c>
      <c r="D9" s="641">
        <v>0</v>
      </c>
      <c r="E9" s="641">
        <v>0</v>
      </c>
      <c r="F9" s="641">
        <v>0</v>
      </c>
      <c r="G9" s="641">
        <v>0</v>
      </c>
      <c r="H9" s="641">
        <f t="shared" si="0"/>
        <v>0</v>
      </c>
    </row>
    <row r="10" spans="1:8">
      <c r="A10" s="383">
        <v>3</v>
      </c>
      <c r="B10" s="382" t="s">
        <v>152</v>
      </c>
      <c r="C10" s="641">
        <v>0</v>
      </c>
      <c r="D10" s="641">
        <v>0</v>
      </c>
      <c r="E10" s="641">
        <v>0</v>
      </c>
      <c r="F10" s="641">
        <v>0</v>
      </c>
      <c r="G10" s="641">
        <v>0</v>
      </c>
      <c r="H10" s="641">
        <f t="shared" si="0"/>
        <v>0</v>
      </c>
    </row>
    <row r="11" spans="1:8">
      <c r="A11" s="383">
        <v>4</v>
      </c>
      <c r="B11" s="382" t="s">
        <v>53</v>
      </c>
      <c r="C11" s="641">
        <v>0</v>
      </c>
      <c r="D11" s="641">
        <v>0</v>
      </c>
      <c r="E11" s="641">
        <v>0</v>
      </c>
      <c r="F11" s="641">
        <v>0</v>
      </c>
      <c r="G11" s="641">
        <v>0</v>
      </c>
      <c r="H11" s="641">
        <f t="shared" si="0"/>
        <v>0</v>
      </c>
    </row>
    <row r="12" spans="1:8">
      <c r="A12" s="383">
        <v>5</v>
      </c>
      <c r="B12" s="382" t="s">
        <v>54</v>
      </c>
      <c r="C12" s="641">
        <v>0</v>
      </c>
      <c r="D12" s="641">
        <v>0</v>
      </c>
      <c r="E12" s="641">
        <v>0</v>
      </c>
      <c r="F12" s="641">
        <v>0</v>
      </c>
      <c r="G12" s="641">
        <v>0</v>
      </c>
      <c r="H12" s="641">
        <f t="shared" si="0"/>
        <v>0</v>
      </c>
    </row>
    <row r="13" spans="1:8">
      <c r="A13" s="383">
        <v>6</v>
      </c>
      <c r="B13" s="382" t="s">
        <v>55</v>
      </c>
      <c r="C13" s="641">
        <v>32289838.020000003</v>
      </c>
      <c r="D13" s="641">
        <v>11499680.24</v>
      </c>
      <c r="E13" s="641">
        <v>0</v>
      </c>
      <c r="F13" s="641">
        <v>857733.81000000238</v>
      </c>
      <c r="G13" s="641">
        <v>0</v>
      </c>
      <c r="H13" s="641">
        <f t="shared" si="0"/>
        <v>44647252.070000008</v>
      </c>
    </row>
    <row r="14" spans="1:8">
      <c r="A14" s="383">
        <v>7</v>
      </c>
      <c r="B14" s="382" t="s">
        <v>56</v>
      </c>
      <c r="C14" s="641">
        <v>0</v>
      </c>
      <c r="D14" s="641">
        <v>156204881.88</v>
      </c>
      <c r="E14" s="641">
        <v>63322992.750000015</v>
      </c>
      <c r="F14" s="641">
        <v>0</v>
      </c>
      <c r="G14" s="641">
        <v>393814299.58999985</v>
      </c>
      <c r="H14" s="641">
        <f t="shared" si="0"/>
        <v>613342174.21999979</v>
      </c>
    </row>
    <row r="15" spans="1:8">
      <c r="A15" s="383">
        <v>8</v>
      </c>
      <c r="B15" s="384" t="s">
        <v>57</v>
      </c>
      <c r="C15" s="641">
        <v>0</v>
      </c>
      <c r="D15" s="641">
        <v>8462807.9299999997</v>
      </c>
      <c r="E15" s="641">
        <v>28462565.940000027</v>
      </c>
      <c r="F15" s="641">
        <v>0</v>
      </c>
      <c r="G15" s="641">
        <v>171502037.31999996</v>
      </c>
      <c r="H15" s="641">
        <f t="shared" si="0"/>
        <v>208427411.19</v>
      </c>
    </row>
    <row r="16" spans="1:8">
      <c r="A16" s="383">
        <v>9</v>
      </c>
      <c r="B16" s="382" t="s">
        <v>58</v>
      </c>
      <c r="C16" s="641">
        <v>0</v>
      </c>
      <c r="D16" s="641">
        <v>0</v>
      </c>
      <c r="E16" s="641">
        <v>0</v>
      </c>
      <c r="F16" s="641">
        <v>0</v>
      </c>
      <c r="G16" s="641">
        <v>0</v>
      </c>
      <c r="H16" s="641">
        <f t="shared" si="0"/>
        <v>0</v>
      </c>
    </row>
    <row r="17" spans="1:8">
      <c r="A17" s="383">
        <v>10</v>
      </c>
      <c r="B17" s="386" t="s">
        <v>395</v>
      </c>
      <c r="C17" s="641">
        <v>0</v>
      </c>
      <c r="D17" s="641">
        <v>262285.79000000004</v>
      </c>
      <c r="E17" s="641">
        <v>3705678.37</v>
      </c>
      <c r="F17" s="641">
        <v>0</v>
      </c>
      <c r="G17" s="641">
        <v>27961810.329999991</v>
      </c>
      <c r="H17" s="641">
        <f t="shared" si="0"/>
        <v>31929774.489999991</v>
      </c>
    </row>
    <row r="18" spans="1:8">
      <c r="A18" s="383">
        <v>11</v>
      </c>
      <c r="B18" s="382" t="s">
        <v>60</v>
      </c>
      <c r="C18" s="641">
        <v>0</v>
      </c>
      <c r="D18" s="641">
        <v>0</v>
      </c>
      <c r="E18" s="641">
        <v>0</v>
      </c>
      <c r="F18" s="641">
        <v>0</v>
      </c>
      <c r="G18" s="641">
        <v>0</v>
      </c>
      <c r="H18" s="641">
        <f t="shared" si="0"/>
        <v>0</v>
      </c>
    </row>
    <row r="19" spans="1:8">
      <c r="A19" s="383">
        <v>12</v>
      </c>
      <c r="B19" s="382" t="s">
        <v>61</v>
      </c>
      <c r="C19" s="641">
        <v>0</v>
      </c>
      <c r="D19" s="641">
        <v>0</v>
      </c>
      <c r="E19" s="641">
        <v>0</v>
      </c>
      <c r="F19" s="641">
        <v>0</v>
      </c>
      <c r="G19" s="641">
        <v>0</v>
      </c>
      <c r="H19" s="641">
        <f t="shared" si="0"/>
        <v>0</v>
      </c>
    </row>
    <row r="20" spans="1:8">
      <c r="A20" s="385">
        <v>13</v>
      </c>
      <c r="B20" s="384" t="s">
        <v>144</v>
      </c>
      <c r="C20" s="641">
        <v>0</v>
      </c>
      <c r="D20" s="641">
        <v>0</v>
      </c>
      <c r="E20" s="641">
        <v>0</v>
      </c>
      <c r="F20" s="641">
        <v>0</v>
      </c>
      <c r="G20" s="641">
        <v>0</v>
      </c>
      <c r="H20" s="641">
        <f t="shared" si="0"/>
        <v>0</v>
      </c>
    </row>
    <row r="21" spans="1:8">
      <c r="A21" s="383">
        <v>14</v>
      </c>
      <c r="B21" s="382" t="s">
        <v>63</v>
      </c>
      <c r="C21" s="641">
        <v>11830695.85</v>
      </c>
      <c r="D21" s="641">
        <v>15131303.198672676</v>
      </c>
      <c r="E21" s="641">
        <v>9864000.1100000013</v>
      </c>
      <c r="F21" s="641">
        <v>53999.05</v>
      </c>
      <c r="G21" s="641">
        <v>103006023.63999999</v>
      </c>
      <c r="H21" s="641">
        <f t="shared" si="0"/>
        <v>139886021.84867266</v>
      </c>
    </row>
    <row r="22" spans="1:8">
      <c r="A22" s="381">
        <v>15</v>
      </c>
      <c r="B22" s="380" t="s">
        <v>64</v>
      </c>
      <c r="C22" s="641">
        <f>SUM(C18:C21)+SUM(C8:C16)</f>
        <v>138932311.36000001</v>
      </c>
      <c r="D22" s="641">
        <f t="shared" ref="D22:H22" si="1">SUM(D18:D21)+SUM(D8:D16)</f>
        <v>191298673.24867269</v>
      </c>
      <c r="E22" s="641">
        <f t="shared" si="1"/>
        <v>107573764.76619431</v>
      </c>
      <c r="F22" s="641">
        <f t="shared" si="1"/>
        <v>911732.86000000243</v>
      </c>
      <c r="G22" s="641">
        <f t="shared" si="1"/>
        <v>668322360.54999983</v>
      </c>
      <c r="H22" s="641">
        <f t="shared" si="1"/>
        <v>1107038842.7848668</v>
      </c>
    </row>
    <row r="26" spans="1:8" ht="25.5">
      <c r="B26" s="316"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45"/>
  <sheetViews>
    <sheetView showGridLines="0" zoomScale="80" zoomScaleNormal="80" workbookViewId="0">
      <selection activeCell="B2" sqref="B2"/>
    </sheetView>
  </sheetViews>
  <sheetFormatPr defaultColWidth="9.140625" defaultRowHeight="12.75"/>
  <cols>
    <col min="1" max="1" width="11.85546875" style="389" bestFit="1" customWidth="1"/>
    <col min="2" max="2" width="86.85546875" style="379" customWidth="1"/>
    <col min="3" max="4" width="31.5703125" style="379" customWidth="1"/>
    <col min="5" max="5" width="15.140625" style="313" bestFit="1" customWidth="1"/>
    <col min="6" max="6" width="11.85546875" style="313" bestFit="1" customWidth="1"/>
    <col min="7" max="7" width="21.5703125" style="379" bestFit="1" customWidth="1"/>
    <col min="8" max="8" width="41.42578125" style="379" customWidth="1"/>
    <col min="9" max="16384" width="9.140625" style="379"/>
  </cols>
  <sheetData>
    <row r="1" spans="1:8" ht="13.5">
      <c r="A1" s="310" t="s">
        <v>30</v>
      </c>
      <c r="B1" s="388" t="str">
        <f>'Info '!C2</f>
        <v>JSC " Halyk Bank Georgia"</v>
      </c>
      <c r="C1" s="403"/>
      <c r="D1" s="403"/>
      <c r="E1" s="403"/>
      <c r="F1" s="403"/>
      <c r="G1" s="403"/>
      <c r="H1" s="403"/>
    </row>
    <row r="2" spans="1:8">
      <c r="A2" s="311" t="s">
        <v>31</v>
      </c>
      <c r="B2" s="746">
        <f>'1. key ratios '!B2</f>
        <v>45838</v>
      </c>
      <c r="C2" s="403"/>
      <c r="D2" s="403"/>
      <c r="E2" s="403"/>
      <c r="F2" s="403"/>
      <c r="G2" s="403"/>
      <c r="H2" s="403"/>
    </row>
    <row r="3" spans="1:8">
      <c r="A3" s="312" t="s">
        <v>388</v>
      </c>
      <c r="B3" s="403"/>
      <c r="C3" s="403"/>
      <c r="D3" s="403"/>
      <c r="E3" s="403"/>
      <c r="F3" s="403"/>
      <c r="G3" s="403"/>
      <c r="H3" s="403"/>
    </row>
    <row r="4" spans="1:8">
      <c r="A4" s="404"/>
      <c r="B4" s="403"/>
      <c r="C4" s="402" t="s">
        <v>0</v>
      </c>
      <c r="D4" s="402" t="s">
        <v>1</v>
      </c>
      <c r="E4" s="402" t="s">
        <v>2</v>
      </c>
      <c r="F4" s="402" t="s">
        <v>3</v>
      </c>
      <c r="G4" s="402" t="s">
        <v>4</v>
      </c>
      <c r="H4" s="402" t="s">
        <v>5</v>
      </c>
    </row>
    <row r="5" spans="1:8" ht="33.950000000000003" customHeight="1">
      <c r="A5" s="821" t="s">
        <v>389</v>
      </c>
      <c r="B5" s="822"/>
      <c r="C5" s="835" t="s">
        <v>390</v>
      </c>
      <c r="D5" s="835"/>
      <c r="E5" s="835" t="s">
        <v>627</v>
      </c>
      <c r="F5" s="833" t="s">
        <v>391</v>
      </c>
      <c r="G5" s="833" t="s">
        <v>392</v>
      </c>
      <c r="H5" s="400" t="s">
        <v>626</v>
      </c>
    </row>
    <row r="6" spans="1:8" ht="25.5">
      <c r="A6" s="825"/>
      <c r="B6" s="826"/>
      <c r="C6" s="401" t="s">
        <v>393</v>
      </c>
      <c r="D6" s="401" t="s">
        <v>394</v>
      </c>
      <c r="E6" s="835"/>
      <c r="F6" s="834"/>
      <c r="G6" s="834"/>
      <c r="H6" s="400" t="s">
        <v>625</v>
      </c>
    </row>
    <row r="7" spans="1:8">
      <c r="A7" s="398">
        <v>1</v>
      </c>
      <c r="B7" s="382" t="s">
        <v>51</v>
      </c>
      <c r="C7" s="619">
        <v>0</v>
      </c>
      <c r="D7" s="619">
        <v>100742901.94000001</v>
      </c>
      <c r="E7" s="629">
        <v>6918.5</v>
      </c>
      <c r="F7" s="629">
        <v>0</v>
      </c>
      <c r="G7" s="619">
        <v>0</v>
      </c>
      <c r="H7" s="390">
        <f>C7+D7-E7-F7</f>
        <v>100735983.44000001</v>
      </c>
    </row>
    <row r="8" spans="1:8">
      <c r="A8" s="398">
        <v>2</v>
      </c>
      <c r="B8" s="382" t="s">
        <v>52</v>
      </c>
      <c r="C8" s="619">
        <v>0</v>
      </c>
      <c r="D8" s="619">
        <v>0</v>
      </c>
      <c r="E8" s="629">
        <v>0</v>
      </c>
      <c r="F8" s="629">
        <v>0</v>
      </c>
      <c r="G8" s="619">
        <v>0</v>
      </c>
      <c r="H8" s="390">
        <f t="shared" ref="H8:H20" si="0">C8+D8-E8-F8</f>
        <v>0</v>
      </c>
    </row>
    <row r="9" spans="1:8">
      <c r="A9" s="398">
        <v>3</v>
      </c>
      <c r="B9" s="382" t="s">
        <v>152</v>
      </c>
      <c r="C9" s="619">
        <v>0</v>
      </c>
      <c r="D9" s="619">
        <v>0</v>
      </c>
      <c r="E9" s="629">
        <v>0</v>
      </c>
      <c r="F9" s="629">
        <v>0</v>
      </c>
      <c r="G9" s="619">
        <v>0</v>
      </c>
      <c r="H9" s="390">
        <f t="shared" si="0"/>
        <v>0</v>
      </c>
    </row>
    <row r="10" spans="1:8">
      <c r="A10" s="398">
        <v>4</v>
      </c>
      <c r="B10" s="382" t="s">
        <v>53</v>
      </c>
      <c r="C10" s="619">
        <v>0</v>
      </c>
      <c r="D10" s="619">
        <v>0</v>
      </c>
      <c r="E10" s="629">
        <v>0</v>
      </c>
      <c r="F10" s="629">
        <v>0</v>
      </c>
      <c r="G10" s="619">
        <v>0</v>
      </c>
      <c r="H10" s="390">
        <f t="shared" si="0"/>
        <v>0</v>
      </c>
    </row>
    <row r="11" spans="1:8">
      <c r="A11" s="398">
        <v>5</v>
      </c>
      <c r="B11" s="382" t="s">
        <v>54</v>
      </c>
      <c r="C11" s="619">
        <v>0</v>
      </c>
      <c r="D11" s="619">
        <v>0</v>
      </c>
      <c r="E11" s="629">
        <v>0</v>
      </c>
      <c r="F11" s="629">
        <v>0</v>
      </c>
      <c r="G11" s="619">
        <v>0</v>
      </c>
      <c r="H11" s="390">
        <f t="shared" si="0"/>
        <v>0</v>
      </c>
    </row>
    <row r="12" spans="1:8">
      <c r="A12" s="398">
        <v>6</v>
      </c>
      <c r="B12" s="382" t="s">
        <v>55</v>
      </c>
      <c r="C12" s="619">
        <v>0</v>
      </c>
      <c r="D12" s="619">
        <v>44648222.980000004</v>
      </c>
      <c r="E12" s="629">
        <v>970.90999999195424</v>
      </c>
      <c r="F12" s="629">
        <v>0</v>
      </c>
      <c r="G12" s="619">
        <v>0</v>
      </c>
      <c r="H12" s="390">
        <f t="shared" si="0"/>
        <v>44647252.070000015</v>
      </c>
    </row>
    <row r="13" spans="1:8">
      <c r="A13" s="398">
        <v>7</v>
      </c>
      <c r="B13" s="382" t="s">
        <v>56</v>
      </c>
      <c r="C13" s="619">
        <v>49176375.329999998</v>
      </c>
      <c r="D13" s="619">
        <v>573861917.17000031</v>
      </c>
      <c r="E13" s="629">
        <v>9696118.2799999807</v>
      </c>
      <c r="F13" s="629">
        <v>0</v>
      </c>
      <c r="G13" s="619">
        <v>0</v>
      </c>
      <c r="H13" s="390">
        <f t="shared" si="0"/>
        <v>613342174.22000039</v>
      </c>
    </row>
    <row r="14" spans="1:8">
      <c r="A14" s="398">
        <v>8</v>
      </c>
      <c r="B14" s="384" t="s">
        <v>57</v>
      </c>
      <c r="C14" s="619">
        <v>18176347.599999994</v>
      </c>
      <c r="D14" s="619">
        <v>194641549.9499996</v>
      </c>
      <c r="E14" s="629">
        <v>4390486.3599999985</v>
      </c>
      <c r="F14" s="629">
        <v>0</v>
      </c>
      <c r="G14" s="619">
        <v>0</v>
      </c>
      <c r="H14" s="390">
        <f t="shared" si="0"/>
        <v>208427411.18999961</v>
      </c>
    </row>
    <row r="15" spans="1:8">
      <c r="A15" s="398">
        <v>9</v>
      </c>
      <c r="B15" s="382" t="s">
        <v>58</v>
      </c>
      <c r="C15" s="619">
        <v>0</v>
      </c>
      <c r="D15" s="619">
        <v>0</v>
      </c>
      <c r="E15" s="629">
        <v>0</v>
      </c>
      <c r="F15" s="629">
        <v>0</v>
      </c>
      <c r="G15" s="619">
        <v>0</v>
      </c>
      <c r="H15" s="390">
        <f t="shared" si="0"/>
        <v>0</v>
      </c>
    </row>
    <row r="16" spans="1:8">
      <c r="A16" s="398">
        <v>10</v>
      </c>
      <c r="B16" s="386" t="s">
        <v>395</v>
      </c>
      <c r="C16" s="619">
        <v>39890555.739999995</v>
      </c>
      <c r="D16" s="619">
        <v>0</v>
      </c>
      <c r="E16" s="629">
        <v>7960781.2500000009</v>
      </c>
      <c r="F16" s="629">
        <v>0</v>
      </c>
      <c r="G16" s="619">
        <v>0</v>
      </c>
      <c r="H16" s="390">
        <f t="shared" si="0"/>
        <v>31929774.489999995</v>
      </c>
    </row>
    <row r="17" spans="1:8">
      <c r="A17" s="398">
        <v>11</v>
      </c>
      <c r="B17" s="382" t="s">
        <v>60</v>
      </c>
      <c r="C17" s="619">
        <v>0</v>
      </c>
      <c r="D17" s="619">
        <v>0</v>
      </c>
      <c r="E17" s="629">
        <v>0</v>
      </c>
      <c r="F17" s="629">
        <v>0</v>
      </c>
      <c r="G17" s="619">
        <v>0</v>
      </c>
      <c r="H17" s="390">
        <f t="shared" si="0"/>
        <v>0</v>
      </c>
    </row>
    <row r="18" spans="1:8">
      <c r="A18" s="398">
        <v>12</v>
      </c>
      <c r="B18" s="382" t="s">
        <v>61</v>
      </c>
      <c r="C18" s="619">
        <v>0</v>
      </c>
      <c r="D18" s="619">
        <v>0</v>
      </c>
      <c r="E18" s="629">
        <v>0</v>
      </c>
      <c r="F18" s="629">
        <v>0</v>
      </c>
      <c r="G18" s="619">
        <v>0</v>
      </c>
      <c r="H18" s="390">
        <f t="shared" si="0"/>
        <v>0</v>
      </c>
    </row>
    <row r="19" spans="1:8">
      <c r="A19" s="399">
        <v>13</v>
      </c>
      <c r="B19" s="384" t="s">
        <v>144</v>
      </c>
      <c r="C19" s="619">
        <v>0</v>
      </c>
      <c r="D19" s="619">
        <v>0</v>
      </c>
      <c r="E19" s="629">
        <v>0</v>
      </c>
      <c r="F19" s="629">
        <v>0</v>
      </c>
      <c r="G19" s="619">
        <v>0</v>
      </c>
      <c r="H19" s="390">
        <f t="shared" si="0"/>
        <v>0</v>
      </c>
    </row>
    <row r="20" spans="1:8">
      <c r="A20" s="398">
        <v>14</v>
      </c>
      <c r="B20" s="382" t="s">
        <v>63</v>
      </c>
      <c r="C20" s="619">
        <v>18271063.390000001</v>
      </c>
      <c r="D20" s="619">
        <v>132259956.10000001</v>
      </c>
      <c r="E20" s="629">
        <v>4700153.00132732</v>
      </c>
      <c r="F20" s="629">
        <v>0</v>
      </c>
      <c r="G20" s="619">
        <v>0</v>
      </c>
      <c r="H20" s="390">
        <f t="shared" si="0"/>
        <v>145830866.4886727</v>
      </c>
    </row>
    <row r="21" spans="1:8" s="395" customFormat="1">
      <c r="A21" s="397">
        <v>15</v>
      </c>
      <c r="B21" s="396" t="s">
        <v>64</v>
      </c>
      <c r="C21" s="637">
        <f t="shared" ref="C21:H21" si="1">SUM(C7:C15)+SUM(C17:C20)</f>
        <v>85623786.319999993</v>
      </c>
      <c r="D21" s="637">
        <f t="shared" si="1"/>
        <v>1046154548.14</v>
      </c>
      <c r="E21" s="637">
        <f t="shared" si="1"/>
        <v>18794647.051327292</v>
      </c>
      <c r="F21" s="637">
        <f t="shared" si="1"/>
        <v>0</v>
      </c>
      <c r="G21" s="637">
        <f t="shared" si="1"/>
        <v>0</v>
      </c>
      <c r="H21" s="390">
        <f t="shared" si="1"/>
        <v>1112983687.4086726</v>
      </c>
    </row>
    <row r="22" spans="1:8">
      <c r="A22" s="394">
        <v>16</v>
      </c>
      <c r="B22" s="393" t="s">
        <v>396</v>
      </c>
      <c r="C22" s="619">
        <v>85623786.319999993</v>
      </c>
      <c r="D22" s="619">
        <v>837975869.67999876</v>
      </c>
      <c r="E22" s="619">
        <v>18510879.560000021</v>
      </c>
      <c r="F22" s="619">
        <v>0</v>
      </c>
      <c r="G22" s="619">
        <v>0</v>
      </c>
      <c r="H22" s="390">
        <f>C22+D22-E22-F22</f>
        <v>905088776.43999875</v>
      </c>
    </row>
    <row r="23" spans="1:8">
      <c r="A23" s="394">
        <v>17</v>
      </c>
      <c r="B23" s="393" t="s">
        <v>397</v>
      </c>
      <c r="C23" s="619">
        <v>0</v>
      </c>
      <c r="D23" s="619">
        <v>6788053.3700000001</v>
      </c>
      <c r="E23" s="619">
        <v>6113.61</v>
      </c>
      <c r="F23" s="619">
        <v>0</v>
      </c>
      <c r="G23" s="619">
        <v>0</v>
      </c>
      <c r="H23" s="390">
        <f>C23+D23-E23-F23</f>
        <v>6781939.7599999998</v>
      </c>
    </row>
    <row r="25" spans="1:8">
      <c r="E25" s="379"/>
      <c r="F25" s="379"/>
    </row>
    <row r="26" spans="1:8" ht="42.6" customHeight="1">
      <c r="B26" s="316" t="s">
        <v>482</v>
      </c>
      <c r="E26" s="379"/>
      <c r="F26" s="379"/>
    </row>
    <row r="27" spans="1:8">
      <c r="E27" s="379"/>
      <c r="F27" s="379"/>
    </row>
    <row r="28" spans="1:8">
      <c r="E28" s="379"/>
      <c r="F28" s="379"/>
    </row>
    <row r="29" spans="1:8">
      <c r="E29" s="379"/>
      <c r="F29" s="379"/>
    </row>
    <row r="30" spans="1:8">
      <c r="E30" s="379"/>
      <c r="F30" s="379"/>
    </row>
    <row r="31" spans="1:8">
      <c r="E31" s="379"/>
      <c r="F31" s="379"/>
    </row>
    <row r="32" spans="1:8">
      <c r="E32" s="379"/>
      <c r="F32" s="379"/>
    </row>
    <row r="33" spans="5:6">
      <c r="E33" s="379"/>
      <c r="F33" s="379"/>
    </row>
    <row r="34" spans="5:6">
      <c r="E34" s="379"/>
      <c r="F34" s="379"/>
    </row>
    <row r="35" spans="5:6">
      <c r="E35" s="379"/>
      <c r="F35" s="379"/>
    </row>
    <row r="36" spans="5:6">
      <c r="E36" s="379"/>
      <c r="F36" s="379"/>
    </row>
    <row r="37" spans="5:6">
      <c r="E37" s="379"/>
      <c r="F37" s="379"/>
    </row>
    <row r="38" spans="5:6">
      <c r="E38" s="379"/>
      <c r="F38" s="379"/>
    </row>
    <row r="39" spans="5:6">
      <c r="E39" s="379"/>
      <c r="F39" s="379"/>
    </row>
    <row r="40" spans="5:6">
      <c r="E40" s="379"/>
      <c r="F40" s="379"/>
    </row>
    <row r="41" spans="5:6">
      <c r="E41" s="379"/>
      <c r="F41" s="379"/>
    </row>
    <row r="42" spans="5:6">
      <c r="E42" s="379"/>
      <c r="F42" s="379"/>
    </row>
    <row r="43" spans="5:6">
      <c r="E43" s="379"/>
      <c r="F43" s="379"/>
    </row>
    <row r="44" spans="5:6">
      <c r="E44" s="379"/>
      <c r="F44" s="379"/>
    </row>
    <row r="45" spans="5:6">
      <c r="E45" s="379"/>
      <c r="F45" s="379"/>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heetViews>
  <sheetFormatPr defaultColWidth="9.140625" defaultRowHeight="12.75"/>
  <cols>
    <col min="1" max="1" width="11" style="379" bestFit="1" customWidth="1"/>
    <col min="2" max="2" width="93.42578125" style="379" customWidth="1"/>
    <col min="3" max="4" width="35" style="379" customWidth="1"/>
    <col min="5" max="5" width="15.140625" style="379" bestFit="1" customWidth="1"/>
    <col min="6" max="6" width="11.85546875" style="379" bestFit="1" customWidth="1"/>
    <col min="7" max="7" width="22" style="379" customWidth="1"/>
    <col min="8" max="8" width="19.85546875" style="379" customWidth="1"/>
    <col min="9" max="16384" width="9.140625" style="379"/>
  </cols>
  <sheetData>
    <row r="1" spans="1:8" ht="13.5">
      <c r="A1" s="310" t="s">
        <v>30</v>
      </c>
      <c r="B1" s="388" t="str">
        <f>'Info '!C2</f>
        <v>JSC " Halyk Bank Georgia"</v>
      </c>
      <c r="C1" s="403"/>
      <c r="D1" s="403"/>
      <c r="E1" s="403"/>
      <c r="F1" s="403"/>
      <c r="G1" s="403"/>
      <c r="H1" s="403"/>
    </row>
    <row r="2" spans="1:8">
      <c r="A2" s="311" t="s">
        <v>31</v>
      </c>
      <c r="B2" s="746">
        <f>'1. key ratios '!B2</f>
        <v>45838</v>
      </c>
      <c r="C2" s="403"/>
      <c r="D2" s="403"/>
      <c r="E2" s="403"/>
      <c r="F2" s="403"/>
      <c r="G2" s="403"/>
      <c r="H2" s="403"/>
    </row>
    <row r="3" spans="1:8">
      <c r="A3" s="312" t="s">
        <v>398</v>
      </c>
      <c r="B3" s="403"/>
      <c r="C3" s="403"/>
      <c r="D3" s="403"/>
      <c r="E3" s="403"/>
      <c r="F3" s="403"/>
      <c r="G3" s="403"/>
      <c r="H3" s="403"/>
    </row>
    <row r="4" spans="1:8">
      <c r="A4" s="404"/>
      <c r="B4" s="403"/>
      <c r="C4" s="402" t="s">
        <v>0</v>
      </c>
      <c r="D4" s="402" t="s">
        <v>1</v>
      </c>
      <c r="E4" s="402" t="s">
        <v>2</v>
      </c>
      <c r="F4" s="402" t="s">
        <v>3</v>
      </c>
      <c r="G4" s="402" t="s">
        <v>4</v>
      </c>
      <c r="H4" s="402" t="s">
        <v>5</v>
      </c>
    </row>
    <row r="5" spans="1:8" ht="41.45" customHeight="1">
      <c r="A5" s="821" t="s">
        <v>389</v>
      </c>
      <c r="B5" s="822"/>
      <c r="C5" s="835" t="s">
        <v>390</v>
      </c>
      <c r="D5" s="835"/>
      <c r="E5" s="835" t="s">
        <v>627</v>
      </c>
      <c r="F5" s="833" t="s">
        <v>391</v>
      </c>
      <c r="G5" s="833" t="s">
        <v>392</v>
      </c>
      <c r="H5" s="400" t="s">
        <v>626</v>
      </c>
    </row>
    <row r="6" spans="1:8" ht="25.5">
      <c r="A6" s="825"/>
      <c r="B6" s="826"/>
      <c r="C6" s="401" t="s">
        <v>393</v>
      </c>
      <c r="D6" s="401" t="s">
        <v>394</v>
      </c>
      <c r="E6" s="835"/>
      <c r="F6" s="834"/>
      <c r="G6" s="834"/>
      <c r="H6" s="400" t="s">
        <v>625</v>
      </c>
    </row>
    <row r="7" spans="1:8">
      <c r="A7" s="391">
        <v>1</v>
      </c>
      <c r="B7" s="409" t="s">
        <v>486</v>
      </c>
      <c r="C7" s="619">
        <v>998284.20000000007</v>
      </c>
      <c r="D7" s="619">
        <v>111036110.01000001</v>
      </c>
      <c r="E7" s="619">
        <v>352143.23000000027</v>
      </c>
      <c r="F7" s="619">
        <v>0</v>
      </c>
      <c r="G7" s="619">
        <v>0</v>
      </c>
      <c r="H7" s="642">
        <f t="shared" ref="H7:H34" si="0">C7+D7-E7-F7</f>
        <v>111682250.98</v>
      </c>
    </row>
    <row r="8" spans="1:8">
      <c r="A8" s="391">
        <v>2</v>
      </c>
      <c r="B8" s="409" t="s">
        <v>399</v>
      </c>
      <c r="C8" s="619">
        <v>2689868.08</v>
      </c>
      <c r="D8" s="619">
        <v>138816881.52000004</v>
      </c>
      <c r="E8" s="619">
        <v>1546907.7099999934</v>
      </c>
      <c r="F8" s="619">
        <v>0</v>
      </c>
      <c r="G8" s="619">
        <v>0</v>
      </c>
      <c r="H8" s="642">
        <f t="shared" si="0"/>
        <v>139959841.89000005</v>
      </c>
    </row>
    <row r="9" spans="1:8">
      <c r="A9" s="391">
        <v>3</v>
      </c>
      <c r="B9" s="409" t="s">
        <v>400</v>
      </c>
      <c r="C9" s="619">
        <v>0</v>
      </c>
      <c r="D9" s="619">
        <v>0</v>
      </c>
      <c r="E9" s="619">
        <v>0</v>
      </c>
      <c r="F9" s="619">
        <v>0</v>
      </c>
      <c r="G9" s="619">
        <v>0</v>
      </c>
      <c r="H9" s="642">
        <f t="shared" si="0"/>
        <v>0</v>
      </c>
    </row>
    <row r="10" spans="1:8">
      <c r="A10" s="391">
        <v>4</v>
      </c>
      <c r="B10" s="409" t="s">
        <v>487</v>
      </c>
      <c r="C10" s="619">
        <v>5044698.78</v>
      </c>
      <c r="D10" s="619">
        <v>53637511.220000021</v>
      </c>
      <c r="E10" s="619">
        <v>740599.96</v>
      </c>
      <c r="F10" s="619">
        <v>0</v>
      </c>
      <c r="G10" s="619">
        <v>0</v>
      </c>
      <c r="H10" s="642">
        <f t="shared" si="0"/>
        <v>57941610.040000021</v>
      </c>
    </row>
    <row r="11" spans="1:8">
      <c r="A11" s="391">
        <v>5</v>
      </c>
      <c r="B11" s="409" t="s">
        <v>401</v>
      </c>
      <c r="C11" s="619">
        <v>15028806.239999998</v>
      </c>
      <c r="D11" s="619">
        <v>144992602.46999988</v>
      </c>
      <c r="E11" s="619">
        <v>1897232.0999999999</v>
      </c>
      <c r="F11" s="619">
        <v>0</v>
      </c>
      <c r="G11" s="619">
        <v>0</v>
      </c>
      <c r="H11" s="642">
        <f t="shared" si="0"/>
        <v>158124176.6099999</v>
      </c>
    </row>
    <row r="12" spans="1:8">
      <c r="A12" s="391">
        <v>6</v>
      </c>
      <c r="B12" s="409" t="s">
        <v>402</v>
      </c>
      <c r="C12" s="619">
        <v>97211.23</v>
      </c>
      <c r="D12" s="619">
        <v>27483062.009999994</v>
      </c>
      <c r="E12" s="619">
        <v>108487.57999999999</v>
      </c>
      <c r="F12" s="619">
        <v>0</v>
      </c>
      <c r="G12" s="619">
        <v>0</v>
      </c>
      <c r="H12" s="642">
        <f t="shared" si="0"/>
        <v>27471785.659999996</v>
      </c>
    </row>
    <row r="13" spans="1:8">
      <c r="A13" s="391">
        <v>7</v>
      </c>
      <c r="B13" s="409" t="s">
        <v>403</v>
      </c>
      <c r="C13" s="619">
        <v>4077870.9800000004</v>
      </c>
      <c r="D13" s="619">
        <v>2249365.09</v>
      </c>
      <c r="E13" s="619">
        <v>269083.58999999997</v>
      </c>
      <c r="F13" s="619">
        <v>0</v>
      </c>
      <c r="G13" s="619">
        <v>0</v>
      </c>
      <c r="H13" s="642">
        <f t="shared" si="0"/>
        <v>6058152.4800000004</v>
      </c>
    </row>
    <row r="14" spans="1:8">
      <c r="A14" s="391">
        <v>8</v>
      </c>
      <c r="B14" s="409" t="s">
        <v>404</v>
      </c>
      <c r="C14" s="619">
        <v>77125.110000000015</v>
      </c>
      <c r="D14" s="619">
        <v>3102786.45</v>
      </c>
      <c r="E14" s="619">
        <v>29314.010000000002</v>
      </c>
      <c r="F14" s="619">
        <v>0</v>
      </c>
      <c r="G14" s="619">
        <v>0</v>
      </c>
      <c r="H14" s="642">
        <f t="shared" si="0"/>
        <v>3150597.5500000003</v>
      </c>
    </row>
    <row r="15" spans="1:8">
      <c r="A15" s="391">
        <v>9</v>
      </c>
      <c r="B15" s="409" t="s">
        <v>405</v>
      </c>
      <c r="C15" s="619">
        <v>15161.71</v>
      </c>
      <c r="D15" s="619">
        <v>1241043.77</v>
      </c>
      <c r="E15" s="619">
        <v>35541.799999999996</v>
      </c>
      <c r="F15" s="619">
        <v>0</v>
      </c>
      <c r="G15" s="619">
        <v>0</v>
      </c>
      <c r="H15" s="642">
        <f t="shared" si="0"/>
        <v>1220663.68</v>
      </c>
    </row>
    <row r="16" spans="1:8">
      <c r="A16" s="391">
        <v>10</v>
      </c>
      <c r="B16" s="409" t="s">
        <v>406</v>
      </c>
      <c r="C16" s="619">
        <v>215681.16999999998</v>
      </c>
      <c r="D16" s="619">
        <v>718534.94000000018</v>
      </c>
      <c r="E16" s="619">
        <v>61265.88</v>
      </c>
      <c r="F16" s="619">
        <v>0</v>
      </c>
      <c r="G16" s="619">
        <v>0</v>
      </c>
      <c r="H16" s="642">
        <f t="shared" si="0"/>
        <v>872950.2300000001</v>
      </c>
    </row>
    <row r="17" spans="1:9">
      <c r="A17" s="391">
        <v>11</v>
      </c>
      <c r="B17" s="409" t="s">
        <v>407</v>
      </c>
      <c r="C17" s="619">
        <v>32198.06</v>
      </c>
      <c r="D17" s="619">
        <v>12477163.969999999</v>
      </c>
      <c r="E17" s="619">
        <v>699055.92000000016</v>
      </c>
      <c r="F17" s="619">
        <v>0</v>
      </c>
      <c r="G17" s="619">
        <v>0</v>
      </c>
      <c r="H17" s="642">
        <f t="shared" si="0"/>
        <v>11810306.109999999</v>
      </c>
    </row>
    <row r="18" spans="1:9">
      <c r="A18" s="391">
        <v>12</v>
      </c>
      <c r="B18" s="409" t="s">
        <v>408</v>
      </c>
      <c r="C18" s="619">
        <v>5392041.5699999994</v>
      </c>
      <c r="D18" s="619">
        <v>87173692.949999958</v>
      </c>
      <c r="E18" s="619">
        <v>1685809.0800000003</v>
      </c>
      <c r="F18" s="619">
        <v>0</v>
      </c>
      <c r="G18" s="619">
        <v>0</v>
      </c>
      <c r="H18" s="642">
        <f t="shared" si="0"/>
        <v>90879925.439999953</v>
      </c>
    </row>
    <row r="19" spans="1:9">
      <c r="A19" s="391">
        <v>13</v>
      </c>
      <c r="B19" s="409" t="s">
        <v>409</v>
      </c>
      <c r="C19" s="619">
        <v>8703388.4699999988</v>
      </c>
      <c r="D19" s="619">
        <v>32867930.350000072</v>
      </c>
      <c r="E19" s="619">
        <v>1626448.849999998</v>
      </c>
      <c r="F19" s="619">
        <v>0</v>
      </c>
      <c r="G19" s="619">
        <v>0</v>
      </c>
      <c r="H19" s="642">
        <f t="shared" si="0"/>
        <v>39944869.970000066</v>
      </c>
    </row>
    <row r="20" spans="1:9">
      <c r="A20" s="391">
        <v>14</v>
      </c>
      <c r="B20" s="409" t="s">
        <v>410</v>
      </c>
      <c r="C20" s="619">
        <v>11566133.689999999</v>
      </c>
      <c r="D20" s="619">
        <v>71768258.780000031</v>
      </c>
      <c r="E20" s="619">
        <v>945752.04000000015</v>
      </c>
      <c r="F20" s="619">
        <v>0</v>
      </c>
      <c r="G20" s="619">
        <v>0</v>
      </c>
      <c r="H20" s="642">
        <f t="shared" si="0"/>
        <v>82388640.430000022</v>
      </c>
    </row>
    <row r="21" spans="1:9">
      <c r="A21" s="391">
        <v>15</v>
      </c>
      <c r="B21" s="409" t="s">
        <v>411</v>
      </c>
      <c r="C21" s="619">
        <v>7892637.0800000001</v>
      </c>
      <c r="D21" s="619">
        <v>20487248.820000008</v>
      </c>
      <c r="E21" s="619">
        <v>1633908.47</v>
      </c>
      <c r="F21" s="619">
        <v>0</v>
      </c>
      <c r="G21" s="619">
        <v>0</v>
      </c>
      <c r="H21" s="642">
        <f t="shared" si="0"/>
        <v>26745977.430000007</v>
      </c>
    </row>
    <row r="22" spans="1:9">
      <c r="A22" s="391">
        <v>16</v>
      </c>
      <c r="B22" s="409" t="s">
        <v>412</v>
      </c>
      <c r="C22" s="619">
        <v>529.79</v>
      </c>
      <c r="D22" s="619">
        <v>138903.44999999998</v>
      </c>
      <c r="E22" s="619">
        <v>1107.0999999999999</v>
      </c>
      <c r="F22" s="619">
        <v>0</v>
      </c>
      <c r="G22" s="619">
        <v>0</v>
      </c>
      <c r="H22" s="642">
        <f t="shared" si="0"/>
        <v>138326.13999999998</v>
      </c>
    </row>
    <row r="23" spans="1:9">
      <c r="A23" s="391">
        <v>17</v>
      </c>
      <c r="B23" s="409" t="s">
        <v>490</v>
      </c>
      <c r="C23" s="619">
        <v>22046.590000000004</v>
      </c>
      <c r="D23" s="619">
        <v>6699021.8699999992</v>
      </c>
      <c r="E23" s="619">
        <v>39877.919999999998</v>
      </c>
      <c r="F23" s="619">
        <v>0</v>
      </c>
      <c r="G23" s="619">
        <v>0</v>
      </c>
      <c r="H23" s="642">
        <f t="shared" si="0"/>
        <v>6681190.5399999991</v>
      </c>
    </row>
    <row r="24" spans="1:9">
      <c r="A24" s="391">
        <v>18</v>
      </c>
      <c r="B24" s="409" t="s">
        <v>413</v>
      </c>
      <c r="C24" s="619">
        <v>0</v>
      </c>
      <c r="D24" s="619">
        <v>2413632.29</v>
      </c>
      <c r="E24" s="619">
        <v>1482.05</v>
      </c>
      <c r="F24" s="619">
        <v>0</v>
      </c>
      <c r="G24" s="619">
        <v>0</v>
      </c>
      <c r="H24" s="642">
        <f t="shared" si="0"/>
        <v>2412150.2400000002</v>
      </c>
    </row>
    <row r="25" spans="1:9">
      <c r="A25" s="391">
        <v>19</v>
      </c>
      <c r="B25" s="409" t="s">
        <v>414</v>
      </c>
      <c r="C25" s="619">
        <v>3515.3700000000003</v>
      </c>
      <c r="D25" s="619">
        <v>1859813.31</v>
      </c>
      <c r="E25" s="619">
        <v>19225.84</v>
      </c>
      <c r="F25" s="619">
        <v>0</v>
      </c>
      <c r="G25" s="619">
        <v>0</v>
      </c>
      <c r="H25" s="642">
        <f t="shared" si="0"/>
        <v>1844102.84</v>
      </c>
    </row>
    <row r="26" spans="1:9">
      <c r="A26" s="391">
        <v>20</v>
      </c>
      <c r="B26" s="409" t="s">
        <v>489</v>
      </c>
      <c r="C26" s="619">
        <v>441290.24000000005</v>
      </c>
      <c r="D26" s="619">
        <v>29327112.679999989</v>
      </c>
      <c r="E26" s="619">
        <v>246570.39000000019</v>
      </c>
      <c r="F26" s="619">
        <v>0</v>
      </c>
      <c r="G26" s="619">
        <v>0</v>
      </c>
      <c r="H26" s="642">
        <f t="shared" si="0"/>
        <v>29521832.529999986</v>
      </c>
      <c r="I26" s="406"/>
    </row>
    <row r="27" spans="1:9">
      <c r="A27" s="391">
        <v>21</v>
      </c>
      <c r="B27" s="409" t="s">
        <v>415</v>
      </c>
      <c r="C27" s="619">
        <v>657023.59</v>
      </c>
      <c r="D27" s="619">
        <v>409136.92000000004</v>
      </c>
      <c r="E27" s="619">
        <v>8561.7099999999991</v>
      </c>
      <c r="F27" s="619">
        <v>0</v>
      </c>
      <c r="G27" s="619">
        <v>0</v>
      </c>
      <c r="H27" s="642">
        <f t="shared" si="0"/>
        <v>1057598.8</v>
      </c>
      <c r="I27" s="406"/>
    </row>
    <row r="28" spans="1:9">
      <c r="A28" s="391">
        <v>22</v>
      </c>
      <c r="B28" s="409" t="s">
        <v>416</v>
      </c>
      <c r="C28" s="619">
        <v>78309.440000000002</v>
      </c>
      <c r="D28" s="619">
        <v>1134191.6100000001</v>
      </c>
      <c r="E28" s="619">
        <v>36073.370000000003</v>
      </c>
      <c r="F28" s="619">
        <v>0</v>
      </c>
      <c r="G28" s="619">
        <v>0</v>
      </c>
      <c r="H28" s="642">
        <f t="shared" si="0"/>
        <v>1176427.68</v>
      </c>
      <c r="I28" s="406"/>
    </row>
    <row r="29" spans="1:9">
      <c r="A29" s="391">
        <v>23</v>
      </c>
      <c r="B29" s="409" t="s">
        <v>417</v>
      </c>
      <c r="C29" s="619">
        <v>8578618.9200000018</v>
      </c>
      <c r="D29" s="619">
        <v>153286423.85999984</v>
      </c>
      <c r="E29" s="619">
        <v>3737408.5499999942</v>
      </c>
      <c r="F29" s="619">
        <v>0</v>
      </c>
      <c r="G29" s="619">
        <v>0</v>
      </c>
      <c r="H29" s="642">
        <f t="shared" si="0"/>
        <v>158127634.22999987</v>
      </c>
      <c r="I29" s="406"/>
    </row>
    <row r="30" spans="1:9">
      <c r="A30" s="391">
        <v>24</v>
      </c>
      <c r="B30" s="409" t="s">
        <v>488</v>
      </c>
      <c r="C30" s="619">
        <v>4144262.8800000008</v>
      </c>
      <c r="D30" s="619">
        <v>15940410.139999995</v>
      </c>
      <c r="E30" s="619">
        <v>424984.47000000015</v>
      </c>
      <c r="F30" s="619">
        <v>0</v>
      </c>
      <c r="G30" s="619">
        <v>0</v>
      </c>
      <c r="H30" s="642">
        <f t="shared" si="0"/>
        <v>19659688.549999997</v>
      </c>
      <c r="I30" s="406"/>
    </row>
    <row r="31" spans="1:9">
      <c r="A31" s="391">
        <v>25</v>
      </c>
      <c r="B31" s="409" t="s">
        <v>418</v>
      </c>
      <c r="C31" s="619">
        <v>9867083.1299999971</v>
      </c>
      <c r="D31" s="619">
        <v>64106156.11999999</v>
      </c>
      <c r="E31" s="619">
        <v>2371927.3500000006</v>
      </c>
      <c r="F31" s="619">
        <v>0</v>
      </c>
      <c r="G31" s="619">
        <v>0</v>
      </c>
      <c r="H31" s="642">
        <f t="shared" si="0"/>
        <v>71601311.899999991</v>
      </c>
      <c r="I31" s="406"/>
    </row>
    <row r="32" spans="1:9">
      <c r="A32" s="391">
        <v>26</v>
      </c>
      <c r="B32" s="409" t="s">
        <v>485</v>
      </c>
      <c r="C32" s="619">
        <v>0</v>
      </c>
      <c r="D32" s="619">
        <v>0</v>
      </c>
      <c r="E32" s="619">
        <v>0</v>
      </c>
      <c r="F32" s="619">
        <v>0</v>
      </c>
      <c r="G32" s="619">
        <v>0</v>
      </c>
      <c r="H32" s="642">
        <f t="shared" si="0"/>
        <v>0</v>
      </c>
      <c r="I32" s="406"/>
    </row>
    <row r="33" spans="1:9">
      <c r="A33" s="391">
        <v>27</v>
      </c>
      <c r="B33" s="392" t="s">
        <v>419</v>
      </c>
      <c r="C33" s="619">
        <v>0</v>
      </c>
      <c r="D33" s="619">
        <v>62787553.539999999</v>
      </c>
      <c r="E33" s="619">
        <v>275878.08132732095</v>
      </c>
      <c r="F33" s="619">
        <v>0</v>
      </c>
      <c r="G33" s="619">
        <v>0</v>
      </c>
      <c r="H33" s="642">
        <f t="shared" si="0"/>
        <v>62511675.45867268</v>
      </c>
      <c r="I33" s="406"/>
    </row>
    <row r="34" spans="1:9">
      <c r="A34" s="391">
        <v>28</v>
      </c>
      <c r="B34" s="408" t="s">
        <v>64</v>
      </c>
      <c r="C34" s="637">
        <f>SUM(C7:C33)</f>
        <v>85623786.319999993</v>
      </c>
      <c r="D34" s="637">
        <f>SUM(D7:D33)</f>
        <v>1046154548.1399994</v>
      </c>
      <c r="E34" s="637">
        <f>SUM(E7:E33)</f>
        <v>18794647.051327307</v>
      </c>
      <c r="F34" s="637">
        <f>SUM(F7:F33)</f>
        <v>0</v>
      </c>
      <c r="G34" s="637">
        <f>SUM(G7:G33)</f>
        <v>0</v>
      </c>
      <c r="H34" s="642">
        <f t="shared" si="0"/>
        <v>1112983687.4086721</v>
      </c>
      <c r="I34" s="406"/>
    </row>
    <row r="35" spans="1:9">
      <c r="A35" s="406"/>
      <c r="B35" s="406"/>
      <c r="C35" s="406"/>
      <c r="D35" s="406"/>
      <c r="E35" s="406"/>
      <c r="F35" s="406"/>
      <c r="G35" s="406"/>
      <c r="H35" s="406"/>
      <c r="I35" s="406"/>
    </row>
    <row r="36" spans="1:9">
      <c r="A36" s="406"/>
      <c r="B36" s="407"/>
      <c r="C36" s="406"/>
      <c r="D36" s="406"/>
      <c r="E36" s="406"/>
      <c r="F36" s="406"/>
      <c r="G36" s="406"/>
      <c r="H36" s="406"/>
      <c r="I36" s="406"/>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heetViews>
  <sheetFormatPr defaultColWidth="9.140625" defaultRowHeight="12.75"/>
  <cols>
    <col min="1" max="1" width="11.85546875" style="379" bestFit="1" customWidth="1"/>
    <col min="2" max="2" width="108" style="379" bestFit="1" customWidth="1"/>
    <col min="3" max="3" width="35.5703125" style="379" customWidth="1"/>
    <col min="4" max="4" width="38.42578125" style="313" customWidth="1"/>
    <col min="5" max="16384" width="9.140625" style="379"/>
  </cols>
  <sheetData>
    <row r="1" spans="1:4" ht="13.5">
      <c r="A1" s="310" t="s">
        <v>30</v>
      </c>
      <c r="B1" s="388" t="str">
        <f>'Info '!C2</f>
        <v>JSC " Halyk Bank Georgia"</v>
      </c>
      <c r="D1" s="379"/>
    </row>
    <row r="2" spans="1:4">
      <c r="A2" s="311" t="s">
        <v>31</v>
      </c>
      <c r="B2" s="746">
        <f>'1. key ratios '!B2</f>
        <v>45838</v>
      </c>
      <c r="D2" s="379"/>
    </row>
    <row r="3" spans="1:4">
      <c r="A3" s="312" t="s">
        <v>420</v>
      </c>
      <c r="D3" s="379"/>
    </row>
    <row r="5" spans="1:4">
      <c r="A5" s="836" t="s">
        <v>634</v>
      </c>
      <c r="B5" s="836"/>
      <c r="C5" s="387" t="s">
        <v>437</v>
      </c>
      <c r="D5" s="387" t="s">
        <v>478</v>
      </c>
    </row>
    <row r="6" spans="1:4">
      <c r="A6" s="417">
        <v>1</v>
      </c>
      <c r="B6" s="410" t="s">
        <v>633</v>
      </c>
      <c r="C6" s="640">
        <v>17923462.770000003</v>
      </c>
      <c r="D6" s="412"/>
    </row>
    <row r="7" spans="1:4">
      <c r="A7" s="414">
        <v>2</v>
      </c>
      <c r="B7" s="410" t="s">
        <v>632</v>
      </c>
      <c r="C7" s="640">
        <f>SUM(C8:C9)</f>
        <v>2974001.9838183518</v>
      </c>
      <c r="D7" s="412">
        <f>SUM(D8:D9)</f>
        <v>0</v>
      </c>
    </row>
    <row r="8" spans="1:4">
      <c r="A8" s="416">
        <v>2.1</v>
      </c>
      <c r="B8" s="415" t="s">
        <v>493</v>
      </c>
      <c r="C8" s="640">
        <v>2526997.1451592995</v>
      </c>
      <c r="D8" s="412"/>
    </row>
    <row r="9" spans="1:4">
      <c r="A9" s="416">
        <v>2.2000000000000002</v>
      </c>
      <c r="B9" s="415" t="s">
        <v>491</v>
      </c>
      <c r="C9" s="640">
        <v>447004.8386590521</v>
      </c>
      <c r="D9" s="412"/>
    </row>
    <row r="10" spans="1:4">
      <c r="A10" s="417">
        <v>3</v>
      </c>
      <c r="B10" s="410" t="s">
        <v>631</v>
      </c>
      <c r="C10" s="640">
        <f>SUM(C11:C13)</f>
        <v>2438720.5027745874</v>
      </c>
      <c r="D10" s="412">
        <f>SUM(D11:D13)</f>
        <v>0</v>
      </c>
    </row>
    <row r="11" spans="1:4">
      <c r="A11" s="416">
        <v>3.1</v>
      </c>
      <c r="B11" s="415" t="s">
        <v>422</v>
      </c>
      <c r="C11" s="640">
        <v>0</v>
      </c>
      <c r="D11" s="412"/>
    </row>
    <row r="12" spans="1:4">
      <c r="A12" s="416">
        <v>3.2</v>
      </c>
      <c r="B12" s="415" t="s">
        <v>630</v>
      </c>
      <c r="C12" s="640">
        <v>2390725.6376912417</v>
      </c>
      <c r="D12" s="412"/>
    </row>
    <row r="13" spans="1:4">
      <c r="A13" s="416">
        <v>3.3</v>
      </c>
      <c r="B13" s="415" t="s">
        <v>492</v>
      </c>
      <c r="C13" s="640">
        <v>47994.865083345721</v>
      </c>
      <c r="D13" s="412"/>
    </row>
    <row r="14" spans="1:4">
      <c r="A14" s="414">
        <v>4</v>
      </c>
      <c r="B14" s="413" t="s">
        <v>629</v>
      </c>
      <c r="C14" s="640">
        <v>52135.308956241242</v>
      </c>
      <c r="D14" s="412"/>
    </row>
    <row r="15" spans="1:4">
      <c r="A15" s="411">
        <v>5</v>
      </c>
      <c r="B15" s="410" t="s">
        <v>628</v>
      </c>
      <c r="C15" s="641">
        <f>C6+C7-C10+C14</f>
        <v>18510879.56000001</v>
      </c>
      <c r="D15" s="380">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heetViews>
  <sheetFormatPr defaultColWidth="9.140625" defaultRowHeight="12.75"/>
  <cols>
    <col min="1" max="1" width="11.85546875" style="379" bestFit="1" customWidth="1"/>
    <col min="2" max="2" width="128.85546875" style="379" bestFit="1" customWidth="1"/>
    <col min="3" max="3" width="37" style="379" customWidth="1"/>
    <col min="4" max="4" width="50.5703125" style="379" customWidth="1"/>
    <col min="5" max="16384" width="9.140625" style="379"/>
  </cols>
  <sheetData>
    <row r="1" spans="1:4" ht="13.5">
      <c r="A1" s="310" t="s">
        <v>30</v>
      </c>
      <c r="B1" s="388" t="str">
        <f>'Info '!C2</f>
        <v>JSC " Halyk Bank Georgia"</v>
      </c>
    </row>
    <row r="2" spans="1:4">
      <c r="A2" s="311" t="s">
        <v>31</v>
      </c>
      <c r="B2" s="746">
        <f>'1. key ratios '!B2</f>
        <v>45838</v>
      </c>
    </row>
    <row r="3" spans="1:4">
      <c r="A3" s="312" t="s">
        <v>424</v>
      </c>
    </row>
    <row r="4" spans="1:4">
      <c r="A4" s="312"/>
    </row>
    <row r="5" spans="1:4" ht="15" customHeight="1">
      <c r="A5" s="837" t="s">
        <v>494</v>
      </c>
      <c r="B5" s="838"/>
      <c r="C5" s="841" t="s">
        <v>425</v>
      </c>
      <c r="D5" s="841" t="s">
        <v>426</v>
      </c>
    </row>
    <row r="6" spans="1:4">
      <c r="A6" s="839"/>
      <c r="B6" s="840"/>
      <c r="C6" s="841"/>
      <c r="D6" s="841"/>
    </row>
    <row r="7" spans="1:4">
      <c r="A7" s="420">
        <v>1</v>
      </c>
      <c r="B7" s="380" t="s">
        <v>421</v>
      </c>
      <c r="C7" s="619">
        <v>81360947.970000029</v>
      </c>
      <c r="D7" s="418"/>
    </row>
    <row r="8" spans="1:4">
      <c r="A8" s="422">
        <v>2</v>
      </c>
      <c r="B8" s="422" t="s">
        <v>427</v>
      </c>
      <c r="C8" s="619">
        <v>14561649.983783266</v>
      </c>
      <c r="D8" s="418"/>
    </row>
    <row r="9" spans="1:4">
      <c r="A9" s="422">
        <v>3</v>
      </c>
      <c r="B9" s="423" t="s">
        <v>637</v>
      </c>
      <c r="C9" s="619">
        <v>52467.94621672394</v>
      </c>
      <c r="D9" s="418"/>
    </row>
    <row r="10" spans="1:4">
      <c r="A10" s="422">
        <v>4</v>
      </c>
      <c r="B10" s="422" t="s">
        <v>428</v>
      </c>
      <c r="C10" s="619">
        <f>SUM(C11:C17)</f>
        <v>10351279.679999998</v>
      </c>
      <c r="D10" s="418"/>
    </row>
    <row r="11" spans="1:4">
      <c r="A11" s="422">
        <v>5</v>
      </c>
      <c r="B11" s="421" t="s">
        <v>636</v>
      </c>
      <c r="C11" s="619">
        <v>1396562.98</v>
      </c>
      <c r="D11" s="418"/>
    </row>
    <row r="12" spans="1:4">
      <c r="A12" s="422">
        <v>6</v>
      </c>
      <c r="B12" s="421" t="s">
        <v>429</v>
      </c>
      <c r="C12" s="619">
        <v>5104659.8399999989</v>
      </c>
      <c r="D12" s="418"/>
    </row>
    <row r="13" spans="1:4">
      <c r="A13" s="422">
        <v>7</v>
      </c>
      <c r="B13" s="421" t="s">
        <v>432</v>
      </c>
      <c r="C13" s="619">
        <v>0</v>
      </c>
      <c r="D13" s="418"/>
    </row>
    <row r="14" spans="1:4">
      <c r="A14" s="422">
        <v>8</v>
      </c>
      <c r="B14" s="421" t="s">
        <v>430</v>
      </c>
      <c r="C14" s="619">
        <v>0</v>
      </c>
      <c r="D14" s="422"/>
    </row>
    <row r="15" spans="1:4">
      <c r="A15" s="422">
        <v>9</v>
      </c>
      <c r="B15" s="421" t="s">
        <v>431</v>
      </c>
      <c r="C15" s="619">
        <v>0</v>
      </c>
      <c r="D15" s="422"/>
    </row>
    <row r="16" spans="1:4">
      <c r="A16" s="422">
        <v>10</v>
      </c>
      <c r="B16" s="421" t="s">
        <v>433</v>
      </c>
      <c r="C16" s="619">
        <v>3850056.8580578379</v>
      </c>
      <c r="D16" s="422"/>
    </row>
    <row r="17" spans="1:4">
      <c r="A17" s="422">
        <v>11</v>
      </c>
      <c r="B17" s="421" t="s">
        <v>635</v>
      </c>
      <c r="C17" s="619">
        <v>1.94216172134747E-3</v>
      </c>
      <c r="D17" s="418"/>
    </row>
    <row r="18" spans="1:4">
      <c r="A18" s="420">
        <v>12</v>
      </c>
      <c r="B18" s="419" t="s">
        <v>423</v>
      </c>
      <c r="C18" s="637">
        <f>C7+C8+C9-C10</f>
        <v>85623786.220000014</v>
      </c>
      <c r="D18" s="418"/>
    </row>
    <row r="21" spans="1:4">
      <c r="B21" s="310"/>
    </row>
    <row r="22" spans="1:4">
      <c r="B22" s="311"/>
    </row>
    <row r="23" spans="1:4">
      <c r="B23" s="31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B1" sqref="B1"/>
    </sheetView>
  </sheetViews>
  <sheetFormatPr defaultColWidth="9.140625" defaultRowHeight="12.75"/>
  <cols>
    <col min="1" max="1" width="11.85546875" style="403" bestFit="1" customWidth="1"/>
    <col min="2" max="2" width="63.85546875" style="403" customWidth="1"/>
    <col min="3" max="3" width="15.85546875" style="403" bestFit="1" customWidth="1"/>
    <col min="4" max="4" width="14.5703125" style="403" bestFit="1" customWidth="1"/>
    <col min="5" max="5" width="16.7109375" style="403" bestFit="1" customWidth="1"/>
    <col min="6" max="6" width="25.7109375" style="403" bestFit="1" customWidth="1"/>
    <col min="7" max="7" width="17.7109375" style="403" bestFit="1" customWidth="1"/>
    <col min="8" max="8" width="12.85546875" style="403" bestFit="1" customWidth="1"/>
    <col min="9" max="9" width="16.7109375" style="403" bestFit="1" customWidth="1"/>
    <col min="10" max="10" width="25.7109375" style="403" bestFit="1" customWidth="1"/>
    <col min="11" max="11" width="17.7109375" style="403" bestFit="1" customWidth="1"/>
    <col min="12" max="12" width="12" style="403" bestFit="1" customWidth="1"/>
    <col min="13" max="13" width="16.7109375" style="403" bestFit="1" customWidth="1"/>
    <col min="14" max="14" width="25.7109375" style="403" bestFit="1" customWidth="1"/>
    <col min="15" max="15" width="26.42578125" style="403" bestFit="1" customWidth="1"/>
    <col min="16" max="16" width="25" style="403" bestFit="1" customWidth="1"/>
    <col min="17" max="17" width="23.140625" style="403" bestFit="1" customWidth="1"/>
    <col min="18" max="18" width="23.5703125" style="403" bestFit="1" customWidth="1"/>
    <col min="19" max="19" width="16.42578125" style="403" bestFit="1" customWidth="1"/>
    <col min="20" max="20" width="10.5703125" style="403" bestFit="1" customWidth="1"/>
    <col min="21" max="21" width="16.7109375" style="403" bestFit="1" customWidth="1"/>
    <col min="22" max="22" width="25.7109375" style="403" bestFit="1" customWidth="1"/>
    <col min="23" max="23" width="26.42578125" style="403" bestFit="1" customWidth="1"/>
    <col min="24" max="24" width="25" style="403" bestFit="1" customWidth="1"/>
    <col min="25" max="25" width="23.140625" style="403" bestFit="1" customWidth="1"/>
    <col min="26" max="26" width="23.5703125" style="403" bestFit="1" customWidth="1"/>
    <col min="27" max="27" width="16.42578125" style="403" bestFit="1" customWidth="1"/>
    <col min="28" max="28" width="20" style="403" customWidth="1"/>
    <col min="29" max="16384" width="9.140625" style="403"/>
  </cols>
  <sheetData>
    <row r="1" spans="1:28" ht="13.5">
      <c r="A1" s="310" t="s">
        <v>30</v>
      </c>
      <c r="B1" s="388" t="str">
        <f>'Info '!C2</f>
        <v>JSC " Halyk Bank Georgia"</v>
      </c>
    </row>
    <row r="2" spans="1:28">
      <c r="A2" s="311" t="s">
        <v>31</v>
      </c>
      <c r="B2" s="746">
        <f>'1. key ratios '!B2</f>
        <v>45838</v>
      </c>
      <c r="C2" s="404"/>
    </row>
    <row r="3" spans="1:28">
      <c r="A3" s="312" t="s">
        <v>434</v>
      </c>
    </row>
    <row r="5" spans="1:28" ht="15" customHeight="1">
      <c r="A5" s="843" t="s">
        <v>649</v>
      </c>
      <c r="B5" s="844"/>
      <c r="C5" s="849" t="s">
        <v>435</v>
      </c>
      <c r="D5" s="850"/>
      <c r="E5" s="850"/>
      <c r="F5" s="850"/>
      <c r="G5" s="850"/>
      <c r="H5" s="850"/>
      <c r="I5" s="850"/>
      <c r="J5" s="850"/>
      <c r="K5" s="850"/>
      <c r="L5" s="850"/>
      <c r="M5" s="850"/>
      <c r="N5" s="850"/>
      <c r="O5" s="850"/>
      <c r="P5" s="850"/>
      <c r="Q5" s="850"/>
      <c r="R5" s="850"/>
      <c r="S5" s="850"/>
      <c r="T5" s="435"/>
      <c r="U5" s="435"/>
      <c r="V5" s="435"/>
      <c r="W5" s="435"/>
      <c r="X5" s="435"/>
      <c r="Y5" s="435"/>
      <c r="Z5" s="435"/>
      <c r="AA5" s="434"/>
      <c r="AB5" s="427"/>
    </row>
    <row r="6" spans="1:28" ht="12" customHeight="1">
      <c r="A6" s="845"/>
      <c r="B6" s="846"/>
      <c r="C6" s="851" t="s">
        <v>64</v>
      </c>
      <c r="D6" s="853" t="s">
        <v>648</v>
      </c>
      <c r="E6" s="853"/>
      <c r="F6" s="853"/>
      <c r="G6" s="853"/>
      <c r="H6" s="853" t="s">
        <v>647</v>
      </c>
      <c r="I6" s="853"/>
      <c r="J6" s="853"/>
      <c r="K6" s="853"/>
      <c r="L6" s="433"/>
      <c r="M6" s="854" t="s">
        <v>646</v>
      </c>
      <c r="N6" s="854"/>
      <c r="O6" s="854"/>
      <c r="P6" s="854"/>
      <c r="Q6" s="854"/>
      <c r="R6" s="854"/>
      <c r="S6" s="834"/>
      <c r="T6" s="432"/>
      <c r="U6" s="842" t="s">
        <v>645</v>
      </c>
      <c r="V6" s="842"/>
      <c r="W6" s="842"/>
      <c r="X6" s="842"/>
      <c r="Y6" s="842"/>
      <c r="Z6" s="842"/>
      <c r="AA6" s="835"/>
      <c r="AB6" s="431"/>
    </row>
    <row r="7" spans="1:28">
      <c r="A7" s="847"/>
      <c r="B7" s="848"/>
      <c r="C7" s="852"/>
      <c r="D7" s="430"/>
      <c r="E7" s="428" t="s">
        <v>436</v>
      </c>
      <c r="F7" s="400" t="s">
        <v>643</v>
      </c>
      <c r="G7" s="402" t="s">
        <v>644</v>
      </c>
      <c r="H7" s="404"/>
      <c r="I7" s="428" t="s">
        <v>436</v>
      </c>
      <c r="J7" s="400" t="s">
        <v>643</v>
      </c>
      <c r="K7" s="402" t="s">
        <v>644</v>
      </c>
      <c r="L7" s="429"/>
      <c r="M7" s="428" t="s">
        <v>436</v>
      </c>
      <c r="N7" s="428" t="s">
        <v>643</v>
      </c>
      <c r="O7" s="428" t="s">
        <v>642</v>
      </c>
      <c r="P7" s="428" t="s">
        <v>641</v>
      </c>
      <c r="Q7" s="428" t="s">
        <v>640</v>
      </c>
      <c r="R7" s="400" t="s">
        <v>639</v>
      </c>
      <c r="S7" s="428" t="s">
        <v>638</v>
      </c>
      <c r="T7" s="429"/>
      <c r="U7" s="428" t="s">
        <v>436</v>
      </c>
      <c r="V7" s="428" t="s">
        <v>643</v>
      </c>
      <c r="W7" s="428" t="s">
        <v>642</v>
      </c>
      <c r="X7" s="428" t="s">
        <v>641</v>
      </c>
      <c r="Y7" s="428" t="s">
        <v>640</v>
      </c>
      <c r="Z7" s="400" t="s">
        <v>639</v>
      </c>
      <c r="AA7" s="428" t="s">
        <v>638</v>
      </c>
      <c r="AB7" s="427"/>
    </row>
    <row r="8" spans="1:28">
      <c r="A8" s="426">
        <v>1</v>
      </c>
      <c r="B8" s="396" t="s">
        <v>437</v>
      </c>
      <c r="C8" s="637">
        <v>923599656.00000095</v>
      </c>
      <c r="D8" s="619">
        <v>793033712.12000108</v>
      </c>
      <c r="E8" s="619">
        <v>39397029.860000007</v>
      </c>
      <c r="F8" s="619">
        <v>3196844.24</v>
      </c>
      <c r="G8" s="619">
        <v>0</v>
      </c>
      <c r="H8" s="619">
        <v>44942157.560000002</v>
      </c>
      <c r="I8" s="619">
        <v>8845191.1199999973</v>
      </c>
      <c r="J8" s="619">
        <v>5841696.3200000003</v>
      </c>
      <c r="K8" s="619">
        <v>0</v>
      </c>
      <c r="L8" s="619">
        <v>83436347.049999982</v>
      </c>
      <c r="M8" s="619">
        <v>11268766.68</v>
      </c>
      <c r="N8" s="619">
        <v>9909358.2999999989</v>
      </c>
      <c r="O8" s="619">
        <v>6896684.5499999998</v>
      </c>
      <c r="P8" s="619">
        <v>7307168.9399999995</v>
      </c>
      <c r="Q8" s="619">
        <v>6110131.9399999995</v>
      </c>
      <c r="R8" s="619">
        <v>14196690.699999999</v>
      </c>
      <c r="S8" s="619">
        <v>2630058.2199999997</v>
      </c>
      <c r="T8" s="619">
        <v>2187439.27</v>
      </c>
      <c r="U8" s="619">
        <v>0</v>
      </c>
      <c r="V8" s="619">
        <v>0</v>
      </c>
      <c r="W8" s="619">
        <v>9572.130000000001</v>
      </c>
      <c r="X8" s="619">
        <v>104414.38</v>
      </c>
      <c r="Y8" s="619">
        <v>0</v>
      </c>
      <c r="Z8" s="619">
        <v>2013383.9300000002</v>
      </c>
      <c r="AA8" s="619">
        <v>60068.83</v>
      </c>
      <c r="AB8" s="424"/>
    </row>
    <row r="9" spans="1:28">
      <c r="A9" s="391">
        <v>1.1000000000000001</v>
      </c>
      <c r="B9" s="425" t="s">
        <v>438</v>
      </c>
      <c r="C9" s="638">
        <v>0</v>
      </c>
      <c r="D9" s="619">
        <v>0</v>
      </c>
      <c r="E9" s="619">
        <v>0</v>
      </c>
      <c r="F9" s="619">
        <v>0</v>
      </c>
      <c r="G9" s="619">
        <v>0</v>
      </c>
      <c r="H9" s="619">
        <v>0</v>
      </c>
      <c r="I9" s="619">
        <v>0</v>
      </c>
      <c r="J9" s="619">
        <v>0</v>
      </c>
      <c r="K9" s="619">
        <v>0</v>
      </c>
      <c r="L9" s="619">
        <v>0</v>
      </c>
      <c r="M9" s="619">
        <v>0</v>
      </c>
      <c r="N9" s="619">
        <v>0</v>
      </c>
      <c r="O9" s="619">
        <v>0</v>
      </c>
      <c r="P9" s="619">
        <v>0</v>
      </c>
      <c r="Q9" s="619">
        <v>0</v>
      </c>
      <c r="R9" s="619">
        <v>0</v>
      </c>
      <c r="S9" s="619">
        <v>0</v>
      </c>
      <c r="T9" s="619">
        <v>0</v>
      </c>
      <c r="U9" s="619">
        <v>0</v>
      </c>
      <c r="V9" s="619">
        <v>0</v>
      </c>
      <c r="W9" s="619">
        <v>0</v>
      </c>
      <c r="X9" s="619">
        <v>0</v>
      </c>
      <c r="Y9" s="619">
        <v>0</v>
      </c>
      <c r="Z9" s="619">
        <v>0</v>
      </c>
      <c r="AA9" s="619">
        <v>0</v>
      </c>
      <c r="AB9" s="424"/>
    </row>
    <row r="10" spans="1:28">
      <c r="A10" s="391">
        <v>1.2</v>
      </c>
      <c r="B10" s="425" t="s">
        <v>439</v>
      </c>
      <c r="C10" s="638">
        <v>0</v>
      </c>
      <c r="D10" s="619">
        <v>0</v>
      </c>
      <c r="E10" s="619">
        <v>0</v>
      </c>
      <c r="F10" s="619">
        <v>0</v>
      </c>
      <c r="G10" s="619">
        <v>0</v>
      </c>
      <c r="H10" s="619">
        <v>0</v>
      </c>
      <c r="I10" s="619">
        <v>0</v>
      </c>
      <c r="J10" s="619">
        <v>0</v>
      </c>
      <c r="K10" s="619">
        <v>0</v>
      </c>
      <c r="L10" s="619">
        <v>0</v>
      </c>
      <c r="M10" s="619">
        <v>0</v>
      </c>
      <c r="N10" s="619">
        <v>0</v>
      </c>
      <c r="O10" s="619">
        <v>0</v>
      </c>
      <c r="P10" s="619">
        <v>0</v>
      </c>
      <c r="Q10" s="619">
        <v>0</v>
      </c>
      <c r="R10" s="619">
        <v>0</v>
      </c>
      <c r="S10" s="619">
        <v>0</v>
      </c>
      <c r="T10" s="619">
        <v>0</v>
      </c>
      <c r="U10" s="619">
        <v>0</v>
      </c>
      <c r="V10" s="619">
        <v>0</v>
      </c>
      <c r="W10" s="619">
        <v>0</v>
      </c>
      <c r="X10" s="619">
        <v>0</v>
      </c>
      <c r="Y10" s="619">
        <v>0</v>
      </c>
      <c r="Z10" s="619">
        <v>0</v>
      </c>
      <c r="AA10" s="619">
        <v>0</v>
      </c>
      <c r="AB10" s="424"/>
    </row>
    <row r="11" spans="1:28">
      <c r="A11" s="391">
        <v>1.3</v>
      </c>
      <c r="B11" s="425" t="s">
        <v>440</v>
      </c>
      <c r="C11" s="638">
        <v>0</v>
      </c>
      <c r="D11" s="619">
        <v>0</v>
      </c>
      <c r="E11" s="619">
        <v>0</v>
      </c>
      <c r="F11" s="619">
        <v>0</v>
      </c>
      <c r="G11" s="619">
        <v>0</v>
      </c>
      <c r="H11" s="619">
        <v>0</v>
      </c>
      <c r="I11" s="619">
        <v>0</v>
      </c>
      <c r="J11" s="619">
        <v>0</v>
      </c>
      <c r="K11" s="619">
        <v>0</v>
      </c>
      <c r="L11" s="619">
        <v>0</v>
      </c>
      <c r="M11" s="619">
        <v>0</v>
      </c>
      <c r="N11" s="619">
        <v>0</v>
      </c>
      <c r="O11" s="619">
        <v>0</v>
      </c>
      <c r="P11" s="619">
        <v>0</v>
      </c>
      <c r="Q11" s="619">
        <v>0</v>
      </c>
      <c r="R11" s="619">
        <v>0</v>
      </c>
      <c r="S11" s="619">
        <v>0</v>
      </c>
      <c r="T11" s="619">
        <v>0</v>
      </c>
      <c r="U11" s="619">
        <v>0</v>
      </c>
      <c r="V11" s="619">
        <v>0</v>
      </c>
      <c r="W11" s="619">
        <v>0</v>
      </c>
      <c r="X11" s="619">
        <v>0</v>
      </c>
      <c r="Y11" s="619">
        <v>0</v>
      </c>
      <c r="Z11" s="619">
        <v>0</v>
      </c>
      <c r="AA11" s="619">
        <v>0</v>
      </c>
      <c r="AB11" s="424"/>
    </row>
    <row r="12" spans="1:28">
      <c r="A12" s="391">
        <v>1.4</v>
      </c>
      <c r="B12" s="425" t="s">
        <v>441</v>
      </c>
      <c r="C12" s="638">
        <v>73075183.339999989</v>
      </c>
      <c r="D12" s="619">
        <v>72215891.309999987</v>
      </c>
      <c r="E12" s="619">
        <v>0</v>
      </c>
      <c r="F12" s="619">
        <v>3195932.06</v>
      </c>
      <c r="G12" s="619">
        <v>0</v>
      </c>
      <c r="H12" s="619">
        <v>0</v>
      </c>
      <c r="I12" s="619">
        <v>0</v>
      </c>
      <c r="J12" s="619">
        <v>0</v>
      </c>
      <c r="K12" s="619">
        <v>0</v>
      </c>
      <c r="L12" s="619">
        <v>799223.20000000007</v>
      </c>
      <c r="M12" s="619">
        <v>0</v>
      </c>
      <c r="N12" s="619">
        <v>0</v>
      </c>
      <c r="O12" s="619">
        <v>0</v>
      </c>
      <c r="P12" s="619">
        <v>0</v>
      </c>
      <c r="Q12" s="619">
        <v>0</v>
      </c>
      <c r="R12" s="619">
        <v>165684.92000000001</v>
      </c>
      <c r="S12" s="619">
        <v>633538.28</v>
      </c>
      <c r="T12" s="619">
        <v>60068.83</v>
      </c>
      <c r="U12" s="619">
        <v>0</v>
      </c>
      <c r="V12" s="619">
        <v>0</v>
      </c>
      <c r="W12" s="619">
        <v>0</v>
      </c>
      <c r="X12" s="619">
        <v>0</v>
      </c>
      <c r="Y12" s="619">
        <v>0</v>
      </c>
      <c r="Z12" s="619">
        <v>0</v>
      </c>
      <c r="AA12" s="619">
        <v>60068.83</v>
      </c>
      <c r="AB12" s="424"/>
    </row>
    <row r="13" spans="1:28">
      <c r="A13" s="391">
        <v>1.5</v>
      </c>
      <c r="B13" s="425" t="s">
        <v>442</v>
      </c>
      <c r="C13" s="638">
        <v>472565376.87000012</v>
      </c>
      <c r="D13" s="619">
        <v>401453262.78000015</v>
      </c>
      <c r="E13" s="619">
        <v>24625456.670000009</v>
      </c>
      <c r="F13" s="619">
        <v>0</v>
      </c>
      <c r="G13" s="619">
        <v>0</v>
      </c>
      <c r="H13" s="619">
        <v>28919154.460000001</v>
      </c>
      <c r="I13" s="619">
        <v>3574808.3900000006</v>
      </c>
      <c r="J13" s="619">
        <v>4573426.38</v>
      </c>
      <c r="K13" s="619">
        <v>0</v>
      </c>
      <c r="L13" s="619">
        <v>40469359.830000006</v>
      </c>
      <c r="M13" s="619">
        <v>7253351.4199999999</v>
      </c>
      <c r="N13" s="619">
        <v>5673687.04</v>
      </c>
      <c r="O13" s="619">
        <v>302173.83000000007</v>
      </c>
      <c r="P13" s="619">
        <v>3043329.66</v>
      </c>
      <c r="Q13" s="619">
        <v>2695896.81</v>
      </c>
      <c r="R13" s="619">
        <v>5812208.5</v>
      </c>
      <c r="S13" s="619">
        <v>1259825.6499999999</v>
      </c>
      <c r="T13" s="619">
        <v>1723599.8</v>
      </c>
      <c r="U13" s="619">
        <v>0</v>
      </c>
      <c r="V13" s="619">
        <v>0</v>
      </c>
      <c r="W13" s="619">
        <v>0</v>
      </c>
      <c r="X13" s="619">
        <v>30828.18</v>
      </c>
      <c r="Y13" s="619">
        <v>0</v>
      </c>
      <c r="Z13" s="619">
        <v>1692771.62</v>
      </c>
      <c r="AA13" s="619">
        <v>0</v>
      </c>
      <c r="AB13" s="424"/>
    </row>
    <row r="14" spans="1:28">
      <c r="A14" s="391">
        <v>1.6</v>
      </c>
      <c r="B14" s="425" t="s">
        <v>443</v>
      </c>
      <c r="C14" s="638">
        <v>377959095.79000086</v>
      </c>
      <c r="D14" s="619">
        <v>319364558.03000087</v>
      </c>
      <c r="E14" s="619">
        <v>14771573.189999999</v>
      </c>
      <c r="F14" s="619">
        <v>912.18</v>
      </c>
      <c r="G14" s="619">
        <v>0</v>
      </c>
      <c r="H14" s="619">
        <v>16023003.099999998</v>
      </c>
      <c r="I14" s="619">
        <v>5270382.7299999977</v>
      </c>
      <c r="J14" s="619">
        <v>1268269.94</v>
      </c>
      <c r="K14" s="619">
        <v>0</v>
      </c>
      <c r="L14" s="619">
        <v>42167764.019999981</v>
      </c>
      <c r="M14" s="619">
        <v>4015415.2600000002</v>
      </c>
      <c r="N14" s="619">
        <v>4235671.2599999988</v>
      </c>
      <c r="O14" s="619">
        <v>6594510.7199999997</v>
      </c>
      <c r="P14" s="619">
        <v>4263839.2799999993</v>
      </c>
      <c r="Q14" s="619">
        <v>3414235.13</v>
      </c>
      <c r="R14" s="619">
        <v>8218797.2799999993</v>
      </c>
      <c r="S14" s="619">
        <v>736694.28999999992</v>
      </c>
      <c r="T14" s="619">
        <v>403770.64</v>
      </c>
      <c r="U14" s="619">
        <v>0</v>
      </c>
      <c r="V14" s="619">
        <v>0</v>
      </c>
      <c r="W14" s="619">
        <v>9572.130000000001</v>
      </c>
      <c r="X14" s="619">
        <v>73586.2</v>
      </c>
      <c r="Y14" s="619">
        <v>0</v>
      </c>
      <c r="Z14" s="619">
        <v>320612.31000000006</v>
      </c>
      <c r="AA14" s="619">
        <v>0</v>
      </c>
      <c r="AB14" s="424"/>
    </row>
    <row r="15" spans="1:28">
      <c r="A15" s="426">
        <v>2</v>
      </c>
      <c r="B15" s="408" t="s">
        <v>444</v>
      </c>
      <c r="C15" s="637">
        <v>6788053.3700000001</v>
      </c>
      <c r="D15" s="619">
        <v>6788053.3700000001</v>
      </c>
      <c r="E15" s="619">
        <v>0</v>
      </c>
      <c r="F15" s="619">
        <v>0</v>
      </c>
      <c r="G15" s="619">
        <v>0</v>
      </c>
      <c r="H15" s="619">
        <v>0</v>
      </c>
      <c r="I15" s="619">
        <v>0</v>
      </c>
      <c r="J15" s="619">
        <v>0</v>
      </c>
      <c r="K15" s="619">
        <v>0</v>
      </c>
      <c r="L15" s="619">
        <v>0</v>
      </c>
      <c r="M15" s="619">
        <v>0</v>
      </c>
      <c r="N15" s="619">
        <v>0</v>
      </c>
      <c r="O15" s="619">
        <v>0</v>
      </c>
      <c r="P15" s="619">
        <v>0</v>
      </c>
      <c r="Q15" s="619">
        <v>0</v>
      </c>
      <c r="R15" s="619">
        <v>0</v>
      </c>
      <c r="S15" s="619">
        <v>0</v>
      </c>
      <c r="T15" s="619">
        <v>0</v>
      </c>
      <c r="U15" s="619">
        <v>0</v>
      </c>
      <c r="V15" s="619">
        <v>0</v>
      </c>
      <c r="W15" s="619">
        <v>0</v>
      </c>
      <c r="X15" s="619">
        <v>0</v>
      </c>
      <c r="Y15" s="619">
        <v>0</v>
      </c>
      <c r="Z15" s="619">
        <v>0</v>
      </c>
      <c r="AA15" s="619">
        <v>0</v>
      </c>
      <c r="AB15" s="424"/>
    </row>
    <row r="16" spans="1:28">
      <c r="A16" s="391">
        <v>2.1</v>
      </c>
      <c r="B16" s="425" t="s">
        <v>438</v>
      </c>
      <c r="C16" s="638">
        <v>0</v>
      </c>
      <c r="D16" s="619">
        <v>0</v>
      </c>
      <c r="E16" s="619">
        <v>0</v>
      </c>
      <c r="F16" s="619">
        <v>0</v>
      </c>
      <c r="G16" s="619">
        <v>0</v>
      </c>
      <c r="H16" s="619">
        <v>0</v>
      </c>
      <c r="I16" s="619">
        <v>0</v>
      </c>
      <c r="J16" s="619">
        <v>0</v>
      </c>
      <c r="K16" s="619">
        <v>0</v>
      </c>
      <c r="L16" s="619">
        <v>0</v>
      </c>
      <c r="M16" s="619">
        <v>0</v>
      </c>
      <c r="N16" s="619">
        <v>0</v>
      </c>
      <c r="O16" s="619">
        <v>0</v>
      </c>
      <c r="P16" s="619">
        <v>0</v>
      </c>
      <c r="Q16" s="619">
        <v>0</v>
      </c>
      <c r="R16" s="619">
        <v>0</v>
      </c>
      <c r="S16" s="619">
        <v>0</v>
      </c>
      <c r="T16" s="619">
        <v>0</v>
      </c>
      <c r="U16" s="619">
        <v>0</v>
      </c>
      <c r="V16" s="619">
        <v>0</v>
      </c>
      <c r="W16" s="619">
        <v>0</v>
      </c>
      <c r="X16" s="619">
        <v>0</v>
      </c>
      <c r="Y16" s="619">
        <v>0</v>
      </c>
      <c r="Z16" s="619">
        <v>0</v>
      </c>
      <c r="AA16" s="619">
        <v>0</v>
      </c>
      <c r="AB16" s="424"/>
    </row>
    <row r="17" spans="1:28">
      <c r="A17" s="391">
        <v>2.2000000000000002</v>
      </c>
      <c r="B17" s="425" t="s">
        <v>439</v>
      </c>
      <c r="C17" s="638">
        <v>6788053.3700000001</v>
      </c>
      <c r="D17" s="619">
        <v>6788053.3700000001</v>
      </c>
      <c r="E17" s="619">
        <v>0</v>
      </c>
      <c r="F17" s="619">
        <v>0</v>
      </c>
      <c r="G17" s="619">
        <v>0</v>
      </c>
      <c r="H17" s="619">
        <v>0</v>
      </c>
      <c r="I17" s="619">
        <v>0</v>
      </c>
      <c r="J17" s="619">
        <v>0</v>
      </c>
      <c r="K17" s="619">
        <v>0</v>
      </c>
      <c r="L17" s="619">
        <v>0</v>
      </c>
      <c r="M17" s="619">
        <v>0</v>
      </c>
      <c r="N17" s="619">
        <v>0</v>
      </c>
      <c r="O17" s="619">
        <v>0</v>
      </c>
      <c r="P17" s="619">
        <v>0</v>
      </c>
      <c r="Q17" s="619">
        <v>0</v>
      </c>
      <c r="R17" s="619">
        <v>0</v>
      </c>
      <c r="S17" s="619">
        <v>0</v>
      </c>
      <c r="T17" s="619">
        <v>0</v>
      </c>
      <c r="U17" s="619">
        <v>0</v>
      </c>
      <c r="V17" s="619">
        <v>0</v>
      </c>
      <c r="W17" s="619">
        <v>0</v>
      </c>
      <c r="X17" s="619">
        <v>0</v>
      </c>
      <c r="Y17" s="619">
        <v>0</v>
      </c>
      <c r="Z17" s="619">
        <v>0</v>
      </c>
      <c r="AA17" s="619">
        <v>0</v>
      </c>
      <c r="AB17" s="424"/>
    </row>
    <row r="18" spans="1:28">
      <c r="A18" s="391">
        <v>2.2999999999999998</v>
      </c>
      <c r="B18" s="425" t="s">
        <v>440</v>
      </c>
      <c r="C18" s="638">
        <v>0</v>
      </c>
      <c r="D18" s="619">
        <v>0</v>
      </c>
      <c r="E18" s="619">
        <v>0</v>
      </c>
      <c r="F18" s="619">
        <v>0</v>
      </c>
      <c r="G18" s="619">
        <v>0</v>
      </c>
      <c r="H18" s="619">
        <v>0</v>
      </c>
      <c r="I18" s="619">
        <v>0</v>
      </c>
      <c r="J18" s="619">
        <v>0</v>
      </c>
      <c r="K18" s="619">
        <v>0</v>
      </c>
      <c r="L18" s="619">
        <v>0</v>
      </c>
      <c r="M18" s="619">
        <v>0</v>
      </c>
      <c r="N18" s="619">
        <v>0</v>
      </c>
      <c r="O18" s="619">
        <v>0</v>
      </c>
      <c r="P18" s="619">
        <v>0</v>
      </c>
      <c r="Q18" s="619">
        <v>0</v>
      </c>
      <c r="R18" s="619">
        <v>0</v>
      </c>
      <c r="S18" s="619">
        <v>0</v>
      </c>
      <c r="T18" s="619">
        <v>0</v>
      </c>
      <c r="U18" s="619">
        <v>0</v>
      </c>
      <c r="V18" s="619">
        <v>0</v>
      </c>
      <c r="W18" s="619">
        <v>0</v>
      </c>
      <c r="X18" s="619">
        <v>0</v>
      </c>
      <c r="Y18" s="619">
        <v>0</v>
      </c>
      <c r="Z18" s="619">
        <v>0</v>
      </c>
      <c r="AA18" s="619">
        <v>0</v>
      </c>
      <c r="AB18" s="424"/>
    </row>
    <row r="19" spans="1:28">
      <c r="A19" s="391">
        <v>2.4</v>
      </c>
      <c r="B19" s="425" t="s">
        <v>441</v>
      </c>
      <c r="C19" s="638">
        <v>0</v>
      </c>
      <c r="D19" s="619">
        <v>0</v>
      </c>
      <c r="E19" s="619">
        <v>0</v>
      </c>
      <c r="F19" s="619">
        <v>0</v>
      </c>
      <c r="G19" s="619">
        <v>0</v>
      </c>
      <c r="H19" s="619">
        <v>0</v>
      </c>
      <c r="I19" s="619">
        <v>0</v>
      </c>
      <c r="J19" s="619">
        <v>0</v>
      </c>
      <c r="K19" s="619">
        <v>0</v>
      </c>
      <c r="L19" s="619">
        <v>0</v>
      </c>
      <c r="M19" s="619">
        <v>0</v>
      </c>
      <c r="N19" s="619">
        <v>0</v>
      </c>
      <c r="O19" s="619">
        <v>0</v>
      </c>
      <c r="P19" s="619">
        <v>0</v>
      </c>
      <c r="Q19" s="619">
        <v>0</v>
      </c>
      <c r="R19" s="619">
        <v>0</v>
      </c>
      <c r="S19" s="619">
        <v>0</v>
      </c>
      <c r="T19" s="619">
        <v>0</v>
      </c>
      <c r="U19" s="619">
        <v>0</v>
      </c>
      <c r="V19" s="619">
        <v>0</v>
      </c>
      <c r="W19" s="619">
        <v>0</v>
      </c>
      <c r="X19" s="619">
        <v>0</v>
      </c>
      <c r="Y19" s="619">
        <v>0</v>
      </c>
      <c r="Z19" s="619">
        <v>0</v>
      </c>
      <c r="AA19" s="619">
        <v>0</v>
      </c>
      <c r="AB19" s="424"/>
    </row>
    <row r="20" spans="1:28">
      <c r="A20" s="391">
        <v>2.5</v>
      </c>
      <c r="B20" s="425" t="s">
        <v>442</v>
      </c>
      <c r="C20" s="638">
        <v>0</v>
      </c>
      <c r="D20" s="619">
        <v>0</v>
      </c>
      <c r="E20" s="619">
        <v>0</v>
      </c>
      <c r="F20" s="619">
        <v>0</v>
      </c>
      <c r="G20" s="619">
        <v>0</v>
      </c>
      <c r="H20" s="619">
        <v>0</v>
      </c>
      <c r="I20" s="619">
        <v>0</v>
      </c>
      <c r="J20" s="619">
        <v>0</v>
      </c>
      <c r="K20" s="619">
        <v>0</v>
      </c>
      <c r="L20" s="619">
        <v>0</v>
      </c>
      <c r="M20" s="619">
        <v>0</v>
      </c>
      <c r="N20" s="619">
        <v>0</v>
      </c>
      <c r="O20" s="619">
        <v>0</v>
      </c>
      <c r="P20" s="619">
        <v>0</v>
      </c>
      <c r="Q20" s="619">
        <v>0</v>
      </c>
      <c r="R20" s="619">
        <v>0</v>
      </c>
      <c r="S20" s="619">
        <v>0</v>
      </c>
      <c r="T20" s="619">
        <v>0</v>
      </c>
      <c r="U20" s="619">
        <v>0</v>
      </c>
      <c r="V20" s="619">
        <v>0</v>
      </c>
      <c r="W20" s="619">
        <v>0</v>
      </c>
      <c r="X20" s="619">
        <v>0</v>
      </c>
      <c r="Y20" s="619">
        <v>0</v>
      </c>
      <c r="Z20" s="619">
        <v>0</v>
      </c>
      <c r="AA20" s="619">
        <v>0</v>
      </c>
      <c r="AB20" s="424"/>
    </row>
    <row r="21" spans="1:28">
      <c r="A21" s="391">
        <v>2.6</v>
      </c>
      <c r="B21" s="425" t="s">
        <v>443</v>
      </c>
      <c r="C21" s="638">
        <v>0</v>
      </c>
      <c r="D21" s="619">
        <v>0</v>
      </c>
      <c r="E21" s="619">
        <v>0</v>
      </c>
      <c r="F21" s="619">
        <v>0</v>
      </c>
      <c r="G21" s="619">
        <v>0</v>
      </c>
      <c r="H21" s="619">
        <v>0</v>
      </c>
      <c r="I21" s="619">
        <v>0</v>
      </c>
      <c r="J21" s="619">
        <v>0</v>
      </c>
      <c r="K21" s="619">
        <v>0</v>
      </c>
      <c r="L21" s="619">
        <v>0</v>
      </c>
      <c r="M21" s="619">
        <v>0</v>
      </c>
      <c r="N21" s="619">
        <v>0</v>
      </c>
      <c r="O21" s="619">
        <v>0</v>
      </c>
      <c r="P21" s="619">
        <v>0</v>
      </c>
      <c r="Q21" s="619">
        <v>0</v>
      </c>
      <c r="R21" s="619">
        <v>0</v>
      </c>
      <c r="S21" s="619">
        <v>0</v>
      </c>
      <c r="T21" s="619">
        <v>0</v>
      </c>
      <c r="U21" s="619">
        <v>0</v>
      </c>
      <c r="V21" s="619">
        <v>0</v>
      </c>
      <c r="W21" s="619">
        <v>0</v>
      </c>
      <c r="X21" s="619">
        <v>0</v>
      </c>
      <c r="Y21" s="619">
        <v>0</v>
      </c>
      <c r="Z21" s="619">
        <v>0</v>
      </c>
      <c r="AA21" s="619">
        <v>0</v>
      </c>
      <c r="AB21" s="424"/>
    </row>
    <row r="22" spans="1:28">
      <c r="A22" s="426">
        <v>3</v>
      </c>
      <c r="B22" s="396" t="s">
        <v>484</v>
      </c>
      <c r="C22" s="637">
        <v>79578111.070000008</v>
      </c>
      <c r="D22" s="637">
        <v>74277035.150000006</v>
      </c>
      <c r="E22" s="639">
        <v>0</v>
      </c>
      <c r="F22" s="639">
        <v>0</v>
      </c>
      <c r="G22" s="639">
        <v>0</v>
      </c>
      <c r="H22" s="637">
        <v>5275122.24</v>
      </c>
      <c r="I22" s="639">
        <v>0</v>
      </c>
      <c r="J22" s="639">
        <v>0</v>
      </c>
      <c r="K22" s="639">
        <v>0</v>
      </c>
      <c r="L22" s="637">
        <v>25953.680000000008</v>
      </c>
      <c r="M22" s="639">
        <v>0</v>
      </c>
      <c r="N22" s="639">
        <v>0</v>
      </c>
      <c r="O22" s="639">
        <v>0</v>
      </c>
      <c r="P22" s="639">
        <v>0</v>
      </c>
      <c r="Q22" s="639">
        <v>0</v>
      </c>
      <c r="R22" s="639">
        <v>0</v>
      </c>
      <c r="S22" s="639">
        <v>0</v>
      </c>
      <c r="T22" s="637">
        <v>0</v>
      </c>
      <c r="U22" s="639">
        <v>0</v>
      </c>
      <c r="V22" s="639">
        <v>0</v>
      </c>
      <c r="W22" s="639">
        <v>0</v>
      </c>
      <c r="X22" s="639">
        <v>0</v>
      </c>
      <c r="Y22" s="639">
        <v>0</v>
      </c>
      <c r="Z22" s="639">
        <v>0</v>
      </c>
      <c r="AA22" s="639">
        <v>0</v>
      </c>
      <c r="AB22" s="424"/>
    </row>
    <row r="23" spans="1:28">
      <c r="A23" s="391">
        <v>3.1</v>
      </c>
      <c r="B23" s="425" t="s">
        <v>438</v>
      </c>
      <c r="C23" s="638">
        <v>0</v>
      </c>
      <c r="D23" s="637">
        <v>0</v>
      </c>
      <c r="E23" s="639">
        <v>0</v>
      </c>
      <c r="F23" s="639">
        <v>0</v>
      </c>
      <c r="G23" s="639">
        <v>0</v>
      </c>
      <c r="H23" s="637">
        <v>0</v>
      </c>
      <c r="I23" s="639">
        <v>0</v>
      </c>
      <c r="J23" s="639">
        <v>0</v>
      </c>
      <c r="K23" s="639">
        <v>0</v>
      </c>
      <c r="L23" s="637">
        <v>0</v>
      </c>
      <c r="M23" s="639">
        <v>0</v>
      </c>
      <c r="N23" s="639">
        <v>0</v>
      </c>
      <c r="O23" s="639">
        <v>0</v>
      </c>
      <c r="P23" s="639">
        <v>0</v>
      </c>
      <c r="Q23" s="639">
        <v>0</v>
      </c>
      <c r="R23" s="639">
        <v>0</v>
      </c>
      <c r="S23" s="639">
        <v>0</v>
      </c>
      <c r="T23" s="637">
        <v>0</v>
      </c>
      <c r="U23" s="639">
        <v>0</v>
      </c>
      <c r="V23" s="639">
        <v>0</v>
      </c>
      <c r="W23" s="639">
        <v>0</v>
      </c>
      <c r="X23" s="639">
        <v>0</v>
      </c>
      <c r="Y23" s="639">
        <v>0</v>
      </c>
      <c r="Z23" s="639">
        <v>0</v>
      </c>
      <c r="AA23" s="639">
        <v>0</v>
      </c>
      <c r="AB23" s="424"/>
    </row>
    <row r="24" spans="1:28">
      <c r="A24" s="391">
        <v>3.2</v>
      </c>
      <c r="B24" s="425" t="s">
        <v>439</v>
      </c>
      <c r="C24" s="638">
        <v>0</v>
      </c>
      <c r="D24" s="637">
        <v>0</v>
      </c>
      <c r="E24" s="639">
        <v>0</v>
      </c>
      <c r="F24" s="639">
        <v>0</v>
      </c>
      <c r="G24" s="639">
        <v>0</v>
      </c>
      <c r="H24" s="637">
        <v>0</v>
      </c>
      <c r="I24" s="639">
        <v>0</v>
      </c>
      <c r="J24" s="639">
        <v>0</v>
      </c>
      <c r="K24" s="639">
        <v>0</v>
      </c>
      <c r="L24" s="637">
        <v>0</v>
      </c>
      <c r="M24" s="639">
        <v>0</v>
      </c>
      <c r="N24" s="639">
        <v>0</v>
      </c>
      <c r="O24" s="639">
        <v>0</v>
      </c>
      <c r="P24" s="639">
        <v>0</v>
      </c>
      <c r="Q24" s="639">
        <v>0</v>
      </c>
      <c r="R24" s="639">
        <v>0</v>
      </c>
      <c r="S24" s="639">
        <v>0</v>
      </c>
      <c r="T24" s="637">
        <v>0</v>
      </c>
      <c r="U24" s="639">
        <v>0</v>
      </c>
      <c r="V24" s="639">
        <v>0</v>
      </c>
      <c r="W24" s="639">
        <v>0</v>
      </c>
      <c r="X24" s="639">
        <v>0</v>
      </c>
      <c r="Y24" s="639">
        <v>0</v>
      </c>
      <c r="Z24" s="639">
        <v>0</v>
      </c>
      <c r="AA24" s="639">
        <v>0</v>
      </c>
      <c r="AB24" s="424"/>
    </row>
    <row r="25" spans="1:28">
      <c r="A25" s="391">
        <v>3.3</v>
      </c>
      <c r="B25" s="425" t="s">
        <v>440</v>
      </c>
      <c r="C25" s="638">
        <v>0</v>
      </c>
      <c r="D25" s="637">
        <v>0</v>
      </c>
      <c r="E25" s="639">
        <v>0</v>
      </c>
      <c r="F25" s="639">
        <v>0</v>
      </c>
      <c r="G25" s="639">
        <v>0</v>
      </c>
      <c r="H25" s="637">
        <v>0</v>
      </c>
      <c r="I25" s="639">
        <v>0</v>
      </c>
      <c r="J25" s="639">
        <v>0</v>
      </c>
      <c r="K25" s="639">
        <v>0</v>
      </c>
      <c r="L25" s="637">
        <v>0</v>
      </c>
      <c r="M25" s="639">
        <v>0</v>
      </c>
      <c r="N25" s="639">
        <v>0</v>
      </c>
      <c r="O25" s="639">
        <v>0</v>
      </c>
      <c r="P25" s="639">
        <v>0</v>
      </c>
      <c r="Q25" s="639">
        <v>0</v>
      </c>
      <c r="R25" s="639">
        <v>0</v>
      </c>
      <c r="S25" s="639">
        <v>0</v>
      </c>
      <c r="T25" s="637">
        <v>0</v>
      </c>
      <c r="U25" s="639">
        <v>0</v>
      </c>
      <c r="V25" s="639">
        <v>0</v>
      </c>
      <c r="W25" s="639">
        <v>0</v>
      </c>
      <c r="X25" s="639">
        <v>0</v>
      </c>
      <c r="Y25" s="639">
        <v>0</v>
      </c>
      <c r="Z25" s="639">
        <v>0</v>
      </c>
      <c r="AA25" s="639">
        <v>0</v>
      </c>
      <c r="AB25" s="424"/>
    </row>
    <row r="26" spans="1:28">
      <c r="A26" s="391">
        <v>3.4</v>
      </c>
      <c r="B26" s="425" t="s">
        <v>441</v>
      </c>
      <c r="C26" s="638">
        <v>1232.78</v>
      </c>
      <c r="D26" s="637">
        <v>1232.78</v>
      </c>
      <c r="E26" s="639">
        <v>0</v>
      </c>
      <c r="F26" s="639">
        <v>0</v>
      </c>
      <c r="G26" s="639">
        <v>0</v>
      </c>
      <c r="H26" s="637">
        <v>0</v>
      </c>
      <c r="I26" s="639">
        <v>0</v>
      </c>
      <c r="J26" s="639">
        <v>0</v>
      </c>
      <c r="K26" s="639">
        <v>0</v>
      </c>
      <c r="L26" s="637">
        <v>0</v>
      </c>
      <c r="M26" s="639">
        <v>0</v>
      </c>
      <c r="N26" s="639">
        <v>0</v>
      </c>
      <c r="O26" s="639">
        <v>0</v>
      </c>
      <c r="P26" s="639">
        <v>0</v>
      </c>
      <c r="Q26" s="639">
        <v>0</v>
      </c>
      <c r="R26" s="639">
        <v>0</v>
      </c>
      <c r="S26" s="639">
        <v>0</v>
      </c>
      <c r="T26" s="637">
        <v>0</v>
      </c>
      <c r="U26" s="639">
        <v>0</v>
      </c>
      <c r="V26" s="639">
        <v>0</v>
      </c>
      <c r="W26" s="639">
        <v>0</v>
      </c>
      <c r="X26" s="639">
        <v>0</v>
      </c>
      <c r="Y26" s="639">
        <v>0</v>
      </c>
      <c r="Z26" s="639">
        <v>0</v>
      </c>
      <c r="AA26" s="639">
        <v>0</v>
      </c>
      <c r="AB26" s="424"/>
    </row>
    <row r="27" spans="1:28">
      <c r="A27" s="391">
        <v>3.5</v>
      </c>
      <c r="B27" s="425" t="s">
        <v>442</v>
      </c>
      <c r="C27" s="638">
        <v>76392720.800000012</v>
      </c>
      <c r="D27" s="637">
        <v>71128001.800000012</v>
      </c>
      <c r="E27" s="639">
        <v>0</v>
      </c>
      <c r="F27" s="639">
        <v>0</v>
      </c>
      <c r="G27" s="639">
        <v>0</v>
      </c>
      <c r="H27" s="637">
        <v>5264719</v>
      </c>
      <c r="I27" s="639">
        <v>0</v>
      </c>
      <c r="J27" s="639">
        <v>0</v>
      </c>
      <c r="K27" s="639">
        <v>0</v>
      </c>
      <c r="L27" s="637">
        <v>0</v>
      </c>
      <c r="M27" s="639">
        <v>0</v>
      </c>
      <c r="N27" s="639">
        <v>0</v>
      </c>
      <c r="O27" s="639">
        <v>0</v>
      </c>
      <c r="P27" s="639">
        <v>0</v>
      </c>
      <c r="Q27" s="639">
        <v>0</v>
      </c>
      <c r="R27" s="639">
        <v>0</v>
      </c>
      <c r="S27" s="639">
        <v>0</v>
      </c>
      <c r="T27" s="637">
        <v>0</v>
      </c>
      <c r="U27" s="639">
        <v>0</v>
      </c>
      <c r="V27" s="639">
        <v>0</v>
      </c>
      <c r="W27" s="639">
        <v>0</v>
      </c>
      <c r="X27" s="639">
        <v>0</v>
      </c>
      <c r="Y27" s="639">
        <v>0</v>
      </c>
      <c r="Z27" s="639">
        <v>0</v>
      </c>
      <c r="AA27" s="639">
        <v>0</v>
      </c>
      <c r="AB27" s="424"/>
    </row>
    <row r="28" spans="1:28">
      <c r="A28" s="391">
        <v>3.6</v>
      </c>
      <c r="B28" s="425" t="s">
        <v>443</v>
      </c>
      <c r="C28" s="638">
        <v>3184157.4899999979</v>
      </c>
      <c r="D28" s="637">
        <v>3147800.569999997</v>
      </c>
      <c r="E28" s="639">
        <v>0</v>
      </c>
      <c r="F28" s="639">
        <v>0</v>
      </c>
      <c r="G28" s="639">
        <v>0</v>
      </c>
      <c r="H28" s="637">
        <v>10403.24</v>
      </c>
      <c r="I28" s="639">
        <v>0</v>
      </c>
      <c r="J28" s="639">
        <v>0</v>
      </c>
      <c r="K28" s="639">
        <v>0</v>
      </c>
      <c r="L28" s="637">
        <v>25953.680000000008</v>
      </c>
      <c r="M28" s="639">
        <v>0</v>
      </c>
      <c r="N28" s="639">
        <v>0</v>
      </c>
      <c r="O28" s="639">
        <v>0</v>
      </c>
      <c r="P28" s="639">
        <v>0</v>
      </c>
      <c r="Q28" s="639">
        <v>0</v>
      </c>
      <c r="R28" s="639">
        <v>0</v>
      </c>
      <c r="S28" s="639">
        <v>0</v>
      </c>
      <c r="T28" s="637">
        <v>0</v>
      </c>
      <c r="U28" s="639">
        <v>0</v>
      </c>
      <c r="V28" s="639">
        <v>0</v>
      </c>
      <c r="W28" s="639">
        <v>0</v>
      </c>
      <c r="X28" s="639">
        <v>0</v>
      </c>
      <c r="Y28" s="639">
        <v>0</v>
      </c>
      <c r="Z28" s="639">
        <v>0</v>
      </c>
      <c r="AA28" s="639">
        <v>0</v>
      </c>
      <c r="AB28" s="424"/>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80" zoomScaleNormal="80" workbookViewId="0"/>
  </sheetViews>
  <sheetFormatPr defaultColWidth="9.140625" defaultRowHeight="12.75"/>
  <cols>
    <col min="1" max="1" width="11.85546875" style="403" bestFit="1" customWidth="1"/>
    <col min="2" max="2" width="90.140625" style="403" bestFit="1" customWidth="1"/>
    <col min="3" max="3" width="20.140625" style="403" customWidth="1"/>
    <col min="4" max="4" width="22.140625" style="403" customWidth="1"/>
    <col min="5" max="7" width="17.140625" style="403" customWidth="1"/>
    <col min="8" max="8" width="22.140625" style="403" customWidth="1"/>
    <col min="9" max="10" width="17.140625" style="403" customWidth="1"/>
    <col min="11" max="27" width="22.140625" style="403" customWidth="1"/>
    <col min="28" max="16384" width="9.140625" style="403"/>
  </cols>
  <sheetData>
    <row r="1" spans="1:27" ht="13.5">
      <c r="A1" s="310" t="s">
        <v>30</v>
      </c>
      <c r="B1" s="388" t="str">
        <f>'Info '!C2</f>
        <v>JSC " Halyk Bank Georgia"</v>
      </c>
    </row>
    <row r="2" spans="1:27">
      <c r="A2" s="311" t="s">
        <v>31</v>
      </c>
      <c r="B2" s="746">
        <f>'1. key ratios '!B2</f>
        <v>45838</v>
      </c>
    </row>
    <row r="3" spans="1:27">
      <c r="A3" s="312" t="s">
        <v>446</v>
      </c>
      <c r="C3" s="405"/>
    </row>
    <row r="4" spans="1:27" ht="13.5" thickBot="1">
      <c r="A4" s="312"/>
      <c r="B4" s="460"/>
      <c r="C4" s="405"/>
    </row>
    <row r="5" spans="1:27" s="436" customFormat="1" ht="13.5" customHeight="1">
      <c r="A5" s="855" t="s">
        <v>652</v>
      </c>
      <c r="B5" s="856"/>
      <c r="C5" s="864" t="s">
        <v>651</v>
      </c>
      <c r="D5" s="865"/>
      <c r="E5" s="865"/>
      <c r="F5" s="865"/>
      <c r="G5" s="865"/>
      <c r="H5" s="865"/>
      <c r="I5" s="865"/>
      <c r="J5" s="865"/>
      <c r="K5" s="865"/>
      <c r="L5" s="865"/>
      <c r="M5" s="865"/>
      <c r="N5" s="865"/>
      <c r="O5" s="865"/>
      <c r="P5" s="865"/>
      <c r="Q5" s="865"/>
      <c r="R5" s="865"/>
      <c r="S5" s="866"/>
      <c r="T5" s="435"/>
      <c r="U5" s="435"/>
      <c r="V5" s="435"/>
      <c r="W5" s="435"/>
      <c r="X5" s="435"/>
      <c r="Y5" s="435"/>
      <c r="Z5" s="435"/>
      <c r="AA5" s="434"/>
    </row>
    <row r="6" spans="1:27" s="436" customFormat="1" ht="12" customHeight="1">
      <c r="A6" s="857"/>
      <c r="B6" s="858"/>
      <c r="C6" s="861" t="s">
        <v>64</v>
      </c>
      <c r="D6" s="853" t="s">
        <v>648</v>
      </c>
      <c r="E6" s="853"/>
      <c r="F6" s="853"/>
      <c r="G6" s="853"/>
      <c r="H6" s="853" t="s">
        <v>647</v>
      </c>
      <c r="I6" s="853"/>
      <c r="J6" s="853"/>
      <c r="K6" s="853"/>
      <c r="L6" s="433"/>
      <c r="M6" s="854" t="s">
        <v>646</v>
      </c>
      <c r="N6" s="854"/>
      <c r="O6" s="854"/>
      <c r="P6" s="854"/>
      <c r="Q6" s="854"/>
      <c r="R6" s="854"/>
      <c r="S6" s="863"/>
      <c r="T6" s="435"/>
      <c r="U6" s="842" t="s">
        <v>645</v>
      </c>
      <c r="V6" s="842"/>
      <c r="W6" s="842"/>
      <c r="X6" s="842"/>
      <c r="Y6" s="842"/>
      <c r="Z6" s="842"/>
      <c r="AA6" s="835"/>
    </row>
    <row r="7" spans="1:27" s="436" customFormat="1" ht="25.5">
      <c r="A7" s="859"/>
      <c r="B7" s="860"/>
      <c r="C7" s="862"/>
      <c r="D7" s="430"/>
      <c r="E7" s="428" t="s">
        <v>436</v>
      </c>
      <c r="F7" s="400" t="s">
        <v>643</v>
      </c>
      <c r="G7" s="402" t="s">
        <v>644</v>
      </c>
      <c r="H7" s="459"/>
      <c r="I7" s="428" t="s">
        <v>436</v>
      </c>
      <c r="J7" s="400" t="s">
        <v>643</v>
      </c>
      <c r="K7" s="402" t="s">
        <v>644</v>
      </c>
      <c r="L7" s="429"/>
      <c r="M7" s="428" t="s">
        <v>436</v>
      </c>
      <c r="N7" s="400" t="s">
        <v>643</v>
      </c>
      <c r="O7" s="400" t="s">
        <v>642</v>
      </c>
      <c r="P7" s="400" t="s">
        <v>641</v>
      </c>
      <c r="Q7" s="400" t="s">
        <v>640</v>
      </c>
      <c r="R7" s="400" t="s">
        <v>639</v>
      </c>
      <c r="S7" s="458" t="s">
        <v>638</v>
      </c>
      <c r="T7" s="457"/>
      <c r="U7" s="428" t="s">
        <v>436</v>
      </c>
      <c r="V7" s="428" t="s">
        <v>643</v>
      </c>
      <c r="W7" s="428" t="s">
        <v>642</v>
      </c>
      <c r="X7" s="428" t="s">
        <v>641</v>
      </c>
      <c r="Y7" s="428" t="s">
        <v>640</v>
      </c>
      <c r="Z7" s="400" t="s">
        <v>639</v>
      </c>
      <c r="AA7" s="428" t="s">
        <v>638</v>
      </c>
    </row>
    <row r="8" spans="1:27">
      <c r="A8" s="456">
        <v>1</v>
      </c>
      <c r="B8" s="455" t="s">
        <v>437</v>
      </c>
      <c r="C8" s="618">
        <v>923599655.99999869</v>
      </c>
      <c r="D8" s="619">
        <v>793033712.11999881</v>
      </c>
      <c r="E8" s="619">
        <v>39397029.860000014</v>
      </c>
      <c r="F8" s="619">
        <v>3196844.24</v>
      </c>
      <c r="G8" s="619">
        <v>0</v>
      </c>
      <c r="H8" s="619">
        <v>44942157.559999987</v>
      </c>
      <c r="I8" s="619">
        <v>8845191.1199999992</v>
      </c>
      <c r="J8" s="619">
        <v>5841696.3199999984</v>
      </c>
      <c r="K8" s="619">
        <v>0</v>
      </c>
      <c r="L8" s="619">
        <v>83436347.049999997</v>
      </c>
      <c r="M8" s="619">
        <v>11268766.68</v>
      </c>
      <c r="N8" s="619">
        <v>9909358.3000000007</v>
      </c>
      <c r="O8" s="619">
        <v>6896684.5499999998</v>
      </c>
      <c r="P8" s="619">
        <v>7307168.9399999995</v>
      </c>
      <c r="Q8" s="619">
        <v>6110131.9400000013</v>
      </c>
      <c r="R8" s="619">
        <v>14196690.700000005</v>
      </c>
      <c r="S8" s="619">
        <v>2630058.2199999997</v>
      </c>
      <c r="T8" s="619">
        <v>2187439.2700000005</v>
      </c>
      <c r="U8" s="619">
        <v>0</v>
      </c>
      <c r="V8" s="619">
        <v>0</v>
      </c>
      <c r="W8" s="619">
        <v>9572.130000000001</v>
      </c>
      <c r="X8" s="619">
        <v>104414.38</v>
      </c>
      <c r="Y8" s="619">
        <v>0</v>
      </c>
      <c r="Z8" s="619">
        <v>2013383.9300000002</v>
      </c>
      <c r="AA8" s="620">
        <v>60068.83</v>
      </c>
    </row>
    <row r="9" spans="1:27">
      <c r="A9" s="453">
        <v>1.1000000000000001</v>
      </c>
      <c r="B9" s="454" t="s">
        <v>447</v>
      </c>
      <c r="C9" s="621">
        <v>883724503.41999876</v>
      </c>
      <c r="D9" s="619">
        <v>760861624.34999883</v>
      </c>
      <c r="E9" s="619">
        <v>38534515.440000013</v>
      </c>
      <c r="F9" s="619">
        <v>3195932.06</v>
      </c>
      <c r="G9" s="619">
        <v>0</v>
      </c>
      <c r="H9" s="619">
        <v>41021933.929999985</v>
      </c>
      <c r="I9" s="619">
        <v>8827857.129999999</v>
      </c>
      <c r="J9" s="619">
        <v>5782611.9599999981</v>
      </c>
      <c r="K9" s="619">
        <v>0</v>
      </c>
      <c r="L9" s="619">
        <v>79974118.179999992</v>
      </c>
      <c r="M9" s="619">
        <v>11215275.299999999</v>
      </c>
      <c r="N9" s="619">
        <v>9857292.9800000004</v>
      </c>
      <c r="O9" s="619">
        <v>6783114.7800000003</v>
      </c>
      <c r="P9" s="619">
        <v>7200038.1999999993</v>
      </c>
      <c r="Q9" s="619">
        <v>5742244.2700000014</v>
      </c>
      <c r="R9" s="619">
        <v>12959886.760000005</v>
      </c>
      <c r="S9" s="619">
        <v>2264667.7799999998</v>
      </c>
      <c r="T9" s="619">
        <v>1866826.9600000004</v>
      </c>
      <c r="U9" s="619">
        <v>0</v>
      </c>
      <c r="V9" s="619">
        <v>0</v>
      </c>
      <c r="W9" s="619">
        <v>9572.130000000001</v>
      </c>
      <c r="X9" s="619">
        <v>104414.38</v>
      </c>
      <c r="Y9" s="619">
        <v>0</v>
      </c>
      <c r="Z9" s="619">
        <v>1692771.62</v>
      </c>
      <c r="AA9" s="620">
        <v>60068.83</v>
      </c>
    </row>
    <row r="10" spans="1:27">
      <c r="A10" s="451" t="s">
        <v>14</v>
      </c>
      <c r="B10" s="452" t="s">
        <v>448</v>
      </c>
      <c r="C10" s="622">
        <v>823185417.69000053</v>
      </c>
      <c r="D10" s="619">
        <v>697730797.61000061</v>
      </c>
      <c r="E10" s="619">
        <v>38534515.440000005</v>
      </c>
      <c r="F10" s="619">
        <v>0</v>
      </c>
      <c r="G10" s="619">
        <v>0</v>
      </c>
      <c r="H10" s="619">
        <v>44762805.439999998</v>
      </c>
      <c r="I10" s="619">
        <v>8827857.129999999</v>
      </c>
      <c r="J10" s="619">
        <v>5782611.96</v>
      </c>
      <c r="K10" s="619">
        <v>0</v>
      </c>
      <c r="L10" s="619">
        <v>78915884.689999998</v>
      </c>
      <c r="M10" s="619">
        <v>11215275.300000001</v>
      </c>
      <c r="N10" s="619">
        <v>9820243.0700000003</v>
      </c>
      <c r="O10" s="619">
        <v>6783114.7799999984</v>
      </c>
      <c r="P10" s="619">
        <v>7200038.2000000002</v>
      </c>
      <c r="Q10" s="619">
        <v>5742244.2700000005</v>
      </c>
      <c r="R10" s="619">
        <v>11908614.349999998</v>
      </c>
      <c r="S10" s="619">
        <v>2235323.54</v>
      </c>
      <c r="T10" s="619">
        <v>1775929.95</v>
      </c>
      <c r="U10" s="619">
        <v>0</v>
      </c>
      <c r="V10" s="619">
        <v>0</v>
      </c>
      <c r="W10" s="619">
        <v>9572.130000000001</v>
      </c>
      <c r="X10" s="619">
        <v>73586.2</v>
      </c>
      <c r="Y10" s="619">
        <v>0</v>
      </c>
      <c r="Z10" s="619">
        <v>1692771.62</v>
      </c>
      <c r="AA10" s="620">
        <v>0</v>
      </c>
    </row>
    <row r="11" spans="1:27">
      <c r="A11" s="450" t="s">
        <v>449</v>
      </c>
      <c r="B11" s="449" t="s">
        <v>450</v>
      </c>
      <c r="C11" s="623">
        <v>489612860.38000059</v>
      </c>
      <c r="D11" s="619">
        <v>416940023.66000062</v>
      </c>
      <c r="E11" s="619">
        <v>26332779.140000008</v>
      </c>
      <c r="F11" s="619">
        <v>0</v>
      </c>
      <c r="G11" s="619">
        <v>0</v>
      </c>
      <c r="H11" s="619">
        <v>32399664.019999996</v>
      </c>
      <c r="I11" s="619">
        <v>6463961.7999999989</v>
      </c>
      <c r="J11" s="619">
        <v>5364362.0999999996</v>
      </c>
      <c r="K11" s="619">
        <v>0</v>
      </c>
      <c r="L11" s="619">
        <v>40190014.36999999</v>
      </c>
      <c r="M11" s="619">
        <v>1712829.42</v>
      </c>
      <c r="N11" s="619">
        <v>7060582.7000000002</v>
      </c>
      <c r="O11" s="619">
        <v>4868492.4999999991</v>
      </c>
      <c r="P11" s="619">
        <v>5133182.6900000004</v>
      </c>
      <c r="Q11" s="619">
        <v>1254792.08</v>
      </c>
      <c r="R11" s="619">
        <v>6183657.8399999989</v>
      </c>
      <c r="S11" s="619">
        <v>1601785.26</v>
      </c>
      <c r="T11" s="619">
        <v>83158.33</v>
      </c>
      <c r="U11" s="619">
        <v>0</v>
      </c>
      <c r="V11" s="619">
        <v>0</v>
      </c>
      <c r="W11" s="619">
        <v>9572.130000000001</v>
      </c>
      <c r="X11" s="619">
        <v>73586.2</v>
      </c>
      <c r="Y11" s="619">
        <v>0</v>
      </c>
      <c r="Z11" s="619">
        <v>0</v>
      </c>
      <c r="AA11" s="620">
        <v>0</v>
      </c>
    </row>
    <row r="12" spans="1:27">
      <c r="A12" s="450" t="s">
        <v>451</v>
      </c>
      <c r="B12" s="449" t="s">
        <v>452</v>
      </c>
      <c r="C12" s="623">
        <v>201948181.76000002</v>
      </c>
      <c r="D12" s="619">
        <v>165604649.46000001</v>
      </c>
      <c r="E12" s="619">
        <v>9819890.8999999985</v>
      </c>
      <c r="F12" s="619">
        <v>0</v>
      </c>
      <c r="G12" s="619">
        <v>0</v>
      </c>
      <c r="H12" s="619">
        <v>3403073.2700000009</v>
      </c>
      <c r="I12" s="619">
        <v>2140348.8100000005</v>
      </c>
      <c r="J12" s="619">
        <v>418249.86000000004</v>
      </c>
      <c r="K12" s="619">
        <v>0</v>
      </c>
      <c r="L12" s="619">
        <v>32223426.450000003</v>
      </c>
      <c r="M12" s="619">
        <v>7589184.6500000004</v>
      </c>
      <c r="N12" s="619">
        <v>2528874.0000000005</v>
      </c>
      <c r="O12" s="619">
        <v>1674556.9</v>
      </c>
      <c r="P12" s="619">
        <v>2066855.51</v>
      </c>
      <c r="Q12" s="619">
        <v>2874535.92</v>
      </c>
      <c r="R12" s="619">
        <v>5304852.08</v>
      </c>
      <c r="S12" s="619">
        <v>0</v>
      </c>
      <c r="T12" s="619">
        <v>717032.58</v>
      </c>
      <c r="U12" s="619">
        <v>0</v>
      </c>
      <c r="V12" s="619">
        <v>0</v>
      </c>
      <c r="W12" s="619">
        <v>0</v>
      </c>
      <c r="X12" s="619">
        <v>0</v>
      </c>
      <c r="Y12" s="619">
        <v>0</v>
      </c>
      <c r="Z12" s="619">
        <v>717032.58</v>
      </c>
      <c r="AA12" s="620">
        <v>0</v>
      </c>
    </row>
    <row r="13" spans="1:27">
      <c r="A13" s="450" t="s">
        <v>453</v>
      </c>
      <c r="B13" s="449" t="s">
        <v>454</v>
      </c>
      <c r="C13" s="623">
        <v>47175814.649999999</v>
      </c>
      <c r="D13" s="619">
        <v>44674216.830000006</v>
      </c>
      <c r="E13" s="619">
        <v>1141715.1000000001</v>
      </c>
      <c r="F13" s="619">
        <v>0</v>
      </c>
      <c r="G13" s="619">
        <v>0</v>
      </c>
      <c r="H13" s="619">
        <v>443087.23</v>
      </c>
      <c r="I13" s="619">
        <v>183360.78999999998</v>
      </c>
      <c r="J13" s="619">
        <v>0</v>
      </c>
      <c r="K13" s="619">
        <v>0</v>
      </c>
      <c r="L13" s="619">
        <v>2058510.5899999996</v>
      </c>
      <c r="M13" s="619">
        <v>0</v>
      </c>
      <c r="N13" s="619">
        <v>230786.37</v>
      </c>
      <c r="O13" s="619">
        <v>240065.37999999998</v>
      </c>
      <c r="P13" s="619">
        <v>0</v>
      </c>
      <c r="Q13" s="619">
        <v>88682.900000000009</v>
      </c>
      <c r="R13" s="619">
        <v>420104.42999999993</v>
      </c>
      <c r="S13" s="619">
        <v>633538.28</v>
      </c>
      <c r="T13" s="619">
        <v>0</v>
      </c>
      <c r="U13" s="619">
        <v>0</v>
      </c>
      <c r="V13" s="619">
        <v>0</v>
      </c>
      <c r="W13" s="619">
        <v>0</v>
      </c>
      <c r="X13" s="619">
        <v>0</v>
      </c>
      <c r="Y13" s="619">
        <v>0</v>
      </c>
      <c r="Z13" s="619">
        <v>0</v>
      </c>
      <c r="AA13" s="620">
        <v>0</v>
      </c>
    </row>
    <row r="14" spans="1:27">
      <c r="A14" s="450" t="s">
        <v>455</v>
      </c>
      <c r="B14" s="449" t="s">
        <v>456</v>
      </c>
      <c r="C14" s="623">
        <v>84448560.900000021</v>
      </c>
      <c r="D14" s="619">
        <v>70511907.660000011</v>
      </c>
      <c r="E14" s="619">
        <v>1240130.3</v>
      </c>
      <c r="F14" s="619">
        <v>0</v>
      </c>
      <c r="G14" s="619">
        <v>0</v>
      </c>
      <c r="H14" s="619">
        <v>8516980.9199999999</v>
      </c>
      <c r="I14" s="619">
        <v>40185.729999999996</v>
      </c>
      <c r="J14" s="619">
        <v>0</v>
      </c>
      <c r="K14" s="619">
        <v>0</v>
      </c>
      <c r="L14" s="619">
        <v>4443933.28</v>
      </c>
      <c r="M14" s="619">
        <v>1913261.2300000002</v>
      </c>
      <c r="N14" s="619">
        <v>0</v>
      </c>
      <c r="O14" s="619">
        <v>0</v>
      </c>
      <c r="P14" s="619">
        <v>0</v>
      </c>
      <c r="Q14" s="619">
        <v>1524233.3699999999</v>
      </c>
      <c r="R14" s="619">
        <v>0</v>
      </c>
      <c r="S14" s="619">
        <v>0</v>
      </c>
      <c r="T14" s="619">
        <v>975739.04</v>
      </c>
      <c r="U14" s="619">
        <v>0</v>
      </c>
      <c r="V14" s="619">
        <v>0</v>
      </c>
      <c r="W14" s="619">
        <v>0</v>
      </c>
      <c r="X14" s="619">
        <v>0</v>
      </c>
      <c r="Y14" s="619">
        <v>0</v>
      </c>
      <c r="Z14" s="619">
        <v>975739.04</v>
      </c>
      <c r="AA14" s="620">
        <v>0</v>
      </c>
    </row>
    <row r="15" spans="1:27">
      <c r="A15" s="448">
        <v>1.2</v>
      </c>
      <c r="B15" s="446" t="s">
        <v>650</v>
      </c>
      <c r="C15" s="624">
        <v>14151172.300000003</v>
      </c>
      <c r="D15" s="619">
        <v>2698760.4600000042</v>
      </c>
      <c r="E15" s="619">
        <v>374738.36999999988</v>
      </c>
      <c r="F15" s="619">
        <v>0</v>
      </c>
      <c r="G15" s="619">
        <v>0</v>
      </c>
      <c r="H15" s="619">
        <v>695942.27000000014</v>
      </c>
      <c r="I15" s="619">
        <v>207529.25000000003</v>
      </c>
      <c r="J15" s="619">
        <v>119149.75</v>
      </c>
      <c r="K15" s="619">
        <v>0</v>
      </c>
      <c r="L15" s="619">
        <v>10009824.889999999</v>
      </c>
      <c r="M15" s="619">
        <v>1435044.2400000002</v>
      </c>
      <c r="N15" s="619">
        <v>969802.89</v>
      </c>
      <c r="O15" s="619">
        <v>667628.67000000004</v>
      </c>
      <c r="P15" s="619">
        <v>558126.63</v>
      </c>
      <c r="Q15" s="619">
        <v>1390797.6499999997</v>
      </c>
      <c r="R15" s="619">
        <v>1995668.2999999998</v>
      </c>
      <c r="S15" s="619">
        <v>345342.22</v>
      </c>
      <c r="T15" s="619">
        <v>746644.68</v>
      </c>
      <c r="U15" s="619">
        <v>0</v>
      </c>
      <c r="V15" s="619">
        <v>0</v>
      </c>
      <c r="W15" s="619">
        <v>1415.72</v>
      </c>
      <c r="X15" s="619">
        <v>17434.39</v>
      </c>
      <c r="Y15" s="619">
        <v>0</v>
      </c>
      <c r="Z15" s="619">
        <v>715029.94000000006</v>
      </c>
      <c r="AA15" s="620">
        <v>12764.63</v>
      </c>
    </row>
    <row r="16" spans="1:27">
      <c r="A16" s="447">
        <v>1.3</v>
      </c>
      <c r="B16" s="446" t="s">
        <v>495</v>
      </c>
      <c r="C16" s="625">
        <v>0</v>
      </c>
      <c r="D16" s="626">
        <v>0</v>
      </c>
      <c r="E16" s="626">
        <v>0</v>
      </c>
      <c r="F16" s="626">
        <v>0</v>
      </c>
      <c r="G16" s="626">
        <v>0</v>
      </c>
      <c r="H16" s="626">
        <v>0</v>
      </c>
      <c r="I16" s="626">
        <v>0</v>
      </c>
      <c r="J16" s="626">
        <v>0</v>
      </c>
      <c r="K16" s="626">
        <v>0</v>
      </c>
      <c r="L16" s="626">
        <v>0</v>
      </c>
      <c r="M16" s="626">
        <v>0</v>
      </c>
      <c r="N16" s="626">
        <v>0</v>
      </c>
      <c r="O16" s="626">
        <v>0</v>
      </c>
      <c r="P16" s="626">
        <v>0</v>
      </c>
      <c r="Q16" s="626">
        <v>0</v>
      </c>
      <c r="R16" s="626">
        <v>0</v>
      </c>
      <c r="S16" s="626">
        <v>0</v>
      </c>
      <c r="T16" s="626">
        <v>0</v>
      </c>
      <c r="U16" s="626">
        <v>0</v>
      </c>
      <c r="V16" s="626">
        <v>0</v>
      </c>
      <c r="W16" s="626">
        <v>0</v>
      </c>
      <c r="X16" s="626">
        <v>0</v>
      </c>
      <c r="Y16" s="626">
        <v>0</v>
      </c>
      <c r="Z16" s="626">
        <v>0</v>
      </c>
      <c r="AA16" s="627">
        <v>0</v>
      </c>
    </row>
    <row r="17" spans="1:27" s="436" customFormat="1">
      <c r="A17" s="444" t="s">
        <v>457</v>
      </c>
      <c r="B17" s="445" t="s">
        <v>458</v>
      </c>
      <c r="C17" s="628">
        <v>822884997.24999809</v>
      </c>
      <c r="D17" s="629">
        <v>701043992.69999802</v>
      </c>
      <c r="E17" s="629">
        <v>38479920.300000019</v>
      </c>
      <c r="F17" s="629">
        <v>3195932.06</v>
      </c>
      <c r="G17" s="629">
        <v>0</v>
      </c>
      <c r="H17" s="629">
        <v>41947361.589999996</v>
      </c>
      <c r="I17" s="629">
        <v>8802356.1899999995</v>
      </c>
      <c r="J17" s="629">
        <v>5782611.959999999</v>
      </c>
      <c r="K17" s="629">
        <v>0</v>
      </c>
      <c r="L17" s="629">
        <v>78605622.610000014</v>
      </c>
      <c r="M17" s="629">
        <v>11046735.110000001</v>
      </c>
      <c r="N17" s="629">
        <v>9792392.7599999998</v>
      </c>
      <c r="O17" s="629">
        <v>6783114.7799999993</v>
      </c>
      <c r="P17" s="629">
        <v>7200038.1999999993</v>
      </c>
      <c r="Q17" s="629">
        <v>5694177.580000001</v>
      </c>
      <c r="R17" s="629">
        <v>11908614.349999998</v>
      </c>
      <c r="S17" s="629">
        <v>2228951.7199999997</v>
      </c>
      <c r="T17" s="629">
        <v>1288020.3499999999</v>
      </c>
      <c r="U17" s="629">
        <v>0</v>
      </c>
      <c r="V17" s="629">
        <v>0</v>
      </c>
      <c r="W17" s="629">
        <v>9572.130000000001</v>
      </c>
      <c r="X17" s="629">
        <v>73586.2</v>
      </c>
      <c r="Y17" s="629">
        <v>0</v>
      </c>
      <c r="Z17" s="629">
        <v>1204862.02</v>
      </c>
      <c r="AA17" s="630">
        <v>0</v>
      </c>
    </row>
    <row r="18" spans="1:27" s="436" customFormat="1">
      <c r="A18" s="441" t="s">
        <v>459</v>
      </c>
      <c r="B18" s="442" t="s">
        <v>460</v>
      </c>
      <c r="C18" s="631">
        <v>812944718.30999839</v>
      </c>
      <c r="D18" s="629">
        <v>693691133.75999832</v>
      </c>
      <c r="E18" s="629">
        <v>38479920.300000019</v>
      </c>
      <c r="F18" s="629">
        <v>0</v>
      </c>
      <c r="G18" s="629">
        <v>0</v>
      </c>
      <c r="H18" s="629">
        <v>39359941.589999996</v>
      </c>
      <c r="I18" s="629">
        <v>8802356.1899999995</v>
      </c>
      <c r="J18" s="629">
        <v>5782611.959999999</v>
      </c>
      <c r="K18" s="629">
        <v>0</v>
      </c>
      <c r="L18" s="629">
        <v>78605622.610000014</v>
      </c>
      <c r="M18" s="629">
        <v>11046735.110000001</v>
      </c>
      <c r="N18" s="629">
        <v>9792392.7599999998</v>
      </c>
      <c r="O18" s="629">
        <v>6783114.7799999993</v>
      </c>
      <c r="P18" s="629">
        <v>7200038.1999999993</v>
      </c>
      <c r="Q18" s="629">
        <v>5694177.580000001</v>
      </c>
      <c r="R18" s="629">
        <v>11908614.349999998</v>
      </c>
      <c r="S18" s="629">
        <v>2228951.7199999997</v>
      </c>
      <c r="T18" s="629">
        <v>1288020.3499999999</v>
      </c>
      <c r="U18" s="629">
        <v>0</v>
      </c>
      <c r="V18" s="629">
        <v>0</v>
      </c>
      <c r="W18" s="629">
        <v>9572.130000000001</v>
      </c>
      <c r="X18" s="629">
        <v>73586.2</v>
      </c>
      <c r="Y18" s="629">
        <v>0</v>
      </c>
      <c r="Z18" s="629">
        <v>1204862.02</v>
      </c>
      <c r="AA18" s="630">
        <v>0</v>
      </c>
    </row>
    <row r="19" spans="1:27" s="436" customFormat="1">
      <c r="A19" s="444" t="s">
        <v>461</v>
      </c>
      <c r="B19" s="443" t="s">
        <v>462</v>
      </c>
      <c r="C19" s="632">
        <v>825476443.01999986</v>
      </c>
      <c r="D19" s="629">
        <v>692624669.67999983</v>
      </c>
      <c r="E19" s="629">
        <v>43993162.610000014</v>
      </c>
      <c r="F19" s="629">
        <v>79067.939999999944</v>
      </c>
      <c r="G19" s="629">
        <v>0</v>
      </c>
      <c r="H19" s="629">
        <v>48064120.449999988</v>
      </c>
      <c r="I19" s="629">
        <v>8309526.8299999991</v>
      </c>
      <c r="J19" s="629">
        <v>14700507.359999999</v>
      </c>
      <c r="K19" s="629">
        <v>0</v>
      </c>
      <c r="L19" s="629">
        <v>71289182.220000044</v>
      </c>
      <c r="M19" s="629">
        <v>4990801.4500000011</v>
      </c>
      <c r="N19" s="629">
        <v>12865252.950000001</v>
      </c>
      <c r="O19" s="629">
        <v>5181953.7899999982</v>
      </c>
      <c r="P19" s="629">
        <v>9510810.7799999993</v>
      </c>
      <c r="Q19" s="629">
        <v>2316982.0699999998</v>
      </c>
      <c r="R19" s="629">
        <v>11254735.859999999</v>
      </c>
      <c r="S19" s="629">
        <v>4494575.8900000006</v>
      </c>
      <c r="T19" s="629">
        <v>13498470.67</v>
      </c>
      <c r="U19" s="629">
        <v>0</v>
      </c>
      <c r="V19" s="629">
        <v>0</v>
      </c>
      <c r="W19" s="629">
        <v>19615.28</v>
      </c>
      <c r="X19" s="629">
        <v>131322.53000000003</v>
      </c>
      <c r="Y19" s="629">
        <v>0</v>
      </c>
      <c r="Z19" s="629">
        <v>281678.86</v>
      </c>
      <c r="AA19" s="630">
        <v>13065854</v>
      </c>
    </row>
    <row r="20" spans="1:27" s="436" customFormat="1">
      <c r="A20" s="441" t="s">
        <v>463</v>
      </c>
      <c r="B20" s="442" t="s">
        <v>460</v>
      </c>
      <c r="C20" s="631">
        <v>815164896.54999983</v>
      </c>
      <c r="D20" s="629">
        <v>682313123.20999992</v>
      </c>
      <c r="E20" s="629">
        <v>43993162.610000014</v>
      </c>
      <c r="F20" s="629">
        <v>0</v>
      </c>
      <c r="G20" s="629">
        <v>0</v>
      </c>
      <c r="H20" s="629">
        <v>48064120.449999988</v>
      </c>
      <c r="I20" s="629">
        <v>8309526.8299999991</v>
      </c>
      <c r="J20" s="629">
        <v>14700507.359999999</v>
      </c>
      <c r="K20" s="629">
        <v>0</v>
      </c>
      <c r="L20" s="629">
        <v>71289182.220000044</v>
      </c>
      <c r="M20" s="629">
        <v>4990801.4500000011</v>
      </c>
      <c r="N20" s="629">
        <v>12865252.950000001</v>
      </c>
      <c r="O20" s="629">
        <v>5181953.7899999982</v>
      </c>
      <c r="P20" s="629">
        <v>9510810.7799999993</v>
      </c>
      <c r="Q20" s="629">
        <v>2316982.0699999998</v>
      </c>
      <c r="R20" s="629">
        <v>11254735.859999999</v>
      </c>
      <c r="S20" s="629">
        <v>4494575.8900000006</v>
      </c>
      <c r="T20" s="629">
        <v>13498470.67</v>
      </c>
      <c r="U20" s="629">
        <v>0</v>
      </c>
      <c r="V20" s="629">
        <v>0</v>
      </c>
      <c r="W20" s="629">
        <v>19615.28</v>
      </c>
      <c r="X20" s="629">
        <v>131322.53000000003</v>
      </c>
      <c r="Y20" s="629">
        <v>0</v>
      </c>
      <c r="Z20" s="629">
        <v>281678.86</v>
      </c>
      <c r="AA20" s="630">
        <v>13065854</v>
      </c>
    </row>
    <row r="21" spans="1:27" s="436" customFormat="1">
      <c r="A21" s="440">
        <v>1.4</v>
      </c>
      <c r="B21" s="439" t="s">
        <v>464</v>
      </c>
      <c r="C21" s="633">
        <v>148366.89799999999</v>
      </c>
      <c r="D21" s="629">
        <v>148366.89799999999</v>
      </c>
      <c r="E21" s="629">
        <v>0</v>
      </c>
      <c r="F21" s="629">
        <v>0</v>
      </c>
      <c r="G21" s="629">
        <v>0</v>
      </c>
      <c r="H21" s="629">
        <v>0</v>
      </c>
      <c r="I21" s="629">
        <v>0</v>
      </c>
      <c r="J21" s="629">
        <v>0</v>
      </c>
      <c r="K21" s="629">
        <v>0</v>
      </c>
      <c r="L21" s="629">
        <v>0</v>
      </c>
      <c r="M21" s="629">
        <v>0</v>
      </c>
      <c r="N21" s="629">
        <v>0</v>
      </c>
      <c r="O21" s="629">
        <v>0</v>
      </c>
      <c r="P21" s="629">
        <v>0</v>
      </c>
      <c r="Q21" s="629">
        <v>0</v>
      </c>
      <c r="R21" s="629">
        <v>0</v>
      </c>
      <c r="S21" s="629">
        <v>0</v>
      </c>
      <c r="T21" s="629">
        <v>0</v>
      </c>
      <c r="U21" s="629">
        <v>0</v>
      </c>
      <c r="V21" s="629">
        <v>0</v>
      </c>
      <c r="W21" s="629">
        <v>0</v>
      </c>
      <c r="X21" s="629">
        <v>0</v>
      </c>
      <c r="Y21" s="629">
        <v>0</v>
      </c>
      <c r="Z21" s="629">
        <v>0</v>
      </c>
      <c r="AA21" s="630">
        <v>0</v>
      </c>
    </row>
    <row r="22" spans="1:27" s="436" customFormat="1" ht="13.5" thickBot="1">
      <c r="A22" s="438">
        <v>1.5</v>
      </c>
      <c r="B22" s="437" t="s">
        <v>465</v>
      </c>
      <c r="C22" s="634">
        <v>0</v>
      </c>
      <c r="D22" s="635">
        <v>0</v>
      </c>
      <c r="E22" s="635">
        <v>0</v>
      </c>
      <c r="F22" s="635">
        <v>0</v>
      </c>
      <c r="G22" s="635">
        <v>0</v>
      </c>
      <c r="H22" s="635">
        <v>0</v>
      </c>
      <c r="I22" s="635">
        <v>0</v>
      </c>
      <c r="J22" s="635">
        <v>0</v>
      </c>
      <c r="K22" s="635">
        <v>0</v>
      </c>
      <c r="L22" s="635">
        <v>0</v>
      </c>
      <c r="M22" s="635">
        <v>0</v>
      </c>
      <c r="N22" s="635">
        <v>0</v>
      </c>
      <c r="O22" s="635">
        <v>0</v>
      </c>
      <c r="P22" s="635">
        <v>0</v>
      </c>
      <c r="Q22" s="635">
        <v>0</v>
      </c>
      <c r="R22" s="635">
        <v>0</v>
      </c>
      <c r="S22" s="635">
        <v>0</v>
      </c>
      <c r="T22" s="635">
        <v>0</v>
      </c>
      <c r="U22" s="635">
        <v>0</v>
      </c>
      <c r="V22" s="635">
        <v>0</v>
      </c>
      <c r="W22" s="635">
        <v>0</v>
      </c>
      <c r="X22" s="635">
        <v>0</v>
      </c>
      <c r="Y22" s="635">
        <v>0</v>
      </c>
      <c r="Z22" s="635">
        <v>0</v>
      </c>
      <c r="AA22" s="636">
        <v>0</v>
      </c>
    </row>
    <row r="23" spans="1:27">
      <c r="A23" s="424"/>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69"/>
  <sheetViews>
    <sheetView topLeftCell="A40" zoomScale="80" zoomScaleNormal="80" workbookViewId="0">
      <selection activeCell="B2" sqref="B2"/>
    </sheetView>
  </sheetViews>
  <sheetFormatPr defaultColWidth="8.85546875" defaultRowHeight="15"/>
  <cols>
    <col min="1" max="1" width="8.85546875" style="553"/>
    <col min="2" max="2" width="69.140625" style="554" customWidth="1"/>
    <col min="3" max="3" width="13.5703125" style="519" customWidth="1"/>
    <col min="4" max="4" width="14.42578125" style="519" customWidth="1"/>
    <col min="5" max="5" width="15.140625" style="519" bestFit="1" customWidth="1"/>
    <col min="6" max="8" width="13.140625" style="519" customWidth="1"/>
    <col min="9" max="16384" width="8.85546875" style="519"/>
  </cols>
  <sheetData>
    <row r="1" spans="1:8">
      <c r="A1" s="211" t="s">
        <v>30</v>
      </c>
      <c r="B1" s="518" t="str">
        <f>'Info '!C2</f>
        <v>JSC " Halyk Bank Georgia"</v>
      </c>
      <c r="C1" s="518"/>
    </row>
    <row r="2" spans="1:8">
      <c r="A2" s="211" t="s">
        <v>31</v>
      </c>
      <c r="B2" s="736">
        <f>'1. key ratios '!B2</f>
        <v>45838</v>
      </c>
      <c r="C2" s="520"/>
      <c r="D2" s="521"/>
      <c r="E2" s="521"/>
      <c r="F2" s="521"/>
      <c r="G2" s="521"/>
      <c r="H2" s="521"/>
    </row>
    <row r="3" spans="1:8">
      <c r="A3" s="211"/>
      <c r="B3" s="520"/>
      <c r="C3" s="520"/>
      <c r="D3" s="521"/>
      <c r="E3" s="521"/>
      <c r="F3" s="521"/>
      <c r="G3" s="521"/>
      <c r="H3" s="521"/>
    </row>
    <row r="4" spans="1:8" ht="21" customHeight="1">
      <c r="A4" s="755" t="s">
        <v>6</v>
      </c>
      <c r="B4" s="756" t="s">
        <v>521</v>
      </c>
      <c r="C4" s="758" t="s">
        <v>522</v>
      </c>
      <c r="D4" s="758"/>
      <c r="E4" s="758"/>
      <c r="F4" s="758" t="s">
        <v>523</v>
      </c>
      <c r="G4" s="758"/>
      <c r="H4" s="759"/>
    </row>
    <row r="5" spans="1:8" ht="21" customHeight="1">
      <c r="A5" s="755"/>
      <c r="B5" s="757"/>
      <c r="C5" s="522" t="s">
        <v>32</v>
      </c>
      <c r="D5" s="522" t="s">
        <v>33</v>
      </c>
      <c r="E5" s="522" t="s">
        <v>34</v>
      </c>
      <c r="F5" s="522" t="s">
        <v>32</v>
      </c>
      <c r="G5" s="522" t="s">
        <v>33</v>
      </c>
      <c r="H5" s="522" t="s">
        <v>34</v>
      </c>
    </row>
    <row r="6" spans="1:8" ht="26.45" customHeight="1">
      <c r="A6" s="755"/>
      <c r="B6" s="523" t="s">
        <v>524</v>
      </c>
      <c r="C6" s="760"/>
      <c r="D6" s="761"/>
      <c r="E6" s="761"/>
      <c r="F6" s="761"/>
      <c r="G6" s="761"/>
      <c r="H6" s="762"/>
    </row>
    <row r="7" spans="1:8" ht="23.1" customHeight="1">
      <c r="A7" s="524">
        <v>1</v>
      </c>
      <c r="B7" s="525" t="s">
        <v>525</v>
      </c>
      <c r="C7" s="701">
        <f>SUM(C8:C10)</f>
        <v>20817763.940000001</v>
      </c>
      <c r="D7" s="701">
        <f>SUM(D8:D10)</f>
        <v>37177898.080000013</v>
      </c>
      <c r="E7" s="702">
        <f>C7+D7</f>
        <v>57995662.020000011</v>
      </c>
      <c r="F7" s="701">
        <f>SUM(F8:F10)</f>
        <v>51585240.299999997</v>
      </c>
      <c r="G7" s="701">
        <f>SUM(G8:G10)</f>
        <v>73676264.979999989</v>
      </c>
      <c r="H7" s="702">
        <f>F7+G7</f>
        <v>125261505.27999999</v>
      </c>
    </row>
    <row r="8" spans="1:8" ht="15.75">
      <c r="A8" s="524">
        <v>1.1000000000000001</v>
      </c>
      <c r="B8" s="526" t="s">
        <v>526</v>
      </c>
      <c r="C8" s="701">
        <v>6207611.75</v>
      </c>
      <c r="D8" s="701">
        <v>5623084.0999999996</v>
      </c>
      <c r="E8" s="702">
        <f t="shared" ref="E8:E36" si="0">C8+D8</f>
        <v>11830695.85</v>
      </c>
      <c r="F8" s="701">
        <v>5881282.1000000006</v>
      </c>
      <c r="G8" s="701">
        <v>10283322.449999999</v>
      </c>
      <c r="H8" s="702">
        <f t="shared" ref="H8:H36" si="1">F8+G8</f>
        <v>16164604.550000001</v>
      </c>
    </row>
    <row r="9" spans="1:8" ht="15.75">
      <c r="A9" s="524">
        <v>1.2</v>
      </c>
      <c r="B9" s="526" t="s">
        <v>527</v>
      </c>
      <c r="C9" s="701">
        <v>2347733.7800000003</v>
      </c>
      <c r="D9" s="701">
        <v>27346.150000000373</v>
      </c>
      <c r="E9" s="702">
        <f t="shared" si="0"/>
        <v>2375079.9300000006</v>
      </c>
      <c r="F9" s="701">
        <v>2525701.92</v>
      </c>
      <c r="G9" s="701">
        <v>148215.79000000004</v>
      </c>
      <c r="H9" s="702">
        <f t="shared" si="1"/>
        <v>2673917.71</v>
      </c>
    </row>
    <row r="10" spans="1:8" ht="15.75">
      <c r="A10" s="524">
        <v>1.3</v>
      </c>
      <c r="B10" s="526" t="s">
        <v>528</v>
      </c>
      <c r="C10" s="701">
        <v>12262418.41</v>
      </c>
      <c r="D10" s="701">
        <v>31527467.830000009</v>
      </c>
      <c r="E10" s="702">
        <f t="shared" si="0"/>
        <v>43789886.24000001</v>
      </c>
      <c r="F10" s="701">
        <v>43178256.280000001</v>
      </c>
      <c r="G10" s="701">
        <v>63244726.739999995</v>
      </c>
      <c r="H10" s="702">
        <f t="shared" si="1"/>
        <v>106422983.02</v>
      </c>
    </row>
    <row r="11" spans="1:8" ht="15.75">
      <c r="A11" s="524">
        <v>2</v>
      </c>
      <c r="B11" s="527" t="s">
        <v>529</v>
      </c>
      <c r="C11" s="701">
        <v>30650.23</v>
      </c>
      <c r="D11" s="701">
        <v>0</v>
      </c>
      <c r="E11" s="702">
        <f t="shared" si="0"/>
        <v>30650.23</v>
      </c>
      <c r="F11" s="701">
        <v>2133469.3199999998</v>
      </c>
      <c r="G11" s="701">
        <v>0</v>
      </c>
      <c r="H11" s="702">
        <f t="shared" si="1"/>
        <v>2133469.3199999998</v>
      </c>
    </row>
    <row r="12" spans="1:8" ht="15.75">
      <c r="A12" s="524">
        <v>2.1</v>
      </c>
      <c r="B12" s="528" t="s">
        <v>530</v>
      </c>
      <c r="C12" s="701">
        <v>30650.23</v>
      </c>
      <c r="D12" s="701">
        <v>0</v>
      </c>
      <c r="E12" s="702">
        <f t="shared" si="0"/>
        <v>30650.23</v>
      </c>
      <c r="F12" s="701">
        <v>2133469.3199999998</v>
      </c>
      <c r="G12" s="701">
        <v>0</v>
      </c>
      <c r="H12" s="702">
        <f t="shared" si="1"/>
        <v>2133469.3199999998</v>
      </c>
    </row>
    <row r="13" spans="1:8" ht="26.45" customHeight="1">
      <c r="A13" s="524">
        <v>3</v>
      </c>
      <c r="B13" s="529" t="s">
        <v>531</v>
      </c>
      <c r="C13" s="701">
        <v>0</v>
      </c>
      <c r="D13" s="701">
        <v>0</v>
      </c>
      <c r="E13" s="702">
        <f t="shared" si="0"/>
        <v>0</v>
      </c>
      <c r="F13" s="701">
        <v>0</v>
      </c>
      <c r="G13" s="701">
        <v>0</v>
      </c>
      <c r="H13" s="702">
        <f t="shared" si="1"/>
        <v>0</v>
      </c>
    </row>
    <row r="14" spans="1:8" ht="26.45" customHeight="1">
      <c r="A14" s="524">
        <v>4</v>
      </c>
      <c r="B14" s="530" t="s">
        <v>532</v>
      </c>
      <c r="C14" s="701">
        <v>0</v>
      </c>
      <c r="D14" s="701">
        <v>0</v>
      </c>
      <c r="E14" s="702">
        <f t="shared" si="0"/>
        <v>0</v>
      </c>
      <c r="F14" s="701">
        <v>0</v>
      </c>
      <c r="G14" s="701">
        <v>0</v>
      </c>
      <c r="H14" s="702">
        <f t="shared" si="1"/>
        <v>0</v>
      </c>
    </row>
    <row r="15" spans="1:8" ht="24.6" customHeight="1">
      <c r="A15" s="524">
        <v>5</v>
      </c>
      <c r="B15" s="531" t="s">
        <v>533</v>
      </c>
      <c r="C15" s="704">
        <f>SUM(C16:C18)</f>
        <v>54000</v>
      </c>
      <c r="D15" s="704">
        <f>SUM(D16:D18)</f>
        <v>0</v>
      </c>
      <c r="E15" s="705">
        <f t="shared" si="0"/>
        <v>54000</v>
      </c>
      <c r="F15" s="704">
        <f>SUM(F16:F18)</f>
        <v>54000</v>
      </c>
      <c r="G15" s="704">
        <f>SUM(G16:G18)</f>
        <v>0</v>
      </c>
      <c r="H15" s="705">
        <f t="shared" si="1"/>
        <v>54000</v>
      </c>
    </row>
    <row r="16" spans="1:8" ht="15.75">
      <c r="A16" s="524">
        <v>5.0999999999999996</v>
      </c>
      <c r="B16" s="532" t="s">
        <v>534</v>
      </c>
      <c r="C16" s="701">
        <v>54000</v>
      </c>
      <c r="D16" s="701">
        <v>0</v>
      </c>
      <c r="E16" s="702">
        <f t="shared" si="0"/>
        <v>54000</v>
      </c>
      <c r="F16" s="701">
        <v>54000</v>
      </c>
      <c r="G16" s="701">
        <v>0</v>
      </c>
      <c r="H16" s="702">
        <f t="shared" si="1"/>
        <v>54000</v>
      </c>
    </row>
    <row r="17" spans="1:8" ht="15.75">
      <c r="A17" s="524">
        <v>5.2</v>
      </c>
      <c r="B17" s="532" t="s">
        <v>535</v>
      </c>
      <c r="C17" s="701">
        <v>0</v>
      </c>
      <c r="D17" s="701">
        <v>0</v>
      </c>
      <c r="E17" s="702">
        <f t="shared" si="0"/>
        <v>0</v>
      </c>
      <c r="F17" s="701">
        <v>0</v>
      </c>
      <c r="G17" s="701">
        <v>0</v>
      </c>
      <c r="H17" s="702">
        <f t="shared" si="1"/>
        <v>0</v>
      </c>
    </row>
    <row r="18" spans="1:8" ht="15.75">
      <c r="A18" s="524">
        <v>5.3</v>
      </c>
      <c r="B18" s="533" t="s">
        <v>536</v>
      </c>
      <c r="C18" s="701">
        <v>0</v>
      </c>
      <c r="D18" s="701">
        <v>0</v>
      </c>
      <c r="E18" s="702">
        <f t="shared" si="0"/>
        <v>0</v>
      </c>
      <c r="F18" s="701">
        <v>0</v>
      </c>
      <c r="G18" s="701">
        <v>0</v>
      </c>
      <c r="H18" s="702">
        <f t="shared" si="1"/>
        <v>0</v>
      </c>
    </row>
    <row r="19" spans="1:8" ht="15.75">
      <c r="A19" s="524">
        <v>6</v>
      </c>
      <c r="B19" s="529" t="s">
        <v>537</v>
      </c>
      <c r="C19" s="701">
        <f>SUM(C20:C21)</f>
        <v>334732476.33000022</v>
      </c>
      <c r="D19" s="701">
        <f>SUM(D20:D21)</f>
        <v>669574569.2700001</v>
      </c>
      <c r="E19" s="702">
        <f t="shared" si="0"/>
        <v>1004307045.6000004</v>
      </c>
      <c r="F19" s="701">
        <f>SUM(F20:F21)</f>
        <v>201910064.15596631</v>
      </c>
      <c r="G19" s="701">
        <f>SUM(G20:G21)</f>
        <v>532733357.24521458</v>
      </c>
      <c r="H19" s="702">
        <f t="shared" si="1"/>
        <v>734643421.40118086</v>
      </c>
    </row>
    <row r="20" spans="1:8" ht="15.75">
      <c r="A20" s="524">
        <v>6.1</v>
      </c>
      <c r="B20" s="532" t="s">
        <v>535</v>
      </c>
      <c r="C20" s="701">
        <v>5924205.9499999993</v>
      </c>
      <c r="D20" s="701">
        <v>0</v>
      </c>
      <c r="E20" s="702">
        <f t="shared" si="0"/>
        <v>5924205.9499999993</v>
      </c>
      <c r="F20" s="701">
        <v>12116896.75</v>
      </c>
      <c r="G20" s="701">
        <v>0</v>
      </c>
      <c r="H20" s="702">
        <f t="shared" si="1"/>
        <v>12116896.75</v>
      </c>
    </row>
    <row r="21" spans="1:8" ht="15.75">
      <c r="A21" s="524">
        <v>6.2</v>
      </c>
      <c r="B21" s="533" t="s">
        <v>536</v>
      </c>
      <c r="C21" s="701">
        <v>328808270.38000023</v>
      </c>
      <c r="D21" s="701">
        <v>669574569.2700001</v>
      </c>
      <c r="E21" s="702">
        <f t="shared" si="0"/>
        <v>998382839.65000033</v>
      </c>
      <c r="F21" s="701">
        <v>189793167.40596631</v>
      </c>
      <c r="G21" s="701">
        <v>532733357.24521458</v>
      </c>
      <c r="H21" s="702">
        <f t="shared" si="1"/>
        <v>722526524.65118086</v>
      </c>
    </row>
    <row r="22" spans="1:8" ht="15.75">
      <c r="A22" s="524">
        <v>7</v>
      </c>
      <c r="B22" s="527" t="s">
        <v>538</v>
      </c>
      <c r="C22" s="701">
        <v>0</v>
      </c>
      <c r="D22" s="701">
        <v>0</v>
      </c>
      <c r="E22" s="702">
        <f t="shared" si="0"/>
        <v>0</v>
      </c>
      <c r="F22" s="701">
        <v>0</v>
      </c>
      <c r="G22" s="701">
        <v>0</v>
      </c>
      <c r="H22" s="702">
        <f t="shared" si="1"/>
        <v>0</v>
      </c>
    </row>
    <row r="23" spans="1:8" ht="15.75">
      <c r="A23" s="524">
        <v>8</v>
      </c>
      <c r="B23" s="534" t="s">
        <v>539</v>
      </c>
      <c r="C23" s="701">
        <v>0</v>
      </c>
      <c r="D23" s="701">
        <v>0</v>
      </c>
      <c r="E23" s="702">
        <f t="shared" si="0"/>
        <v>0</v>
      </c>
      <c r="F23" s="701">
        <v>0</v>
      </c>
      <c r="G23" s="701">
        <v>0</v>
      </c>
      <c r="H23" s="702">
        <f t="shared" si="1"/>
        <v>0</v>
      </c>
    </row>
    <row r="24" spans="1:8" ht="15.75">
      <c r="A24" s="524">
        <v>9</v>
      </c>
      <c r="B24" s="530" t="s">
        <v>540</v>
      </c>
      <c r="C24" s="701">
        <f>SUM(C25:C26)</f>
        <v>18094691.65000001</v>
      </c>
      <c r="D24" s="701">
        <f>SUM(D25:D26)</f>
        <v>0</v>
      </c>
      <c r="E24" s="702">
        <f t="shared" si="0"/>
        <v>18094691.65000001</v>
      </c>
      <c r="F24" s="701">
        <f>SUM(F25:F26)</f>
        <v>16187995.27</v>
      </c>
      <c r="G24" s="701">
        <f>SUM(G25:G26)</f>
        <v>0</v>
      </c>
      <c r="H24" s="702">
        <f t="shared" si="1"/>
        <v>16187995.27</v>
      </c>
    </row>
    <row r="25" spans="1:8" ht="15.75">
      <c r="A25" s="524">
        <v>9.1</v>
      </c>
      <c r="B25" s="532" t="s">
        <v>541</v>
      </c>
      <c r="C25" s="701">
        <v>18094691.65000001</v>
      </c>
      <c r="D25" s="701">
        <v>0</v>
      </c>
      <c r="E25" s="702">
        <f t="shared" si="0"/>
        <v>18094691.65000001</v>
      </c>
      <c r="F25" s="701">
        <v>16187995.27</v>
      </c>
      <c r="G25" s="701">
        <v>0</v>
      </c>
      <c r="H25" s="702">
        <f t="shared" si="1"/>
        <v>16187995.27</v>
      </c>
    </row>
    <row r="26" spans="1:8" ht="15.75">
      <c r="A26" s="524">
        <v>9.1999999999999993</v>
      </c>
      <c r="B26" s="532" t="s">
        <v>542</v>
      </c>
      <c r="C26" s="701">
        <v>0</v>
      </c>
      <c r="D26" s="701">
        <v>0</v>
      </c>
      <c r="E26" s="702">
        <f t="shared" si="0"/>
        <v>0</v>
      </c>
      <c r="F26" s="701">
        <v>0</v>
      </c>
      <c r="G26" s="701">
        <v>0</v>
      </c>
      <c r="H26" s="702">
        <f t="shared" si="1"/>
        <v>0</v>
      </c>
    </row>
    <row r="27" spans="1:8" ht="15.75">
      <c r="A27" s="524">
        <v>10</v>
      </c>
      <c r="B27" s="530" t="s">
        <v>543</v>
      </c>
      <c r="C27" s="701">
        <f>SUM(C28:C29)</f>
        <v>5944843.6899999985</v>
      </c>
      <c r="D27" s="701">
        <f>SUM(D28:D29)</f>
        <v>0</v>
      </c>
      <c r="E27" s="702">
        <f t="shared" si="0"/>
        <v>5944843.6899999985</v>
      </c>
      <c r="F27" s="701">
        <f>SUM(F28:F29)</f>
        <v>5229112.93</v>
      </c>
      <c r="G27" s="701">
        <f>SUM(G28:G29)</f>
        <v>0</v>
      </c>
      <c r="H27" s="702">
        <f t="shared" si="1"/>
        <v>5229112.93</v>
      </c>
    </row>
    <row r="28" spans="1:8" ht="15.75">
      <c r="A28" s="524">
        <v>10.1</v>
      </c>
      <c r="B28" s="532" t="s">
        <v>544</v>
      </c>
      <c r="C28" s="701">
        <v>0</v>
      </c>
      <c r="D28" s="701">
        <v>0</v>
      </c>
      <c r="E28" s="702">
        <f t="shared" si="0"/>
        <v>0</v>
      </c>
      <c r="F28" s="701">
        <v>0</v>
      </c>
      <c r="G28" s="701">
        <v>0</v>
      </c>
      <c r="H28" s="702">
        <f t="shared" si="1"/>
        <v>0</v>
      </c>
    </row>
    <row r="29" spans="1:8" ht="15.75">
      <c r="A29" s="524">
        <v>10.199999999999999</v>
      </c>
      <c r="B29" s="532" t="s">
        <v>545</v>
      </c>
      <c r="C29" s="701">
        <v>5944843.6899999985</v>
      </c>
      <c r="D29" s="701">
        <v>0</v>
      </c>
      <c r="E29" s="702">
        <f t="shared" si="0"/>
        <v>5944843.6899999985</v>
      </c>
      <c r="F29" s="701">
        <v>5229112.93</v>
      </c>
      <c r="G29" s="701">
        <v>0</v>
      </c>
      <c r="H29" s="702">
        <f t="shared" si="1"/>
        <v>5229112.93</v>
      </c>
    </row>
    <row r="30" spans="1:8" ht="15.75">
      <c r="A30" s="524">
        <v>11</v>
      </c>
      <c r="B30" s="530" t="s">
        <v>546</v>
      </c>
      <c r="C30" s="701">
        <f>SUM(C31:C32)</f>
        <v>2266864.2999999998</v>
      </c>
      <c r="D30" s="701">
        <f>SUM(D31:D32)</f>
        <v>0</v>
      </c>
      <c r="E30" s="702">
        <f t="shared" si="0"/>
        <v>2266864.2999999998</v>
      </c>
      <c r="F30" s="701">
        <f>SUM(F31:F32)</f>
        <v>1747295</v>
      </c>
      <c r="G30" s="701">
        <f>SUM(G31:G32)</f>
        <v>0</v>
      </c>
      <c r="H30" s="702">
        <f t="shared" si="1"/>
        <v>1747295</v>
      </c>
    </row>
    <row r="31" spans="1:8" ht="15.75">
      <c r="A31" s="524">
        <v>11.1</v>
      </c>
      <c r="B31" s="532" t="s">
        <v>547</v>
      </c>
      <c r="C31" s="701">
        <v>2266864.2999999998</v>
      </c>
      <c r="D31" s="701">
        <v>0</v>
      </c>
      <c r="E31" s="702">
        <f t="shared" si="0"/>
        <v>2266864.2999999998</v>
      </c>
      <c r="F31" s="701">
        <v>1747295</v>
      </c>
      <c r="G31" s="701">
        <v>0</v>
      </c>
      <c r="H31" s="702">
        <f t="shared" si="1"/>
        <v>1747295</v>
      </c>
    </row>
    <row r="32" spans="1:8" ht="15.75">
      <c r="A32" s="524">
        <v>11.2</v>
      </c>
      <c r="B32" s="532" t="s">
        <v>548</v>
      </c>
      <c r="C32" s="701">
        <v>0</v>
      </c>
      <c r="D32" s="701">
        <v>0</v>
      </c>
      <c r="E32" s="702">
        <f t="shared" si="0"/>
        <v>0</v>
      </c>
      <c r="F32" s="701">
        <v>0</v>
      </c>
      <c r="G32" s="701">
        <v>0</v>
      </c>
      <c r="H32" s="702">
        <f t="shared" si="1"/>
        <v>0</v>
      </c>
    </row>
    <row r="33" spans="1:8" ht="15.75">
      <c r="A33" s="524">
        <v>13</v>
      </c>
      <c r="B33" s="530" t="s">
        <v>549</v>
      </c>
      <c r="C33" s="701">
        <v>18508974.189999994</v>
      </c>
      <c r="D33" s="701">
        <v>5780955.5200000033</v>
      </c>
      <c r="E33" s="702">
        <f t="shared" si="0"/>
        <v>24289929.709999997</v>
      </c>
      <c r="F33" s="701">
        <v>19660002.710000001</v>
      </c>
      <c r="G33" s="701">
        <v>3056851.1499999985</v>
      </c>
      <c r="H33" s="702">
        <f t="shared" si="1"/>
        <v>22716853.859999999</v>
      </c>
    </row>
    <row r="34" spans="1:8" ht="15.75">
      <c r="A34" s="524">
        <v>13.1</v>
      </c>
      <c r="B34" s="535" t="s">
        <v>550</v>
      </c>
      <c r="C34" s="701">
        <v>13604484.059999999</v>
      </c>
      <c r="D34" s="701">
        <v>0</v>
      </c>
      <c r="E34" s="702">
        <f t="shared" si="0"/>
        <v>13604484.059999999</v>
      </c>
      <c r="F34" s="701">
        <v>14315754.679999998</v>
      </c>
      <c r="G34" s="701">
        <v>0</v>
      </c>
      <c r="H34" s="702">
        <f t="shared" si="1"/>
        <v>14315754.679999998</v>
      </c>
    </row>
    <row r="35" spans="1:8" ht="15.75">
      <c r="A35" s="524">
        <v>13.2</v>
      </c>
      <c r="B35" s="535" t="s">
        <v>551</v>
      </c>
      <c r="C35" s="701">
        <v>0</v>
      </c>
      <c r="D35" s="701">
        <v>0</v>
      </c>
      <c r="E35" s="702">
        <f t="shared" si="0"/>
        <v>0</v>
      </c>
      <c r="F35" s="701">
        <v>0</v>
      </c>
      <c r="G35" s="701">
        <v>0</v>
      </c>
      <c r="H35" s="702">
        <f t="shared" si="1"/>
        <v>0</v>
      </c>
    </row>
    <row r="36" spans="1:8" ht="15.75">
      <c r="A36" s="524">
        <v>14</v>
      </c>
      <c r="B36" s="536" t="s">
        <v>552</v>
      </c>
      <c r="C36" s="701">
        <f>SUM(C7,C11,C13,C14,C15,C19,C22,C23,C24,C27,C30,C33)</f>
        <v>400450264.33000028</v>
      </c>
      <c r="D36" s="701">
        <f>SUM(D7,D11,D13,D14,D15,D19,D22,D23,D24,D27,D30,D33)</f>
        <v>712533422.87000012</v>
      </c>
      <c r="E36" s="702">
        <f t="shared" si="0"/>
        <v>1112983687.2000003</v>
      </c>
      <c r="F36" s="701">
        <f>SUM(F7,F11,F13,F14,F15,F19,F22,F23,F24,F27,F30,F33)</f>
        <v>298507179.68596631</v>
      </c>
      <c r="G36" s="701">
        <f>SUM(G7,G11,G13,G14,G15,G19,G22,G23,G24,G27,G30,G33)</f>
        <v>609466473.37521458</v>
      </c>
      <c r="H36" s="702">
        <f t="shared" si="1"/>
        <v>907973653.06118083</v>
      </c>
    </row>
    <row r="37" spans="1:8" ht="22.5" customHeight="1">
      <c r="A37" s="524"/>
      <c r="B37" s="537" t="s">
        <v>553</v>
      </c>
      <c r="C37" s="763"/>
      <c r="D37" s="764"/>
      <c r="E37" s="764"/>
      <c r="F37" s="764"/>
      <c r="G37" s="764"/>
      <c r="H37" s="765"/>
    </row>
    <row r="38" spans="1:8" ht="15.75">
      <c r="A38" s="524">
        <v>15</v>
      </c>
      <c r="B38" s="538" t="s">
        <v>554</v>
      </c>
      <c r="C38" s="703">
        <v>203700</v>
      </c>
      <c r="D38" s="703">
        <v>0</v>
      </c>
      <c r="E38" s="706">
        <f>C38+D38</f>
        <v>203700</v>
      </c>
      <c r="F38" s="703">
        <v>2529400</v>
      </c>
      <c r="G38" s="703">
        <v>0</v>
      </c>
      <c r="H38" s="706">
        <f>F38+G38</f>
        <v>2529400</v>
      </c>
    </row>
    <row r="39" spans="1:8" ht="15.75">
      <c r="A39" s="539">
        <v>15.1</v>
      </c>
      <c r="B39" s="540" t="s">
        <v>530</v>
      </c>
      <c r="C39" s="703">
        <v>203700</v>
      </c>
      <c r="D39" s="703">
        <v>0</v>
      </c>
      <c r="E39" s="706">
        <f t="shared" ref="E39:E53" si="2">C39+D39</f>
        <v>203700</v>
      </c>
      <c r="F39" s="703">
        <v>2529400</v>
      </c>
      <c r="G39" s="703">
        <v>0</v>
      </c>
      <c r="H39" s="706">
        <f t="shared" ref="H39:H53" si="3">F39+G39</f>
        <v>2529400</v>
      </c>
    </row>
    <row r="40" spans="1:8" ht="24" customHeight="1">
      <c r="A40" s="539">
        <v>16</v>
      </c>
      <c r="B40" s="527" t="s">
        <v>555</v>
      </c>
      <c r="C40" s="703">
        <v>0</v>
      </c>
      <c r="D40" s="703">
        <v>0</v>
      </c>
      <c r="E40" s="706">
        <f t="shared" si="2"/>
        <v>0</v>
      </c>
      <c r="F40" s="703">
        <v>0</v>
      </c>
      <c r="G40" s="703">
        <v>0</v>
      </c>
      <c r="H40" s="706">
        <f t="shared" si="3"/>
        <v>0</v>
      </c>
    </row>
    <row r="41" spans="1:8" ht="15.75">
      <c r="A41" s="539">
        <v>17</v>
      </c>
      <c r="B41" s="527" t="s">
        <v>556</v>
      </c>
      <c r="C41" s="703">
        <f>SUM(C42:C45)</f>
        <v>144242329.6099999</v>
      </c>
      <c r="D41" s="703">
        <f>SUM(D42:D45)</f>
        <v>676011190.61000013</v>
      </c>
      <c r="E41" s="706">
        <f t="shared" si="2"/>
        <v>820253520.22000003</v>
      </c>
      <c r="F41" s="703">
        <f>SUM(F42:F45)</f>
        <v>114965322.37999997</v>
      </c>
      <c r="G41" s="703">
        <f>SUM(G42:G45)</f>
        <v>509831486.93999988</v>
      </c>
      <c r="H41" s="706">
        <f t="shared" si="3"/>
        <v>624796809.31999981</v>
      </c>
    </row>
    <row r="42" spans="1:8" ht="15.75">
      <c r="A42" s="539">
        <v>17.100000000000001</v>
      </c>
      <c r="B42" s="541" t="s">
        <v>557</v>
      </c>
      <c r="C42" s="703">
        <v>143246866.8499999</v>
      </c>
      <c r="D42" s="703">
        <v>138800026.44999999</v>
      </c>
      <c r="E42" s="706">
        <f t="shared" si="2"/>
        <v>282046893.29999989</v>
      </c>
      <c r="F42" s="703">
        <v>114197443.36999996</v>
      </c>
      <c r="G42" s="703">
        <v>158272365.98999989</v>
      </c>
      <c r="H42" s="706">
        <f t="shared" si="3"/>
        <v>272469809.35999984</v>
      </c>
    </row>
    <row r="43" spans="1:8" ht="15.75">
      <c r="A43" s="539">
        <v>17.2</v>
      </c>
      <c r="B43" s="542" t="s">
        <v>558</v>
      </c>
      <c r="C43" s="703">
        <v>0</v>
      </c>
      <c r="D43" s="703">
        <v>502459988.4800002</v>
      </c>
      <c r="E43" s="706">
        <f t="shared" si="2"/>
        <v>502459988.4800002</v>
      </c>
      <c r="F43" s="703">
        <v>0</v>
      </c>
      <c r="G43" s="703">
        <v>338689742.56999999</v>
      </c>
      <c r="H43" s="706">
        <f t="shared" si="3"/>
        <v>338689742.56999999</v>
      </c>
    </row>
    <row r="44" spans="1:8" ht="15.75">
      <c r="A44" s="539">
        <v>17.3</v>
      </c>
      <c r="B44" s="541" t="s">
        <v>559</v>
      </c>
      <c r="C44" s="703">
        <v>0</v>
      </c>
      <c r="D44" s="703">
        <v>0</v>
      </c>
      <c r="E44" s="706">
        <f t="shared" si="2"/>
        <v>0</v>
      </c>
      <c r="F44" s="703">
        <v>0</v>
      </c>
      <c r="G44" s="703">
        <v>5033595.7799999993</v>
      </c>
      <c r="H44" s="706">
        <f t="shared" si="3"/>
        <v>5033595.7799999993</v>
      </c>
    </row>
    <row r="45" spans="1:8" ht="15.75">
      <c r="A45" s="539">
        <v>17.399999999999999</v>
      </c>
      <c r="B45" s="541" t="s">
        <v>560</v>
      </c>
      <c r="C45" s="703">
        <v>995462.76</v>
      </c>
      <c r="D45" s="703">
        <v>34751175.680000007</v>
      </c>
      <c r="E45" s="706">
        <f t="shared" si="2"/>
        <v>35746638.440000005</v>
      </c>
      <c r="F45" s="703">
        <v>767879.01</v>
      </c>
      <c r="G45" s="703">
        <v>7835782.5999999996</v>
      </c>
      <c r="H45" s="706">
        <f t="shared" si="3"/>
        <v>8603661.6099999994</v>
      </c>
    </row>
    <row r="46" spans="1:8" ht="15.75">
      <c r="A46" s="539">
        <v>18</v>
      </c>
      <c r="B46" s="543" t="s">
        <v>561</v>
      </c>
      <c r="C46" s="703">
        <v>53399.297795965511</v>
      </c>
      <c r="D46" s="703">
        <v>59898.741423466592</v>
      </c>
      <c r="E46" s="706">
        <f t="shared" si="2"/>
        <v>113298.0392194321</v>
      </c>
      <c r="F46" s="703">
        <v>164286.34999999998</v>
      </c>
      <c r="G46" s="703">
        <v>167937.32000000007</v>
      </c>
      <c r="H46" s="706">
        <f t="shared" si="3"/>
        <v>332223.67000000004</v>
      </c>
    </row>
    <row r="47" spans="1:8" ht="15.75">
      <c r="A47" s="539">
        <v>19</v>
      </c>
      <c r="B47" s="543" t="s">
        <v>562</v>
      </c>
      <c r="C47" s="703">
        <f>SUM(C48:C49)</f>
        <v>2231139.5699999998</v>
      </c>
      <c r="D47" s="703">
        <f>SUM(D48:D49)</f>
        <v>0</v>
      </c>
      <c r="E47" s="706">
        <f t="shared" si="2"/>
        <v>2231139.5699999998</v>
      </c>
      <c r="F47" s="703">
        <f>SUM(F48:F49)</f>
        <v>2663355.56</v>
      </c>
      <c r="G47" s="703">
        <f>SUM(G48:G49)</f>
        <v>0</v>
      </c>
      <c r="H47" s="706">
        <f t="shared" si="3"/>
        <v>2663355.56</v>
      </c>
    </row>
    <row r="48" spans="1:8" ht="15.75">
      <c r="A48" s="539">
        <v>19.100000000000001</v>
      </c>
      <c r="B48" s="544" t="s">
        <v>563</v>
      </c>
      <c r="C48" s="703">
        <v>1957947</v>
      </c>
      <c r="D48" s="703">
        <v>0</v>
      </c>
      <c r="E48" s="706">
        <f t="shared" si="2"/>
        <v>1957947</v>
      </c>
      <c r="F48" s="703">
        <v>2469122.06</v>
      </c>
      <c r="G48" s="703">
        <v>0</v>
      </c>
      <c r="H48" s="706">
        <f t="shared" si="3"/>
        <v>2469122.06</v>
      </c>
    </row>
    <row r="49" spans="1:8" ht="15.75">
      <c r="A49" s="539">
        <v>19.2</v>
      </c>
      <c r="B49" s="545" t="s">
        <v>564</v>
      </c>
      <c r="C49" s="703">
        <v>273192.57</v>
      </c>
      <c r="D49" s="703">
        <v>0</v>
      </c>
      <c r="E49" s="706">
        <f t="shared" si="2"/>
        <v>273192.57</v>
      </c>
      <c r="F49" s="703">
        <v>194233.5</v>
      </c>
      <c r="G49" s="703">
        <v>0</v>
      </c>
      <c r="H49" s="706">
        <f t="shared" si="3"/>
        <v>194233.5</v>
      </c>
    </row>
    <row r="50" spans="1:8" ht="15.75">
      <c r="A50" s="539">
        <v>20</v>
      </c>
      <c r="B50" s="546" t="s">
        <v>565</v>
      </c>
      <c r="C50" s="703">
        <v>0</v>
      </c>
      <c r="D50" s="703">
        <v>27303861.350000001</v>
      </c>
      <c r="E50" s="706">
        <f t="shared" si="2"/>
        <v>27303861.350000001</v>
      </c>
      <c r="F50" s="703">
        <v>0</v>
      </c>
      <c r="G50" s="703">
        <v>28171252.5</v>
      </c>
      <c r="H50" s="706">
        <f t="shared" si="3"/>
        <v>28171252.5</v>
      </c>
    </row>
    <row r="51" spans="1:8" ht="15.75">
      <c r="A51" s="539">
        <v>21</v>
      </c>
      <c r="B51" s="534" t="s">
        <v>566</v>
      </c>
      <c r="C51" s="703">
        <v>3569003.91</v>
      </c>
      <c r="D51" s="703">
        <v>0</v>
      </c>
      <c r="E51" s="706">
        <f t="shared" si="2"/>
        <v>3569003.91</v>
      </c>
      <c r="F51" s="703">
        <v>4079259.15</v>
      </c>
      <c r="G51" s="703">
        <v>0</v>
      </c>
      <c r="H51" s="706">
        <f t="shared" si="3"/>
        <v>4079259.15</v>
      </c>
    </row>
    <row r="52" spans="1:8" ht="15.75">
      <c r="A52" s="539">
        <v>21.1</v>
      </c>
      <c r="B52" s="542" t="s">
        <v>567</v>
      </c>
      <c r="C52" s="703">
        <v>0</v>
      </c>
      <c r="D52" s="703">
        <v>0</v>
      </c>
      <c r="E52" s="706">
        <f t="shared" si="2"/>
        <v>0</v>
      </c>
      <c r="F52" s="703">
        <v>0</v>
      </c>
      <c r="G52" s="703">
        <v>0</v>
      </c>
      <c r="H52" s="706">
        <f t="shared" si="3"/>
        <v>0</v>
      </c>
    </row>
    <row r="53" spans="1:8" ht="15.75">
      <c r="A53" s="539">
        <v>22</v>
      </c>
      <c r="B53" s="547" t="s">
        <v>568</v>
      </c>
      <c r="C53" s="703">
        <f>SUM(C38,C40,C41,C46,C47,C50,C51)</f>
        <v>150299572.38779584</v>
      </c>
      <c r="D53" s="703">
        <f>SUM(D38,D40,D41,D46,D47,D50,D51)</f>
        <v>703374950.70142365</v>
      </c>
      <c r="E53" s="706">
        <f t="shared" si="2"/>
        <v>853674523.08921945</v>
      </c>
      <c r="F53" s="703">
        <f>SUM(F38,F40,F41,F46,F47,F50,F51)</f>
        <v>124401623.43999997</v>
      </c>
      <c r="G53" s="703">
        <f>SUM(G38,G40,G41,G46,G47,G50,G51)</f>
        <v>538170676.75999987</v>
      </c>
      <c r="H53" s="706">
        <f t="shared" si="3"/>
        <v>662572300.19999981</v>
      </c>
    </row>
    <row r="54" spans="1:8" ht="24" customHeight="1">
      <c r="A54" s="539"/>
      <c r="B54" s="548" t="s">
        <v>569</v>
      </c>
      <c r="C54" s="752"/>
      <c r="D54" s="753"/>
      <c r="E54" s="753"/>
      <c r="F54" s="753"/>
      <c r="G54" s="753"/>
      <c r="H54" s="754"/>
    </row>
    <row r="55" spans="1:8" ht="15.75">
      <c r="A55" s="539">
        <v>23</v>
      </c>
      <c r="B55" s="562" t="s">
        <v>710</v>
      </c>
      <c r="C55" s="703">
        <v>76000000</v>
      </c>
      <c r="D55" s="703">
        <v>0</v>
      </c>
      <c r="E55" s="706">
        <f>C55+D55</f>
        <v>76000000</v>
      </c>
      <c r="F55" s="703">
        <v>76000000</v>
      </c>
      <c r="G55" s="703">
        <v>0</v>
      </c>
      <c r="H55" s="706">
        <f>F55+G55</f>
        <v>76000000</v>
      </c>
    </row>
    <row r="56" spans="1:8" ht="15.75">
      <c r="A56" s="539">
        <v>24</v>
      </c>
      <c r="B56" s="546" t="s">
        <v>571</v>
      </c>
      <c r="C56" s="703">
        <v>60000000</v>
      </c>
      <c r="D56" s="703">
        <v>0</v>
      </c>
      <c r="E56" s="706">
        <f t="shared" ref="E56:E69" si="4">C56+D56</f>
        <v>60000000</v>
      </c>
      <c r="F56" s="703">
        <v>60000000</v>
      </c>
      <c r="G56" s="703">
        <v>0</v>
      </c>
      <c r="H56" s="706">
        <f t="shared" ref="H56:H69" si="5">F56+G56</f>
        <v>60000000</v>
      </c>
    </row>
    <row r="57" spans="1:8" ht="15.75">
      <c r="A57" s="539">
        <v>25</v>
      </c>
      <c r="B57" s="543" t="s">
        <v>572</v>
      </c>
      <c r="C57" s="703">
        <v>0</v>
      </c>
      <c r="D57" s="703">
        <v>0</v>
      </c>
      <c r="E57" s="706">
        <f t="shared" si="4"/>
        <v>0</v>
      </c>
      <c r="F57" s="703">
        <v>0</v>
      </c>
      <c r="G57" s="703">
        <v>0</v>
      </c>
      <c r="H57" s="706">
        <f t="shared" si="5"/>
        <v>0</v>
      </c>
    </row>
    <row r="58" spans="1:8" ht="15.75">
      <c r="A58" s="539">
        <v>26</v>
      </c>
      <c r="B58" s="543" t="s">
        <v>573</v>
      </c>
      <c r="C58" s="703">
        <v>0</v>
      </c>
      <c r="D58" s="703">
        <v>0</v>
      </c>
      <c r="E58" s="706">
        <f t="shared" si="4"/>
        <v>0</v>
      </c>
      <c r="F58" s="703">
        <v>0</v>
      </c>
      <c r="G58" s="703">
        <v>0</v>
      </c>
      <c r="H58" s="706">
        <f t="shared" si="5"/>
        <v>0</v>
      </c>
    </row>
    <row r="59" spans="1:8" ht="15.75">
      <c r="A59" s="539">
        <v>27</v>
      </c>
      <c r="B59" s="543" t="s">
        <v>574</v>
      </c>
      <c r="C59" s="703">
        <f>SUM(C60:C61)</f>
        <v>0</v>
      </c>
      <c r="D59" s="703">
        <f>SUM(D60:D61)</f>
        <v>0</v>
      </c>
      <c r="E59" s="706">
        <f t="shared" si="4"/>
        <v>0</v>
      </c>
      <c r="F59" s="703">
        <f>SUM(F60:F61)</f>
        <v>0</v>
      </c>
      <c r="G59" s="703">
        <f>SUM(G60:G61)</f>
        <v>0</v>
      </c>
      <c r="H59" s="706">
        <f t="shared" si="5"/>
        <v>0</v>
      </c>
    </row>
    <row r="60" spans="1:8" ht="15.75">
      <c r="A60" s="539">
        <v>27.1</v>
      </c>
      <c r="B60" s="541" t="s">
        <v>575</v>
      </c>
      <c r="C60" s="703">
        <v>0</v>
      </c>
      <c r="D60" s="703">
        <v>0</v>
      </c>
      <c r="E60" s="706">
        <f t="shared" si="4"/>
        <v>0</v>
      </c>
      <c r="F60" s="703">
        <v>0</v>
      </c>
      <c r="G60" s="703">
        <v>0</v>
      </c>
      <c r="H60" s="706">
        <f t="shared" si="5"/>
        <v>0</v>
      </c>
    </row>
    <row r="61" spans="1:8" ht="15.75">
      <c r="A61" s="539">
        <v>27.2</v>
      </c>
      <c r="B61" s="541" t="s">
        <v>576</v>
      </c>
      <c r="C61" s="703">
        <v>0</v>
      </c>
      <c r="D61" s="703">
        <v>0</v>
      </c>
      <c r="E61" s="706">
        <f t="shared" si="4"/>
        <v>0</v>
      </c>
      <c r="F61" s="703">
        <v>0</v>
      </c>
      <c r="G61" s="703">
        <v>0</v>
      </c>
      <c r="H61" s="706">
        <f t="shared" si="5"/>
        <v>0</v>
      </c>
    </row>
    <row r="62" spans="1:8" ht="15.75">
      <c r="A62" s="539">
        <v>28</v>
      </c>
      <c r="B62" s="549" t="s">
        <v>577</v>
      </c>
      <c r="C62" s="703">
        <v>0</v>
      </c>
      <c r="D62" s="703">
        <v>0</v>
      </c>
      <c r="E62" s="706">
        <f t="shared" si="4"/>
        <v>0</v>
      </c>
      <c r="F62" s="703">
        <v>0</v>
      </c>
      <c r="G62" s="703">
        <v>0</v>
      </c>
      <c r="H62" s="706">
        <f t="shared" si="5"/>
        <v>0</v>
      </c>
    </row>
    <row r="63" spans="1:8" ht="15.75">
      <c r="A63" s="539">
        <v>29</v>
      </c>
      <c r="B63" s="543" t="s">
        <v>578</v>
      </c>
      <c r="C63" s="703">
        <f>SUM(C64:C66)</f>
        <v>2023404.98</v>
      </c>
      <c r="D63" s="703">
        <f>SUM(D64:D66)</f>
        <v>0</v>
      </c>
      <c r="E63" s="706">
        <f t="shared" si="4"/>
        <v>2023404.98</v>
      </c>
      <c r="F63" s="703">
        <f>SUM(F64:F66)</f>
        <v>1828571.6300000001</v>
      </c>
      <c r="G63" s="703">
        <f>SUM(G64:G66)</f>
        <v>0</v>
      </c>
      <c r="H63" s="706">
        <f t="shared" si="5"/>
        <v>1828571.6300000001</v>
      </c>
    </row>
    <row r="64" spans="1:8" ht="15.75">
      <c r="A64" s="539">
        <v>29.1</v>
      </c>
      <c r="B64" s="533" t="s">
        <v>579</v>
      </c>
      <c r="C64" s="703">
        <v>2023404.98</v>
      </c>
      <c r="D64" s="703">
        <v>0</v>
      </c>
      <c r="E64" s="706">
        <f t="shared" si="4"/>
        <v>2023404.98</v>
      </c>
      <c r="F64" s="703">
        <v>1828571.6300000001</v>
      </c>
      <c r="G64" s="703">
        <v>0</v>
      </c>
      <c r="H64" s="706">
        <f t="shared" si="5"/>
        <v>1828571.6300000001</v>
      </c>
    </row>
    <row r="65" spans="1:8" ht="24.95" customHeight="1">
      <c r="A65" s="539">
        <v>29.2</v>
      </c>
      <c r="B65" s="550" t="s">
        <v>580</v>
      </c>
      <c r="C65" s="703">
        <v>0</v>
      </c>
      <c r="D65" s="703">
        <v>0</v>
      </c>
      <c r="E65" s="706">
        <f t="shared" si="4"/>
        <v>0</v>
      </c>
      <c r="F65" s="703">
        <v>0</v>
      </c>
      <c r="G65" s="703">
        <v>0</v>
      </c>
      <c r="H65" s="706">
        <f t="shared" si="5"/>
        <v>0</v>
      </c>
    </row>
    <row r="66" spans="1:8" ht="22.5" customHeight="1">
      <c r="A66" s="539">
        <v>29.3</v>
      </c>
      <c r="B66" s="550" t="s">
        <v>581</v>
      </c>
      <c r="C66" s="703">
        <v>0</v>
      </c>
      <c r="D66" s="703">
        <v>0</v>
      </c>
      <c r="E66" s="706">
        <f t="shared" si="4"/>
        <v>0</v>
      </c>
      <c r="F66" s="703">
        <v>0</v>
      </c>
      <c r="G66" s="703">
        <v>0</v>
      </c>
      <c r="H66" s="706">
        <f t="shared" si="5"/>
        <v>0</v>
      </c>
    </row>
    <row r="67" spans="1:8" ht="15.75">
      <c r="A67" s="539">
        <v>30</v>
      </c>
      <c r="B67" s="530" t="s">
        <v>582</v>
      </c>
      <c r="C67" s="703">
        <v>121285759.13000003</v>
      </c>
      <c r="D67" s="703">
        <v>0</v>
      </c>
      <c r="E67" s="706">
        <f t="shared" si="4"/>
        <v>121285759.13000003</v>
      </c>
      <c r="F67" s="703">
        <v>107572781.22864716</v>
      </c>
      <c r="G67" s="703">
        <v>0</v>
      </c>
      <c r="H67" s="706">
        <f t="shared" si="5"/>
        <v>107572781.22864716</v>
      </c>
    </row>
    <row r="68" spans="1:8" ht="15.75">
      <c r="A68" s="539">
        <v>31</v>
      </c>
      <c r="B68" s="551" t="s">
        <v>583</v>
      </c>
      <c r="C68" s="703">
        <f>SUM(C55,C56,C57,C58,C59,C62,C63,C67)</f>
        <v>259309164.11000001</v>
      </c>
      <c r="D68" s="703">
        <f>SUM(D55,D56,D57,D58,D59,D62,D63,D67)</f>
        <v>0</v>
      </c>
      <c r="E68" s="706">
        <f t="shared" si="4"/>
        <v>259309164.11000001</v>
      </c>
      <c r="F68" s="703">
        <f>SUM(F55,F56,F57,F58,F59,F62,F63,F67)</f>
        <v>245401352.85864717</v>
      </c>
      <c r="G68" s="703">
        <f>SUM(G55,G56,G57,G58,G59,G62,G63,G67)</f>
        <v>0</v>
      </c>
      <c r="H68" s="706">
        <f t="shared" si="5"/>
        <v>245401352.85864717</v>
      </c>
    </row>
    <row r="69" spans="1:8" ht="15.75">
      <c r="A69" s="539">
        <v>32</v>
      </c>
      <c r="B69" s="552" t="s">
        <v>584</v>
      </c>
      <c r="C69" s="703">
        <f>SUM(C53,C68)</f>
        <v>409608736.49779582</v>
      </c>
      <c r="D69" s="703">
        <f>SUM(D53,D68)</f>
        <v>703374950.70142365</v>
      </c>
      <c r="E69" s="706">
        <f t="shared" si="4"/>
        <v>1112983687.1992195</v>
      </c>
      <c r="F69" s="703">
        <f>SUM(F53,F68)</f>
        <v>369802976.29864717</v>
      </c>
      <c r="G69" s="703">
        <f>SUM(G53,G68)</f>
        <v>538170676.75999987</v>
      </c>
      <c r="H69" s="706">
        <f t="shared" si="5"/>
        <v>907973653.05864704</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84"/>
  <sheetViews>
    <sheetView showGridLines="0" zoomScale="80" zoomScaleNormal="80" workbookViewId="0"/>
  </sheetViews>
  <sheetFormatPr defaultColWidth="9.140625" defaultRowHeight="12.75"/>
  <cols>
    <col min="1" max="1" width="11.85546875" style="403" bestFit="1" customWidth="1"/>
    <col min="2" max="2" width="93.42578125" style="403" customWidth="1"/>
    <col min="3" max="3" width="14.5703125" style="403" customWidth="1"/>
    <col min="4" max="5" width="16.140625" style="403" customWidth="1"/>
    <col min="6" max="6" width="16.140625" style="461" customWidth="1"/>
    <col min="7" max="7" width="25.140625" style="461" customWidth="1"/>
    <col min="8" max="8" width="16.140625" style="403" customWidth="1"/>
    <col min="9" max="11" width="16.140625" style="461" customWidth="1"/>
    <col min="12" max="12" width="26.140625" style="461" customWidth="1"/>
    <col min="13" max="16384" width="9.140625" style="403"/>
  </cols>
  <sheetData>
    <row r="1" spans="1:12" ht="13.5">
      <c r="A1" s="310" t="s">
        <v>30</v>
      </c>
      <c r="B1" s="388" t="str">
        <f>'Info '!C2</f>
        <v>JSC " Halyk Bank Georgia"</v>
      </c>
      <c r="F1" s="403"/>
      <c r="G1" s="403"/>
      <c r="I1" s="403"/>
      <c r="J1" s="403"/>
      <c r="K1" s="403"/>
      <c r="L1" s="403"/>
    </row>
    <row r="2" spans="1:12">
      <c r="A2" s="311" t="s">
        <v>31</v>
      </c>
      <c r="B2" s="746">
        <f>'1. key ratios '!B2</f>
        <v>45838</v>
      </c>
      <c r="F2" s="403"/>
      <c r="G2" s="403"/>
      <c r="I2" s="403"/>
      <c r="J2" s="403"/>
      <c r="K2" s="403"/>
      <c r="L2" s="403"/>
    </row>
    <row r="3" spans="1:12">
      <c r="A3" s="312" t="s">
        <v>466</v>
      </c>
      <c r="F3" s="403"/>
      <c r="G3" s="403"/>
      <c r="I3" s="403"/>
      <c r="J3" s="403"/>
      <c r="K3" s="403"/>
      <c r="L3" s="403"/>
    </row>
    <row r="4" spans="1:12">
      <c r="F4" s="403"/>
      <c r="G4" s="403"/>
      <c r="I4" s="403"/>
      <c r="J4" s="403"/>
      <c r="K4" s="403"/>
      <c r="L4" s="403"/>
    </row>
    <row r="5" spans="1:12" ht="37.5" customHeight="1">
      <c r="A5" s="821" t="s">
        <v>483</v>
      </c>
      <c r="B5" s="822"/>
      <c r="C5" s="867" t="s">
        <v>467</v>
      </c>
      <c r="D5" s="868"/>
      <c r="E5" s="868"/>
      <c r="F5" s="868"/>
      <c r="G5" s="868"/>
      <c r="H5" s="869" t="s">
        <v>627</v>
      </c>
      <c r="I5" s="870"/>
      <c r="J5" s="870"/>
      <c r="K5" s="870"/>
      <c r="L5" s="871"/>
    </row>
    <row r="6" spans="1:12" ht="39.6" customHeight="1">
      <c r="A6" s="825"/>
      <c r="B6" s="826"/>
      <c r="C6" s="314"/>
      <c r="D6" s="401" t="s">
        <v>648</v>
      </c>
      <c r="E6" s="401" t="s">
        <v>647</v>
      </c>
      <c r="F6" s="401" t="s">
        <v>646</v>
      </c>
      <c r="G6" s="401" t="s">
        <v>645</v>
      </c>
      <c r="H6" s="464"/>
      <c r="I6" s="401" t="s">
        <v>648</v>
      </c>
      <c r="J6" s="401" t="s">
        <v>647</v>
      </c>
      <c r="K6" s="401" t="s">
        <v>646</v>
      </c>
      <c r="L6" s="401" t="s">
        <v>645</v>
      </c>
    </row>
    <row r="7" spans="1:12">
      <c r="A7" s="392">
        <v>1</v>
      </c>
      <c r="B7" s="409" t="s">
        <v>486</v>
      </c>
      <c r="C7" s="617">
        <v>11291492.27</v>
      </c>
      <c r="D7" s="617">
        <v>10154414.26</v>
      </c>
      <c r="E7" s="617">
        <v>138793.81</v>
      </c>
      <c r="F7" s="617">
        <v>998284.2</v>
      </c>
      <c r="G7" s="617">
        <v>0</v>
      </c>
      <c r="H7" s="617">
        <v>345224.73000000004</v>
      </c>
      <c r="I7" s="617">
        <v>66513.670000000056</v>
      </c>
      <c r="J7" s="617">
        <v>12095.279999999999</v>
      </c>
      <c r="K7" s="617">
        <v>266615.77999999997</v>
      </c>
      <c r="L7" s="617">
        <v>0</v>
      </c>
    </row>
    <row r="8" spans="1:12">
      <c r="A8" s="392">
        <v>2</v>
      </c>
      <c r="B8" s="409" t="s">
        <v>399</v>
      </c>
      <c r="C8" s="617">
        <v>96858526.61999999</v>
      </c>
      <c r="D8" s="617">
        <v>92552112.159999996</v>
      </c>
      <c r="E8" s="617">
        <v>1616546.38</v>
      </c>
      <c r="F8" s="617">
        <v>2629799.25</v>
      </c>
      <c r="G8" s="617">
        <v>60068.83</v>
      </c>
      <c r="H8" s="617">
        <v>1545936.7999999998</v>
      </c>
      <c r="I8" s="617">
        <v>638880.93999999983</v>
      </c>
      <c r="J8" s="617">
        <v>178606.84</v>
      </c>
      <c r="K8" s="617">
        <v>715684.39000000013</v>
      </c>
      <c r="L8" s="617">
        <v>12764.63</v>
      </c>
    </row>
    <row r="9" spans="1:12">
      <c r="A9" s="392">
        <v>3</v>
      </c>
      <c r="B9" s="409" t="s">
        <v>400</v>
      </c>
      <c r="C9" s="617">
        <v>0</v>
      </c>
      <c r="D9" s="617">
        <v>0</v>
      </c>
      <c r="E9" s="617">
        <v>0</v>
      </c>
      <c r="F9" s="617">
        <v>0</v>
      </c>
      <c r="G9" s="617">
        <v>0</v>
      </c>
      <c r="H9" s="617">
        <v>0</v>
      </c>
      <c r="I9" s="617">
        <v>0</v>
      </c>
      <c r="J9" s="617">
        <v>0</v>
      </c>
      <c r="K9" s="617">
        <v>0</v>
      </c>
      <c r="L9" s="617">
        <v>0</v>
      </c>
    </row>
    <row r="10" spans="1:12">
      <c r="A10" s="392">
        <v>4</v>
      </c>
      <c r="B10" s="409" t="s">
        <v>487</v>
      </c>
      <c r="C10" s="617">
        <v>58682210</v>
      </c>
      <c r="D10" s="617">
        <v>53637511.219999999</v>
      </c>
      <c r="E10" s="617">
        <v>0</v>
      </c>
      <c r="F10" s="617">
        <v>5044698.78</v>
      </c>
      <c r="G10" s="617">
        <v>0</v>
      </c>
      <c r="H10" s="617">
        <v>740599.96</v>
      </c>
      <c r="I10" s="617">
        <v>121837.67000000004</v>
      </c>
      <c r="J10" s="617">
        <v>0</v>
      </c>
      <c r="K10" s="617">
        <v>618762.28999999992</v>
      </c>
      <c r="L10" s="617">
        <v>0</v>
      </c>
    </row>
    <row r="11" spans="1:12">
      <c r="A11" s="392">
        <v>5</v>
      </c>
      <c r="B11" s="409" t="s">
        <v>401</v>
      </c>
      <c r="C11" s="617">
        <v>160021408.70999998</v>
      </c>
      <c r="D11" s="617">
        <v>137505519.13</v>
      </c>
      <c r="E11" s="617">
        <v>7487083.3399999999</v>
      </c>
      <c r="F11" s="617">
        <v>14904204.920000002</v>
      </c>
      <c r="G11" s="617">
        <v>124601.32</v>
      </c>
      <c r="H11" s="617">
        <v>1897232.1000000003</v>
      </c>
      <c r="I11" s="617">
        <v>256591.20000000007</v>
      </c>
      <c r="J11" s="617">
        <v>18497.649999999998</v>
      </c>
      <c r="K11" s="617">
        <v>1609982.1600000001</v>
      </c>
      <c r="L11" s="617">
        <v>12161.09</v>
      </c>
    </row>
    <row r="12" spans="1:12">
      <c r="A12" s="392">
        <v>6</v>
      </c>
      <c r="B12" s="409" t="s">
        <v>402</v>
      </c>
      <c r="C12" s="617">
        <v>27580273.239999995</v>
      </c>
      <c r="D12" s="617">
        <v>23481689.569999997</v>
      </c>
      <c r="E12" s="617">
        <v>4001372.4400000004</v>
      </c>
      <c r="F12" s="617">
        <v>96788.9</v>
      </c>
      <c r="G12" s="617">
        <v>422.33</v>
      </c>
      <c r="H12" s="617">
        <v>108487.58</v>
      </c>
      <c r="I12" s="617">
        <v>48342.50999999998</v>
      </c>
      <c r="J12" s="617">
        <v>852.14</v>
      </c>
      <c r="K12" s="617">
        <v>59230.470000000016</v>
      </c>
      <c r="L12" s="617">
        <v>62.46</v>
      </c>
    </row>
    <row r="13" spans="1:12">
      <c r="A13" s="392">
        <v>7</v>
      </c>
      <c r="B13" s="409" t="s">
        <v>403</v>
      </c>
      <c r="C13" s="617">
        <v>6327236.0700000003</v>
      </c>
      <c r="D13" s="617">
        <v>1908921.01</v>
      </c>
      <c r="E13" s="617">
        <v>340444.08</v>
      </c>
      <c r="F13" s="617">
        <v>4077870.98</v>
      </c>
      <c r="G13" s="617">
        <v>0</v>
      </c>
      <c r="H13" s="617">
        <v>269083.58999999997</v>
      </c>
      <c r="I13" s="617">
        <v>9846.380000000001</v>
      </c>
      <c r="J13" s="617">
        <v>24267.96</v>
      </c>
      <c r="K13" s="617">
        <v>234969.25</v>
      </c>
      <c r="L13" s="617">
        <v>0</v>
      </c>
    </row>
    <row r="14" spans="1:12">
      <c r="A14" s="392">
        <v>8</v>
      </c>
      <c r="B14" s="409" t="s">
        <v>404</v>
      </c>
      <c r="C14" s="617">
        <v>3179911.56</v>
      </c>
      <c r="D14" s="617">
        <v>3102786.45</v>
      </c>
      <c r="E14" s="617">
        <v>0</v>
      </c>
      <c r="F14" s="617">
        <v>77125.11</v>
      </c>
      <c r="G14" s="617">
        <v>0</v>
      </c>
      <c r="H14" s="617">
        <v>29314.009999999995</v>
      </c>
      <c r="I14" s="617">
        <v>12141.529999999997</v>
      </c>
      <c r="J14" s="617">
        <v>0</v>
      </c>
      <c r="K14" s="617">
        <v>17172.48</v>
      </c>
      <c r="L14" s="617">
        <v>0</v>
      </c>
    </row>
    <row r="15" spans="1:12">
      <c r="A15" s="392">
        <v>9</v>
      </c>
      <c r="B15" s="409" t="s">
        <v>405</v>
      </c>
      <c r="C15" s="617">
        <v>1256205.48</v>
      </c>
      <c r="D15" s="617">
        <v>1057682.98</v>
      </c>
      <c r="E15" s="617">
        <v>183360.79</v>
      </c>
      <c r="F15" s="617">
        <v>15161.71</v>
      </c>
      <c r="G15" s="617">
        <v>0</v>
      </c>
      <c r="H15" s="617">
        <v>35541.800000000003</v>
      </c>
      <c r="I15" s="617">
        <v>8741.99</v>
      </c>
      <c r="J15" s="617">
        <v>11638.1</v>
      </c>
      <c r="K15" s="617">
        <v>15161.71</v>
      </c>
      <c r="L15" s="617">
        <v>0</v>
      </c>
    </row>
    <row r="16" spans="1:12">
      <c r="A16" s="392">
        <v>10</v>
      </c>
      <c r="B16" s="409" t="s">
        <v>406</v>
      </c>
      <c r="C16" s="617">
        <v>934216.1100000001</v>
      </c>
      <c r="D16" s="617">
        <v>700273.69000000006</v>
      </c>
      <c r="E16" s="617">
        <v>18261.25</v>
      </c>
      <c r="F16" s="617">
        <v>215681.17</v>
      </c>
      <c r="G16" s="617">
        <v>0</v>
      </c>
      <c r="H16" s="617">
        <v>61265.88</v>
      </c>
      <c r="I16" s="617">
        <v>2944.75</v>
      </c>
      <c r="J16" s="617">
        <v>12488.88</v>
      </c>
      <c r="K16" s="617">
        <v>45832.25</v>
      </c>
      <c r="L16" s="617">
        <v>0</v>
      </c>
    </row>
    <row r="17" spans="1:12">
      <c r="A17" s="392">
        <v>11</v>
      </c>
      <c r="B17" s="409" t="s">
        <v>407</v>
      </c>
      <c r="C17" s="617">
        <v>12509362.029999999</v>
      </c>
      <c r="D17" s="617">
        <v>3944776.45</v>
      </c>
      <c r="E17" s="617">
        <v>8532387.5199999996</v>
      </c>
      <c r="F17" s="617">
        <v>32198.059999999998</v>
      </c>
      <c r="G17" s="617">
        <v>0</v>
      </c>
      <c r="H17" s="617">
        <v>699055.92</v>
      </c>
      <c r="I17" s="617">
        <v>36852.46</v>
      </c>
      <c r="J17" s="617">
        <v>649954.81000000006</v>
      </c>
      <c r="K17" s="617">
        <v>12248.65</v>
      </c>
      <c r="L17" s="617">
        <v>0</v>
      </c>
    </row>
    <row r="18" spans="1:12">
      <c r="A18" s="392">
        <v>12</v>
      </c>
      <c r="B18" s="409" t="s">
        <v>408</v>
      </c>
      <c r="C18" s="617">
        <v>92565734.520000011</v>
      </c>
      <c r="D18" s="617">
        <v>85214768.260000005</v>
      </c>
      <c r="E18" s="617">
        <v>1958924.69</v>
      </c>
      <c r="F18" s="617">
        <v>4416302.5299999993</v>
      </c>
      <c r="G18" s="617">
        <v>975739.04</v>
      </c>
      <c r="H18" s="617">
        <v>1685809.0800000005</v>
      </c>
      <c r="I18" s="617">
        <v>410531.92000000004</v>
      </c>
      <c r="J18" s="617">
        <v>23329.600000000002</v>
      </c>
      <c r="K18" s="617">
        <v>594440.8000000004</v>
      </c>
      <c r="L18" s="617">
        <v>657506.76</v>
      </c>
    </row>
    <row r="19" spans="1:12">
      <c r="A19" s="392">
        <v>13</v>
      </c>
      <c r="B19" s="409" t="s">
        <v>409</v>
      </c>
      <c r="C19" s="617">
        <v>41571318.819999993</v>
      </c>
      <c r="D19" s="617">
        <v>31787376.899999999</v>
      </c>
      <c r="E19" s="617">
        <v>1080553.45</v>
      </c>
      <c r="F19" s="617">
        <v>8703388.4699999988</v>
      </c>
      <c r="G19" s="617">
        <v>0</v>
      </c>
      <c r="H19" s="617">
        <v>1626448.8500000006</v>
      </c>
      <c r="I19" s="617">
        <v>366126.20000000065</v>
      </c>
      <c r="J19" s="617">
        <v>34042.92</v>
      </c>
      <c r="K19" s="617">
        <v>1226279.73</v>
      </c>
      <c r="L19" s="617">
        <v>0</v>
      </c>
    </row>
    <row r="20" spans="1:12">
      <c r="A20" s="392">
        <v>14</v>
      </c>
      <c r="B20" s="409" t="s">
        <v>410</v>
      </c>
      <c r="C20" s="617">
        <v>83334392.469999999</v>
      </c>
      <c r="D20" s="617">
        <v>60866303.030000001</v>
      </c>
      <c r="E20" s="617">
        <v>10901955.75</v>
      </c>
      <c r="F20" s="617">
        <v>11566133.689999999</v>
      </c>
      <c r="G20" s="617">
        <v>0</v>
      </c>
      <c r="H20" s="617">
        <v>945752.04</v>
      </c>
      <c r="I20" s="617">
        <v>295768.1999999999</v>
      </c>
      <c r="J20" s="617">
        <v>69962.25</v>
      </c>
      <c r="K20" s="617">
        <v>580021.59000000008</v>
      </c>
      <c r="L20" s="617">
        <v>0</v>
      </c>
    </row>
    <row r="21" spans="1:12">
      <c r="A21" s="392">
        <v>15</v>
      </c>
      <c r="B21" s="409" t="s">
        <v>411</v>
      </c>
      <c r="C21" s="617">
        <v>28379885.899999995</v>
      </c>
      <c r="D21" s="617">
        <v>20154929.829999998</v>
      </c>
      <c r="E21" s="617">
        <v>332318.99</v>
      </c>
      <c r="F21" s="617">
        <v>7175604.5</v>
      </c>
      <c r="G21" s="617">
        <v>717032.58</v>
      </c>
      <c r="H21" s="617">
        <v>1633908.4699999997</v>
      </c>
      <c r="I21" s="617">
        <v>94393.189999999988</v>
      </c>
      <c r="J21" s="617">
        <v>34562.130000000005</v>
      </c>
      <c r="K21" s="617">
        <v>1447429.9699999997</v>
      </c>
      <c r="L21" s="617">
        <v>57523.18</v>
      </c>
    </row>
    <row r="22" spans="1:12">
      <c r="A22" s="392">
        <v>16</v>
      </c>
      <c r="B22" s="409" t="s">
        <v>412</v>
      </c>
      <c r="C22" s="617">
        <v>139433.24000000002</v>
      </c>
      <c r="D22" s="617">
        <v>138903.45000000001</v>
      </c>
      <c r="E22" s="617">
        <v>0</v>
      </c>
      <c r="F22" s="617">
        <v>529.79</v>
      </c>
      <c r="G22" s="617">
        <v>0</v>
      </c>
      <c r="H22" s="617">
        <v>1107.0999999999999</v>
      </c>
      <c r="I22" s="617">
        <v>577.31000000000006</v>
      </c>
      <c r="J22" s="617">
        <v>0</v>
      </c>
      <c r="K22" s="617">
        <v>529.79</v>
      </c>
      <c r="L22" s="617">
        <v>0</v>
      </c>
    </row>
    <row r="23" spans="1:12">
      <c r="A23" s="392">
        <v>17</v>
      </c>
      <c r="B23" s="409" t="s">
        <v>490</v>
      </c>
      <c r="C23" s="617">
        <v>6721068.46</v>
      </c>
      <c r="D23" s="617">
        <v>6699021.8700000001</v>
      </c>
      <c r="E23" s="617">
        <v>0</v>
      </c>
      <c r="F23" s="617">
        <v>22046.59</v>
      </c>
      <c r="G23" s="617">
        <v>0</v>
      </c>
      <c r="H23" s="617">
        <v>39877.920000000006</v>
      </c>
      <c r="I23" s="617">
        <v>25439.910000000003</v>
      </c>
      <c r="J23" s="617">
        <v>0</v>
      </c>
      <c r="K23" s="617">
        <v>14438.010000000002</v>
      </c>
      <c r="L23" s="617">
        <v>0</v>
      </c>
    </row>
    <row r="24" spans="1:12">
      <c r="A24" s="392">
        <v>18</v>
      </c>
      <c r="B24" s="409" t="s">
        <v>413</v>
      </c>
      <c r="C24" s="617">
        <v>2413632.29</v>
      </c>
      <c r="D24" s="617">
        <v>2413632.29</v>
      </c>
      <c r="E24" s="617">
        <v>0</v>
      </c>
      <c r="F24" s="617">
        <v>0</v>
      </c>
      <c r="G24" s="617">
        <v>0</v>
      </c>
      <c r="H24" s="617">
        <v>1482.05</v>
      </c>
      <c r="I24" s="617">
        <v>1482.05</v>
      </c>
      <c r="J24" s="617">
        <v>0</v>
      </c>
      <c r="K24" s="617">
        <v>0</v>
      </c>
      <c r="L24" s="617">
        <v>0</v>
      </c>
    </row>
    <row r="25" spans="1:12">
      <c r="A25" s="392">
        <v>19</v>
      </c>
      <c r="B25" s="409" t="s">
        <v>414</v>
      </c>
      <c r="C25" s="617">
        <v>1863328.6800000002</v>
      </c>
      <c r="D25" s="617">
        <v>1859813.31</v>
      </c>
      <c r="E25" s="617">
        <v>0</v>
      </c>
      <c r="F25" s="617">
        <v>3515.37</v>
      </c>
      <c r="G25" s="617">
        <v>0</v>
      </c>
      <c r="H25" s="617">
        <v>19225.84</v>
      </c>
      <c r="I25" s="617">
        <v>15710.470000000001</v>
      </c>
      <c r="J25" s="617">
        <v>0</v>
      </c>
      <c r="K25" s="617">
        <v>3515.37</v>
      </c>
      <c r="L25" s="617">
        <v>0</v>
      </c>
    </row>
    <row r="26" spans="1:12">
      <c r="A26" s="392">
        <v>20</v>
      </c>
      <c r="B26" s="409" t="s">
        <v>489</v>
      </c>
      <c r="C26" s="617">
        <v>29768402.919999998</v>
      </c>
      <c r="D26" s="617">
        <v>24587192.789999999</v>
      </c>
      <c r="E26" s="617">
        <v>4739919.8899999997</v>
      </c>
      <c r="F26" s="617">
        <v>441290.23999999999</v>
      </c>
      <c r="G26" s="617">
        <v>0</v>
      </c>
      <c r="H26" s="617">
        <v>246570.3900000001</v>
      </c>
      <c r="I26" s="617">
        <v>153773.3600000001</v>
      </c>
      <c r="J26" s="617">
        <v>20729.060000000005</v>
      </c>
      <c r="K26" s="617">
        <v>72067.97</v>
      </c>
      <c r="L26" s="617">
        <v>0</v>
      </c>
    </row>
    <row r="27" spans="1:12">
      <c r="A27" s="392">
        <v>21</v>
      </c>
      <c r="B27" s="409" t="s">
        <v>415</v>
      </c>
      <c r="C27" s="617">
        <v>1066160.51</v>
      </c>
      <c r="D27" s="617">
        <v>409136.92</v>
      </c>
      <c r="E27" s="617">
        <v>0</v>
      </c>
      <c r="F27" s="617">
        <v>657023.59</v>
      </c>
      <c r="G27" s="617">
        <v>0</v>
      </c>
      <c r="H27" s="617">
        <v>8561.7100000000009</v>
      </c>
      <c r="I27" s="617">
        <v>4648.8500000000004</v>
      </c>
      <c r="J27" s="617">
        <v>0</v>
      </c>
      <c r="K27" s="617">
        <v>3912.86</v>
      </c>
      <c r="L27" s="617">
        <v>0</v>
      </c>
    </row>
    <row r="28" spans="1:12">
      <c r="A28" s="392">
        <v>22</v>
      </c>
      <c r="B28" s="409" t="s">
        <v>416</v>
      </c>
      <c r="C28" s="617">
        <v>1212501.0499999998</v>
      </c>
      <c r="D28" s="617">
        <v>1134191.6099999999</v>
      </c>
      <c r="E28" s="617">
        <v>0</v>
      </c>
      <c r="F28" s="617">
        <v>78309.440000000002</v>
      </c>
      <c r="G28" s="617">
        <v>0</v>
      </c>
      <c r="H28" s="617">
        <v>36073.369999999995</v>
      </c>
      <c r="I28" s="617">
        <v>9026.2799999999988</v>
      </c>
      <c r="J28" s="617">
        <v>0</v>
      </c>
      <c r="K28" s="617">
        <v>27047.09</v>
      </c>
      <c r="L28" s="617">
        <v>0</v>
      </c>
    </row>
    <row r="29" spans="1:12">
      <c r="A29" s="392">
        <v>23</v>
      </c>
      <c r="B29" s="409" t="s">
        <v>417</v>
      </c>
      <c r="C29" s="617">
        <v>161865042.78</v>
      </c>
      <c r="D29" s="617">
        <v>150679514.86000001</v>
      </c>
      <c r="E29" s="617">
        <v>2606909</v>
      </c>
      <c r="F29" s="617">
        <v>8446159.9199999999</v>
      </c>
      <c r="G29" s="617">
        <v>132459</v>
      </c>
      <c r="H29" s="617">
        <v>3737408.5499999984</v>
      </c>
      <c r="I29" s="617">
        <v>756934.9999999993</v>
      </c>
      <c r="J29" s="617">
        <v>246110.31999999995</v>
      </c>
      <c r="K29" s="617">
        <v>2716704.4299999992</v>
      </c>
      <c r="L29" s="617">
        <v>17658.8</v>
      </c>
    </row>
    <row r="30" spans="1:12">
      <c r="A30" s="392">
        <v>24</v>
      </c>
      <c r="B30" s="409" t="s">
        <v>488</v>
      </c>
      <c r="C30" s="617">
        <v>20084673.02</v>
      </c>
      <c r="D30" s="617">
        <v>15940410.140000001</v>
      </c>
      <c r="E30" s="617">
        <v>0</v>
      </c>
      <c r="F30" s="617">
        <v>4113434.7000000007</v>
      </c>
      <c r="G30" s="617">
        <v>30828.18</v>
      </c>
      <c r="H30" s="617">
        <v>424984.47000000003</v>
      </c>
      <c r="I30" s="617">
        <v>95875.450000000026</v>
      </c>
      <c r="J30" s="617">
        <v>0</v>
      </c>
      <c r="K30" s="617">
        <v>322558.03000000003</v>
      </c>
      <c r="L30" s="617">
        <v>6550.99</v>
      </c>
    </row>
    <row r="31" spans="1:12">
      <c r="A31" s="392">
        <v>25</v>
      </c>
      <c r="B31" s="409" t="s">
        <v>418</v>
      </c>
      <c r="C31" s="617">
        <v>73973239.249999985</v>
      </c>
      <c r="D31" s="617">
        <v>63102829.939999998</v>
      </c>
      <c r="E31" s="617">
        <v>1003326.1799999999</v>
      </c>
      <c r="F31" s="617">
        <v>9720795.1400000006</v>
      </c>
      <c r="G31" s="617">
        <v>146287.99</v>
      </c>
      <c r="H31" s="617">
        <v>2371927.3499999996</v>
      </c>
      <c r="I31" s="617">
        <v>431044.94000000024</v>
      </c>
      <c r="J31" s="617">
        <v>128464.1</v>
      </c>
      <c r="K31" s="617">
        <v>1791670.8899999997</v>
      </c>
      <c r="L31" s="617">
        <v>20747.419999999998</v>
      </c>
    </row>
    <row r="32" spans="1:12">
      <c r="A32" s="392">
        <v>26</v>
      </c>
      <c r="B32" s="409" t="s">
        <v>485</v>
      </c>
      <c r="C32" s="617">
        <v>0</v>
      </c>
      <c r="D32" s="617">
        <v>0</v>
      </c>
      <c r="E32" s="617">
        <v>0</v>
      </c>
      <c r="F32" s="617">
        <v>0</v>
      </c>
      <c r="G32" s="617">
        <v>0</v>
      </c>
      <c r="H32" s="617">
        <v>0</v>
      </c>
      <c r="I32" s="617">
        <v>0</v>
      </c>
      <c r="J32" s="617">
        <v>0</v>
      </c>
      <c r="K32" s="617">
        <v>0</v>
      </c>
      <c r="L32" s="617">
        <v>0</v>
      </c>
    </row>
    <row r="33" spans="1:12">
      <c r="A33" s="392">
        <v>27</v>
      </c>
      <c r="B33" s="463" t="s">
        <v>64</v>
      </c>
      <c r="C33" s="617">
        <v>923599655.99999976</v>
      </c>
      <c r="D33" s="617">
        <v>793033712.11999989</v>
      </c>
      <c r="E33" s="617">
        <v>44942157.560000002</v>
      </c>
      <c r="F33" s="617">
        <v>83436347.049999997</v>
      </c>
      <c r="G33" s="617">
        <v>2187439.27</v>
      </c>
      <c r="H33" s="617">
        <v>18510879.559999999</v>
      </c>
      <c r="I33" s="617">
        <v>3864026.2300000004</v>
      </c>
      <c r="J33" s="617">
        <v>1465602.04</v>
      </c>
      <c r="K33" s="617">
        <v>12396275.959999997</v>
      </c>
      <c r="L33" s="617">
        <v>784975.33000000019</v>
      </c>
    </row>
    <row r="34" spans="1:12">
      <c r="A34" s="424"/>
      <c r="B34" s="424"/>
      <c r="C34" s="424"/>
      <c r="D34" s="424"/>
      <c r="E34" s="424"/>
      <c r="H34" s="424"/>
    </row>
    <row r="35" spans="1:12">
      <c r="A35" s="424"/>
      <c r="B35" s="462"/>
      <c r="C35" s="462"/>
      <c r="D35" s="424"/>
      <c r="E35" s="424"/>
      <c r="H35" s="424"/>
    </row>
    <row r="36" spans="1:12">
      <c r="F36" s="403"/>
      <c r="G36" s="403"/>
      <c r="I36" s="403"/>
      <c r="J36" s="403"/>
      <c r="K36" s="403"/>
      <c r="L36" s="403"/>
    </row>
    <row r="37" spans="1:12">
      <c r="F37" s="403"/>
      <c r="G37" s="403"/>
      <c r="I37" s="403"/>
      <c r="J37" s="403"/>
      <c r="K37" s="403"/>
      <c r="L37" s="403"/>
    </row>
    <row r="38" spans="1:12">
      <c r="F38" s="403"/>
      <c r="G38" s="403"/>
      <c r="I38" s="403"/>
      <c r="J38" s="403"/>
      <c r="K38" s="403"/>
      <c r="L38" s="403"/>
    </row>
    <row r="39" spans="1:12">
      <c r="F39" s="403"/>
      <c r="G39" s="403"/>
      <c r="I39" s="403"/>
      <c r="J39" s="403"/>
      <c r="K39" s="403"/>
      <c r="L39" s="403"/>
    </row>
    <row r="40" spans="1:12">
      <c r="F40" s="403"/>
      <c r="G40" s="403"/>
      <c r="I40" s="403"/>
      <c r="J40" s="403"/>
      <c r="K40" s="403"/>
      <c r="L40" s="403"/>
    </row>
    <row r="41" spans="1:12">
      <c r="F41" s="403"/>
      <c r="G41" s="403"/>
      <c r="I41" s="403"/>
      <c r="J41" s="403"/>
      <c r="K41" s="403"/>
      <c r="L41" s="403"/>
    </row>
    <row r="42" spans="1:12">
      <c r="F42" s="403"/>
      <c r="G42" s="403"/>
      <c r="I42" s="403"/>
      <c r="J42" s="403"/>
      <c r="K42" s="403"/>
      <c r="L42" s="403"/>
    </row>
    <row r="43" spans="1:12">
      <c r="F43" s="403"/>
      <c r="G43" s="403"/>
      <c r="I43" s="403"/>
      <c r="J43" s="403"/>
      <c r="K43" s="403"/>
      <c r="L43" s="403"/>
    </row>
    <row r="44" spans="1:12">
      <c r="F44" s="403"/>
      <c r="G44" s="403"/>
      <c r="I44" s="403"/>
      <c r="J44" s="403"/>
      <c r="K44" s="403"/>
      <c r="L44" s="403"/>
    </row>
    <row r="45" spans="1:12">
      <c r="F45" s="403"/>
      <c r="G45" s="403"/>
      <c r="I45" s="403"/>
      <c r="J45" s="403"/>
      <c r="K45" s="403"/>
      <c r="L45" s="403"/>
    </row>
    <row r="46" spans="1:12">
      <c r="F46" s="403"/>
      <c r="G46" s="403"/>
      <c r="I46" s="403"/>
      <c r="J46" s="403"/>
      <c r="K46" s="403"/>
      <c r="L46" s="403"/>
    </row>
    <row r="47" spans="1:12">
      <c r="F47" s="403"/>
      <c r="G47" s="403"/>
      <c r="I47" s="403"/>
      <c r="J47" s="403"/>
      <c r="K47" s="403"/>
      <c r="L47" s="403"/>
    </row>
    <row r="48" spans="1:12">
      <c r="F48" s="403"/>
      <c r="G48" s="403"/>
      <c r="I48" s="403"/>
      <c r="J48" s="403"/>
      <c r="K48" s="403"/>
      <c r="L48" s="403"/>
    </row>
    <row r="49" spans="6:12">
      <c r="F49" s="403"/>
      <c r="G49" s="403"/>
      <c r="I49" s="403"/>
      <c r="J49" s="403"/>
      <c r="K49" s="403"/>
      <c r="L49" s="403"/>
    </row>
    <row r="50" spans="6:12">
      <c r="F50" s="403"/>
      <c r="G50" s="403"/>
      <c r="I50" s="403"/>
      <c r="J50" s="403"/>
      <c r="K50" s="403"/>
      <c r="L50" s="403"/>
    </row>
    <row r="51" spans="6:12">
      <c r="F51" s="403"/>
      <c r="G51" s="403"/>
      <c r="I51" s="403"/>
      <c r="J51" s="403"/>
      <c r="K51" s="403"/>
      <c r="L51" s="403"/>
    </row>
    <row r="52" spans="6:12">
      <c r="F52" s="403"/>
      <c r="G52" s="403"/>
      <c r="I52" s="403"/>
      <c r="J52" s="403"/>
      <c r="K52" s="403"/>
      <c r="L52" s="403"/>
    </row>
    <row r="53" spans="6:12">
      <c r="F53" s="403"/>
      <c r="G53" s="403"/>
      <c r="I53" s="403"/>
      <c r="J53" s="403"/>
      <c r="K53" s="403"/>
      <c r="L53" s="403"/>
    </row>
    <row r="54" spans="6:12">
      <c r="F54" s="403"/>
      <c r="G54" s="403"/>
      <c r="I54" s="403"/>
      <c r="J54" s="403"/>
      <c r="K54" s="403"/>
      <c r="L54" s="403"/>
    </row>
    <row r="55" spans="6:12">
      <c r="F55" s="403"/>
      <c r="G55" s="403"/>
      <c r="I55" s="403"/>
      <c r="J55" s="403"/>
      <c r="K55" s="403"/>
      <c r="L55" s="403"/>
    </row>
    <row r="56" spans="6:12">
      <c r="F56" s="403"/>
      <c r="G56" s="403"/>
      <c r="I56" s="403"/>
      <c r="J56" s="403"/>
      <c r="K56" s="403"/>
      <c r="L56" s="403"/>
    </row>
    <row r="57" spans="6:12">
      <c r="F57" s="403"/>
      <c r="G57" s="403"/>
      <c r="I57" s="403"/>
      <c r="J57" s="403"/>
      <c r="K57" s="403"/>
      <c r="L57" s="403"/>
    </row>
    <row r="58" spans="6:12">
      <c r="F58" s="403"/>
      <c r="G58" s="403"/>
      <c r="I58" s="403"/>
      <c r="J58" s="403"/>
      <c r="K58" s="403"/>
      <c r="L58" s="403"/>
    </row>
    <row r="59" spans="6:12">
      <c r="F59" s="403"/>
      <c r="G59" s="403"/>
      <c r="I59" s="403"/>
      <c r="J59" s="403"/>
      <c r="K59" s="403"/>
      <c r="L59" s="403"/>
    </row>
    <row r="60" spans="6:12">
      <c r="F60" s="403"/>
      <c r="G60" s="403"/>
      <c r="I60" s="403"/>
      <c r="J60" s="403"/>
      <c r="K60" s="403"/>
      <c r="L60" s="403"/>
    </row>
    <row r="61" spans="6:12">
      <c r="F61" s="403"/>
      <c r="G61" s="403"/>
      <c r="I61" s="403"/>
      <c r="J61" s="403"/>
      <c r="K61" s="403"/>
      <c r="L61" s="403"/>
    </row>
    <row r="62" spans="6:12">
      <c r="F62" s="403"/>
      <c r="G62" s="403"/>
      <c r="I62" s="403"/>
      <c r="J62" s="403"/>
      <c r="K62" s="403"/>
      <c r="L62" s="403"/>
    </row>
    <row r="63" spans="6:12">
      <c r="F63" s="403"/>
      <c r="G63" s="403"/>
      <c r="I63" s="403"/>
      <c r="J63" s="403"/>
      <c r="K63" s="403"/>
      <c r="L63" s="403"/>
    </row>
    <row r="64" spans="6:12">
      <c r="F64" s="403"/>
      <c r="G64" s="403"/>
      <c r="I64" s="403"/>
      <c r="J64" s="403"/>
      <c r="K64" s="403"/>
      <c r="L64" s="403"/>
    </row>
    <row r="65" spans="6:12">
      <c r="F65" s="403"/>
      <c r="G65" s="403"/>
      <c r="I65" s="403"/>
      <c r="J65" s="403"/>
      <c r="K65" s="403"/>
      <c r="L65" s="403"/>
    </row>
    <row r="66" spans="6:12">
      <c r="F66" s="403"/>
      <c r="G66" s="403"/>
      <c r="I66" s="403"/>
      <c r="J66" s="403"/>
      <c r="K66" s="403"/>
      <c r="L66" s="403"/>
    </row>
    <row r="67" spans="6:12">
      <c r="F67" s="403"/>
      <c r="G67" s="403"/>
      <c r="I67" s="403"/>
      <c r="J67" s="403"/>
      <c r="K67" s="403"/>
      <c r="L67" s="403"/>
    </row>
    <row r="68" spans="6:12">
      <c r="F68" s="403"/>
      <c r="G68" s="403"/>
      <c r="I68" s="403"/>
      <c r="J68" s="403"/>
      <c r="K68" s="403"/>
      <c r="L68" s="403"/>
    </row>
    <row r="69" spans="6:12">
      <c r="F69" s="403"/>
      <c r="G69" s="403"/>
      <c r="I69" s="403"/>
      <c r="J69" s="403"/>
      <c r="K69" s="403"/>
      <c r="L69" s="403"/>
    </row>
    <row r="70" spans="6:12">
      <c r="F70" s="403"/>
      <c r="G70" s="403"/>
      <c r="I70" s="403"/>
      <c r="J70" s="403"/>
      <c r="K70" s="403"/>
      <c r="L70" s="403"/>
    </row>
    <row r="71" spans="6:12">
      <c r="F71" s="403"/>
      <c r="G71" s="403"/>
      <c r="I71" s="403"/>
      <c r="J71" s="403"/>
      <c r="K71" s="403"/>
      <c r="L71" s="403"/>
    </row>
    <row r="72" spans="6:12">
      <c r="F72" s="403"/>
      <c r="G72" s="403"/>
      <c r="I72" s="403"/>
      <c r="J72" s="403"/>
      <c r="K72" s="403"/>
      <c r="L72" s="403"/>
    </row>
    <row r="73" spans="6:12">
      <c r="F73" s="403"/>
      <c r="G73" s="403"/>
      <c r="I73" s="403"/>
      <c r="J73" s="403"/>
      <c r="K73" s="403"/>
      <c r="L73" s="403"/>
    </row>
    <row r="74" spans="6:12">
      <c r="F74" s="403"/>
      <c r="G74" s="403"/>
      <c r="I74" s="403"/>
      <c r="J74" s="403"/>
      <c r="K74" s="403"/>
      <c r="L74" s="403"/>
    </row>
    <row r="75" spans="6:12">
      <c r="F75" s="403"/>
      <c r="G75" s="403"/>
      <c r="I75" s="403"/>
      <c r="J75" s="403"/>
      <c r="K75" s="403"/>
      <c r="L75" s="403"/>
    </row>
    <row r="76" spans="6:12">
      <c r="F76" s="403"/>
      <c r="G76" s="403"/>
      <c r="I76" s="403"/>
      <c r="J76" s="403"/>
      <c r="K76" s="403"/>
      <c r="L76" s="403"/>
    </row>
    <row r="77" spans="6:12">
      <c r="F77" s="403"/>
      <c r="G77" s="403"/>
      <c r="I77" s="403"/>
      <c r="J77" s="403"/>
      <c r="K77" s="403"/>
      <c r="L77" s="403"/>
    </row>
    <row r="78" spans="6:12">
      <c r="F78" s="403"/>
      <c r="G78" s="403"/>
      <c r="I78" s="403"/>
      <c r="J78" s="403"/>
      <c r="K78" s="403"/>
      <c r="L78" s="403"/>
    </row>
    <row r="79" spans="6:12">
      <c r="F79" s="403"/>
      <c r="G79" s="403"/>
      <c r="I79" s="403"/>
      <c r="J79" s="403"/>
      <c r="K79" s="403"/>
      <c r="L79" s="403"/>
    </row>
    <row r="80" spans="6:12">
      <c r="F80" s="403"/>
      <c r="G80" s="403"/>
      <c r="I80" s="403"/>
      <c r="J80" s="403"/>
      <c r="K80" s="403"/>
      <c r="L80" s="403"/>
    </row>
    <row r="81" spans="6:12">
      <c r="F81" s="403"/>
      <c r="G81" s="403"/>
      <c r="I81" s="403"/>
      <c r="J81" s="403"/>
      <c r="K81" s="403"/>
      <c r="L81" s="403"/>
    </row>
    <row r="82" spans="6:12">
      <c r="F82" s="403"/>
      <c r="G82" s="403"/>
      <c r="I82" s="403"/>
      <c r="J82" s="403"/>
      <c r="K82" s="403"/>
      <c r="L82" s="403"/>
    </row>
    <row r="83" spans="6:12">
      <c r="F83" s="403"/>
      <c r="G83" s="403"/>
      <c r="I83" s="403"/>
      <c r="J83" s="403"/>
      <c r="K83" s="403"/>
      <c r="L83" s="403"/>
    </row>
    <row r="84" spans="6:12">
      <c r="F84" s="403"/>
      <c r="G84" s="403"/>
      <c r="I84" s="403"/>
      <c r="J84" s="403"/>
      <c r="K84" s="403"/>
      <c r="L84" s="403"/>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B2" sqref="B2"/>
    </sheetView>
  </sheetViews>
  <sheetFormatPr defaultColWidth="8.85546875" defaultRowHeight="12"/>
  <cols>
    <col min="1" max="1" width="11.85546875" style="465" bestFit="1" customWidth="1"/>
    <col min="2" max="2" width="68.85546875" style="465" customWidth="1"/>
    <col min="3" max="11" width="28.140625" style="465" customWidth="1"/>
    <col min="12" max="16384" width="8.85546875" style="465"/>
  </cols>
  <sheetData>
    <row r="1" spans="1:11" s="403" customFormat="1" ht="13.5">
      <c r="A1" s="310" t="s">
        <v>30</v>
      </c>
      <c r="B1" s="388" t="str">
        <f>'Info '!C2</f>
        <v>JSC " Halyk Bank Georgia"</v>
      </c>
    </row>
    <row r="2" spans="1:11" s="403" customFormat="1" ht="12.75">
      <c r="A2" s="311" t="s">
        <v>31</v>
      </c>
      <c r="B2" s="746">
        <f>'1. key ratios '!B2</f>
        <v>45838</v>
      </c>
    </row>
    <row r="3" spans="1:11" s="403" customFormat="1" ht="12.75">
      <c r="A3" s="312" t="s">
        <v>468</v>
      </c>
    </row>
    <row r="4" spans="1:11">
      <c r="C4" s="468" t="s">
        <v>662</v>
      </c>
      <c r="D4" s="468" t="s">
        <v>661</v>
      </c>
      <c r="E4" s="468" t="s">
        <v>660</v>
      </c>
      <c r="F4" s="468" t="s">
        <v>659</v>
      </c>
      <c r="G4" s="468" t="s">
        <v>658</v>
      </c>
      <c r="H4" s="468" t="s">
        <v>657</v>
      </c>
      <c r="I4" s="468" t="s">
        <v>656</v>
      </c>
      <c r="J4" s="468" t="s">
        <v>655</v>
      </c>
      <c r="K4" s="468" t="s">
        <v>654</v>
      </c>
    </row>
    <row r="5" spans="1:11" ht="104.1" customHeight="1">
      <c r="A5" s="872" t="s">
        <v>653</v>
      </c>
      <c r="B5" s="873"/>
      <c r="C5" s="467" t="s">
        <v>469</v>
      </c>
      <c r="D5" s="467" t="s">
        <v>470</v>
      </c>
      <c r="E5" s="467" t="s">
        <v>471</v>
      </c>
      <c r="F5" s="467" t="s">
        <v>472</v>
      </c>
      <c r="G5" s="467" t="s">
        <v>473</v>
      </c>
      <c r="H5" s="467" t="s">
        <v>474</v>
      </c>
      <c r="I5" s="467" t="s">
        <v>475</v>
      </c>
      <c r="J5" s="467" t="s">
        <v>476</v>
      </c>
      <c r="K5" s="467" t="s">
        <v>477</v>
      </c>
    </row>
    <row r="6" spans="1:11" ht="12.75">
      <c r="A6" s="391">
        <v>1</v>
      </c>
      <c r="B6" s="391" t="s">
        <v>437</v>
      </c>
      <c r="C6" s="616">
        <v>10022059.469999999</v>
      </c>
      <c r="D6" s="616">
        <v>148366.89799999999</v>
      </c>
      <c r="E6" s="616">
        <v>0</v>
      </c>
      <c r="F6" s="616">
        <v>0</v>
      </c>
      <c r="G6" s="616">
        <v>810265120.88199925</v>
      </c>
      <c r="H6" s="616">
        <v>0</v>
      </c>
      <c r="I6" s="616">
        <v>55906427.609999999</v>
      </c>
      <c r="J6" s="616">
        <v>7382528.5600000005</v>
      </c>
      <c r="K6" s="616">
        <v>39875152.579999998</v>
      </c>
    </row>
    <row r="7" spans="1:11" ht="12.75">
      <c r="A7" s="391">
        <v>2</v>
      </c>
      <c r="B7" s="392" t="s">
        <v>478</v>
      </c>
      <c r="C7" s="616">
        <v>0</v>
      </c>
      <c r="D7" s="616">
        <v>0</v>
      </c>
      <c r="E7" s="616">
        <v>0</v>
      </c>
      <c r="F7" s="616">
        <v>0</v>
      </c>
      <c r="G7" s="616">
        <v>0</v>
      </c>
      <c r="H7" s="616">
        <v>0</v>
      </c>
      <c r="I7" s="616">
        <v>0</v>
      </c>
      <c r="J7" s="616">
        <v>0</v>
      </c>
      <c r="K7" s="616">
        <v>0</v>
      </c>
    </row>
    <row r="8" spans="1:11" ht="12.75">
      <c r="A8" s="391">
        <v>3</v>
      </c>
      <c r="B8" s="392" t="s">
        <v>445</v>
      </c>
      <c r="C8" s="616">
        <v>200000</v>
      </c>
      <c r="D8" s="616">
        <v>0</v>
      </c>
      <c r="E8" s="616">
        <v>0</v>
      </c>
      <c r="F8" s="616">
        <v>0</v>
      </c>
      <c r="G8" s="616">
        <v>17063058.530000001</v>
      </c>
      <c r="H8" s="616">
        <v>0</v>
      </c>
      <c r="I8" s="616">
        <v>0</v>
      </c>
      <c r="J8" s="616">
        <v>0</v>
      </c>
      <c r="K8" s="616">
        <v>62315052.540000014</v>
      </c>
    </row>
    <row r="9" spans="1:11" ht="12.75">
      <c r="A9" s="391">
        <v>4</v>
      </c>
      <c r="B9" s="425" t="s">
        <v>479</v>
      </c>
      <c r="C9" s="616">
        <v>0</v>
      </c>
      <c r="D9" s="616">
        <v>0</v>
      </c>
      <c r="E9" s="616">
        <v>0</v>
      </c>
      <c r="F9" s="616">
        <v>0</v>
      </c>
      <c r="G9" s="616">
        <v>79893642.960000008</v>
      </c>
      <c r="H9" s="616">
        <v>0</v>
      </c>
      <c r="I9" s="616">
        <v>30464.320000000065</v>
      </c>
      <c r="J9" s="616">
        <v>1916837.8599999999</v>
      </c>
      <c r="K9" s="616">
        <v>3782841.18</v>
      </c>
    </row>
    <row r="10" spans="1:11" ht="12.75">
      <c r="A10" s="391">
        <v>5</v>
      </c>
      <c r="B10" s="414" t="s">
        <v>480</v>
      </c>
      <c r="C10" s="616">
        <v>0</v>
      </c>
      <c r="D10" s="616">
        <v>0</v>
      </c>
      <c r="E10" s="616">
        <v>0</v>
      </c>
      <c r="F10" s="616">
        <v>0</v>
      </c>
      <c r="G10" s="616">
        <v>0</v>
      </c>
      <c r="H10" s="616">
        <v>0</v>
      </c>
      <c r="I10" s="616">
        <v>0</v>
      </c>
      <c r="J10" s="616">
        <v>0</v>
      </c>
      <c r="K10" s="616">
        <v>0</v>
      </c>
    </row>
    <row r="11" spans="1:11" ht="12.75">
      <c r="A11" s="391">
        <v>6</v>
      </c>
      <c r="B11" s="414" t="s">
        <v>481</v>
      </c>
      <c r="C11" s="616">
        <v>0</v>
      </c>
      <c r="D11" s="616">
        <v>0</v>
      </c>
      <c r="E11" s="616">
        <v>0</v>
      </c>
      <c r="F11" s="616">
        <v>0</v>
      </c>
      <c r="G11" s="616">
        <v>0</v>
      </c>
      <c r="H11" s="616">
        <v>0</v>
      </c>
      <c r="I11" s="616">
        <v>0</v>
      </c>
      <c r="J11" s="616">
        <v>0</v>
      </c>
      <c r="K11" s="616">
        <v>0</v>
      </c>
    </row>
    <row r="13" spans="1:11" ht="15">
      <c r="B13" s="466"/>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B2" sqref="B2"/>
    </sheetView>
  </sheetViews>
  <sheetFormatPr defaultColWidth="8.85546875" defaultRowHeight="15"/>
  <cols>
    <col min="1" max="1" width="10" style="469" bestFit="1" customWidth="1"/>
    <col min="2" max="2" width="71.85546875" style="469" customWidth="1"/>
    <col min="3" max="3" width="13.85546875" style="469" customWidth="1"/>
    <col min="4" max="7" width="15.5703125" style="469" customWidth="1"/>
    <col min="8" max="8" width="18.140625" style="469" customWidth="1"/>
    <col min="9" max="12" width="17.140625" style="469" customWidth="1"/>
    <col min="13" max="13" width="10.5703125" style="469" bestFit="1" customWidth="1"/>
    <col min="14" max="17" width="16.140625" style="469" customWidth="1"/>
    <col min="18" max="18" width="12.140625" style="469" bestFit="1" customWidth="1"/>
    <col min="19" max="19" width="46.85546875" style="469" bestFit="1" customWidth="1"/>
    <col min="20" max="20" width="43.42578125" style="469" bestFit="1" customWidth="1"/>
    <col min="21" max="21" width="45.85546875" style="469" bestFit="1" customWidth="1"/>
    <col min="22" max="22" width="43.42578125" style="469" bestFit="1" customWidth="1"/>
    <col min="23" max="16384" width="8.85546875" style="469"/>
  </cols>
  <sheetData>
    <row r="1" spans="1:22">
      <c r="A1" s="310" t="s">
        <v>30</v>
      </c>
      <c r="B1" s="388" t="str">
        <f>'Info '!C2</f>
        <v>JSC " Halyk Bank Georgia"</v>
      </c>
    </row>
    <row r="2" spans="1:22">
      <c r="A2" s="311" t="s">
        <v>31</v>
      </c>
      <c r="B2" s="746">
        <f>'1. key ratios '!B2</f>
        <v>45838</v>
      </c>
    </row>
    <row r="3" spans="1:22">
      <c r="A3" s="312" t="s">
        <v>496</v>
      </c>
      <c r="B3" s="403"/>
    </row>
    <row r="4" spans="1:22">
      <c r="A4" s="312"/>
      <c r="B4" s="403"/>
    </row>
    <row r="5" spans="1:22" ht="24" customHeight="1">
      <c r="A5" s="874" t="s">
        <v>497</v>
      </c>
      <c r="B5" s="875"/>
      <c r="C5" s="879" t="s">
        <v>663</v>
      </c>
      <c r="D5" s="879"/>
      <c r="E5" s="879"/>
      <c r="F5" s="879"/>
      <c r="G5" s="879"/>
      <c r="H5" s="879" t="s">
        <v>515</v>
      </c>
      <c r="I5" s="879"/>
      <c r="J5" s="879"/>
      <c r="K5" s="879"/>
      <c r="L5" s="879"/>
      <c r="M5" s="879" t="s">
        <v>627</v>
      </c>
      <c r="N5" s="879"/>
      <c r="O5" s="879"/>
      <c r="P5" s="879"/>
      <c r="Q5" s="879"/>
      <c r="R5" s="878" t="s">
        <v>498</v>
      </c>
      <c r="S5" s="878" t="s">
        <v>512</v>
      </c>
      <c r="T5" s="878" t="s">
        <v>513</v>
      </c>
      <c r="U5" s="878" t="s">
        <v>672</v>
      </c>
      <c r="V5" s="878" t="s">
        <v>673</v>
      </c>
    </row>
    <row r="6" spans="1:22" ht="36" customHeight="1">
      <c r="A6" s="876"/>
      <c r="B6" s="877"/>
      <c r="C6" s="479"/>
      <c r="D6" s="401" t="s">
        <v>648</v>
      </c>
      <c r="E6" s="401" t="s">
        <v>647</v>
      </c>
      <c r="F6" s="401" t="s">
        <v>646</v>
      </c>
      <c r="G6" s="401" t="s">
        <v>645</v>
      </c>
      <c r="H6" s="479"/>
      <c r="I6" s="401" t="s">
        <v>648</v>
      </c>
      <c r="J6" s="401" t="s">
        <v>647</v>
      </c>
      <c r="K6" s="401" t="s">
        <v>646</v>
      </c>
      <c r="L6" s="401" t="s">
        <v>645</v>
      </c>
      <c r="M6" s="479"/>
      <c r="N6" s="401" t="s">
        <v>648</v>
      </c>
      <c r="O6" s="401" t="s">
        <v>647</v>
      </c>
      <c r="P6" s="401" t="s">
        <v>646</v>
      </c>
      <c r="Q6" s="401" t="s">
        <v>645</v>
      </c>
      <c r="R6" s="878"/>
      <c r="S6" s="878"/>
      <c r="T6" s="878"/>
      <c r="U6" s="878"/>
      <c r="V6" s="878"/>
    </row>
    <row r="7" spans="1:22">
      <c r="A7" s="477">
        <v>1</v>
      </c>
      <c r="B7" s="478" t="s">
        <v>506</v>
      </c>
      <c r="C7" s="612">
        <v>90946.65</v>
      </c>
      <c r="D7" s="612">
        <v>0</v>
      </c>
      <c r="E7" s="612">
        <v>90946.65</v>
      </c>
      <c r="F7" s="612">
        <v>0</v>
      </c>
      <c r="G7" s="612">
        <v>0</v>
      </c>
      <c r="H7" s="612">
        <v>91255.1</v>
      </c>
      <c r="I7" s="612">
        <v>0</v>
      </c>
      <c r="J7" s="612">
        <v>91255.1</v>
      </c>
      <c r="K7" s="612">
        <v>0</v>
      </c>
      <c r="L7" s="612">
        <v>0</v>
      </c>
      <c r="M7" s="612">
        <v>0</v>
      </c>
      <c r="N7" s="612">
        <v>0</v>
      </c>
      <c r="O7" s="612">
        <v>0</v>
      </c>
      <c r="P7" s="612">
        <v>0</v>
      </c>
      <c r="Q7" s="612">
        <v>0</v>
      </c>
      <c r="R7" s="612">
        <v>1</v>
      </c>
      <c r="S7" s="613">
        <v>0</v>
      </c>
      <c r="T7" s="613">
        <v>0</v>
      </c>
      <c r="U7" s="613">
        <v>0.14000000000000001</v>
      </c>
      <c r="V7" s="612">
        <v>61.012491829000801</v>
      </c>
    </row>
    <row r="8" spans="1:22">
      <c r="A8" s="477">
        <v>2</v>
      </c>
      <c r="B8" s="476" t="s">
        <v>505</v>
      </c>
      <c r="C8" s="612">
        <v>87098097.719999999</v>
      </c>
      <c r="D8" s="612">
        <v>75202673.719999999</v>
      </c>
      <c r="E8" s="612">
        <v>2712594.8299999996</v>
      </c>
      <c r="F8" s="612">
        <v>9085000.4100000001</v>
      </c>
      <c r="G8" s="612">
        <v>97828.760000000009</v>
      </c>
      <c r="H8" s="612">
        <v>87679673.709999979</v>
      </c>
      <c r="I8" s="612">
        <v>75385005.049999997</v>
      </c>
      <c r="J8" s="612">
        <v>2739095.71</v>
      </c>
      <c r="K8" s="612">
        <v>9451189.209999999</v>
      </c>
      <c r="L8" s="612">
        <v>104383.73999999999</v>
      </c>
      <c r="M8" s="612">
        <v>4169782.37</v>
      </c>
      <c r="N8" s="612">
        <v>737425.07</v>
      </c>
      <c r="O8" s="612">
        <v>342924.38000000006</v>
      </c>
      <c r="P8" s="612">
        <v>3074883.13</v>
      </c>
      <c r="Q8" s="612">
        <v>14549.789999999999</v>
      </c>
      <c r="R8" s="612">
        <v>2642</v>
      </c>
      <c r="S8" s="613">
        <v>0.135824711160585</v>
      </c>
      <c r="T8" s="613">
        <v>0.14804309942352767</v>
      </c>
      <c r="U8" s="613">
        <v>0.118123799966041</v>
      </c>
      <c r="V8" s="612">
        <v>83.930490926455604</v>
      </c>
    </row>
    <row r="9" spans="1:22">
      <c r="A9" s="477">
        <v>3</v>
      </c>
      <c r="B9" s="476" t="s">
        <v>504</v>
      </c>
      <c r="C9" s="612">
        <v>0</v>
      </c>
      <c r="D9" s="612">
        <v>0</v>
      </c>
      <c r="E9" s="612">
        <v>0</v>
      </c>
      <c r="F9" s="612">
        <v>0</v>
      </c>
      <c r="G9" s="612">
        <v>0</v>
      </c>
      <c r="H9" s="612">
        <v>0</v>
      </c>
      <c r="I9" s="612">
        <v>0</v>
      </c>
      <c r="J9" s="612">
        <v>0</v>
      </c>
      <c r="K9" s="612">
        <v>0</v>
      </c>
      <c r="L9" s="612">
        <v>0</v>
      </c>
      <c r="M9" s="612">
        <v>0</v>
      </c>
      <c r="N9" s="612">
        <v>0</v>
      </c>
      <c r="O9" s="612">
        <v>0</v>
      </c>
      <c r="P9" s="612">
        <v>0</v>
      </c>
      <c r="Q9" s="612">
        <v>0</v>
      </c>
      <c r="R9" s="612">
        <v>0</v>
      </c>
      <c r="S9" s="613">
        <v>0</v>
      </c>
      <c r="T9" s="613">
        <v>0</v>
      </c>
      <c r="U9" s="613">
        <v>0</v>
      </c>
      <c r="V9" s="612">
        <v>0</v>
      </c>
    </row>
    <row r="10" spans="1:22">
      <c r="A10" s="477">
        <v>4</v>
      </c>
      <c r="B10" s="476" t="s">
        <v>503</v>
      </c>
      <c r="C10" s="612">
        <v>3282.45</v>
      </c>
      <c r="D10" s="612">
        <v>3282.45</v>
      </c>
      <c r="E10" s="612">
        <v>0</v>
      </c>
      <c r="F10" s="612">
        <v>0</v>
      </c>
      <c r="G10" s="612">
        <v>0</v>
      </c>
      <c r="H10" s="612">
        <v>3285.03</v>
      </c>
      <c r="I10" s="612">
        <v>3285.03</v>
      </c>
      <c r="J10" s="612">
        <v>0</v>
      </c>
      <c r="K10" s="612">
        <v>0</v>
      </c>
      <c r="L10" s="612">
        <v>0</v>
      </c>
      <c r="M10" s="612">
        <v>125.12</v>
      </c>
      <c r="N10" s="612">
        <v>125.12</v>
      </c>
      <c r="O10" s="612">
        <v>0</v>
      </c>
      <c r="P10" s="612">
        <v>0</v>
      </c>
      <c r="Q10" s="612">
        <v>0</v>
      </c>
      <c r="R10" s="612">
        <v>5</v>
      </c>
      <c r="S10" s="613">
        <v>0.30171247263714734</v>
      </c>
      <c r="T10" s="613">
        <v>0.43662272921584472</v>
      </c>
      <c r="U10" s="613">
        <v>0.30614199759326099</v>
      </c>
      <c r="V10" s="612">
        <v>8.7031059117427496</v>
      </c>
    </row>
    <row r="11" spans="1:22">
      <c r="A11" s="477">
        <v>5</v>
      </c>
      <c r="B11" s="476" t="s">
        <v>502</v>
      </c>
      <c r="C11" s="612">
        <v>392627.28</v>
      </c>
      <c r="D11" s="612">
        <v>364374.12</v>
      </c>
      <c r="E11" s="612">
        <v>1841.21</v>
      </c>
      <c r="F11" s="612">
        <v>26411.95</v>
      </c>
      <c r="G11" s="612">
        <v>0</v>
      </c>
      <c r="H11" s="612">
        <v>423786.55000000005</v>
      </c>
      <c r="I11" s="612">
        <v>390669.46</v>
      </c>
      <c r="J11" s="612">
        <v>1866.32</v>
      </c>
      <c r="K11" s="612">
        <v>31250.77</v>
      </c>
      <c r="L11" s="612">
        <v>0</v>
      </c>
      <c r="M11" s="612">
        <v>51548.789999999994</v>
      </c>
      <c r="N11" s="612">
        <v>19034.669999999998</v>
      </c>
      <c r="O11" s="612">
        <v>1263.3499999999999</v>
      </c>
      <c r="P11" s="612">
        <v>31250.77</v>
      </c>
      <c r="Q11" s="612">
        <v>0</v>
      </c>
      <c r="R11" s="612">
        <v>399</v>
      </c>
      <c r="S11" s="613">
        <v>0.16875640417350832</v>
      </c>
      <c r="T11" s="613">
        <v>0.1687930984020197</v>
      </c>
      <c r="U11" s="613">
        <v>0.15554095960932701</v>
      </c>
      <c r="V11" s="612">
        <v>3.5711239677487501</v>
      </c>
    </row>
    <row r="12" spans="1:22">
      <c r="A12" s="477">
        <v>6</v>
      </c>
      <c r="B12" s="476" t="s">
        <v>501</v>
      </c>
      <c r="C12" s="612">
        <v>896305.40999999992</v>
      </c>
      <c r="D12" s="612">
        <v>778603.09</v>
      </c>
      <c r="E12" s="612">
        <v>15319.76</v>
      </c>
      <c r="F12" s="612">
        <v>102382.56</v>
      </c>
      <c r="G12" s="612">
        <v>0</v>
      </c>
      <c r="H12" s="612">
        <v>896305.40999999992</v>
      </c>
      <c r="I12" s="612">
        <v>778603.09</v>
      </c>
      <c r="J12" s="612">
        <v>15319.76</v>
      </c>
      <c r="K12" s="612">
        <v>102382.56</v>
      </c>
      <c r="L12" s="612">
        <v>0</v>
      </c>
      <c r="M12" s="612">
        <v>156483.92000000001</v>
      </c>
      <c r="N12" s="612">
        <v>44056.72</v>
      </c>
      <c r="O12" s="612">
        <v>10527.15</v>
      </c>
      <c r="P12" s="612">
        <v>101900.05</v>
      </c>
      <c r="Q12" s="612">
        <v>0</v>
      </c>
      <c r="R12" s="612">
        <v>625</v>
      </c>
      <c r="S12" s="613">
        <v>0.23406507663427567</v>
      </c>
      <c r="T12" s="613">
        <v>0.26280558106767399</v>
      </c>
      <c r="U12" s="613">
        <v>0.218973830025192</v>
      </c>
      <c r="V12" s="612">
        <v>190.47887400344899</v>
      </c>
    </row>
    <row r="13" spans="1:22">
      <c r="A13" s="477">
        <v>7</v>
      </c>
      <c r="B13" s="476" t="s">
        <v>500</v>
      </c>
      <c r="C13" s="612">
        <v>130682991.41</v>
      </c>
      <c r="D13" s="612">
        <v>110802980.00999999</v>
      </c>
      <c r="E13" s="612">
        <v>4736732.8100000005</v>
      </c>
      <c r="F13" s="612">
        <v>14858675.93</v>
      </c>
      <c r="G13" s="612">
        <v>284602.66000000003</v>
      </c>
      <c r="H13" s="612">
        <v>131854214.74999999</v>
      </c>
      <c r="I13" s="612">
        <v>111291157.08999999</v>
      </c>
      <c r="J13" s="612">
        <v>4801400.16</v>
      </c>
      <c r="K13" s="612">
        <v>15462270.6</v>
      </c>
      <c r="L13" s="612">
        <v>299386.90000000002</v>
      </c>
      <c r="M13" s="612">
        <v>2556223.5299999998</v>
      </c>
      <c r="N13" s="612">
        <v>608905.72000000009</v>
      </c>
      <c r="O13" s="612">
        <v>315259.03000000003</v>
      </c>
      <c r="P13" s="612">
        <v>1595978.7999999998</v>
      </c>
      <c r="Q13" s="612">
        <v>36079.979999999996</v>
      </c>
      <c r="R13" s="612">
        <v>980</v>
      </c>
      <c r="S13" s="613">
        <v>0.12251872985751433</v>
      </c>
      <c r="T13" s="613">
        <v>0.13060454138413199</v>
      </c>
      <c r="U13" s="613">
        <v>0.10034407729356999</v>
      </c>
      <c r="V13" s="612">
        <v>135.161021819236</v>
      </c>
    </row>
    <row r="14" spans="1:22">
      <c r="A14" s="471">
        <v>7.1</v>
      </c>
      <c r="B14" s="470" t="s">
        <v>509</v>
      </c>
      <c r="C14" s="612">
        <v>103038022.67</v>
      </c>
      <c r="D14" s="612">
        <v>85768257.590000004</v>
      </c>
      <c r="E14" s="612">
        <v>3985810.58</v>
      </c>
      <c r="F14" s="612">
        <v>12999351.84</v>
      </c>
      <c r="G14" s="612">
        <v>284602.66000000003</v>
      </c>
      <c r="H14" s="612">
        <v>103890680.94</v>
      </c>
      <c r="I14" s="612">
        <v>86110037.330000013</v>
      </c>
      <c r="J14" s="612">
        <v>4036019.38</v>
      </c>
      <c r="K14" s="612">
        <v>13460021.57</v>
      </c>
      <c r="L14" s="612">
        <v>284602.66000000003</v>
      </c>
      <c r="M14" s="612">
        <v>1866222.95</v>
      </c>
      <c r="N14" s="612">
        <v>472156.36</v>
      </c>
      <c r="O14" s="612">
        <v>243583.13999999998</v>
      </c>
      <c r="P14" s="612">
        <v>1116590.06</v>
      </c>
      <c r="Q14" s="612">
        <v>33893.39</v>
      </c>
      <c r="R14" s="612">
        <v>709</v>
      </c>
      <c r="S14" s="613">
        <v>0.12184770703976067</v>
      </c>
      <c r="T14" s="613">
        <v>0.12977747753673599</v>
      </c>
      <c r="U14" s="613">
        <v>0.10060871399969401</v>
      </c>
      <c r="V14" s="612">
        <v>134.52096563228801</v>
      </c>
    </row>
    <row r="15" spans="1:22">
      <c r="A15" s="471">
        <v>7.2</v>
      </c>
      <c r="B15" s="470" t="s">
        <v>511</v>
      </c>
      <c r="C15" s="612">
        <v>11059708.17</v>
      </c>
      <c r="D15" s="612">
        <v>10647644.25</v>
      </c>
      <c r="E15" s="612">
        <v>36269.86</v>
      </c>
      <c r="F15" s="612">
        <v>375794.06</v>
      </c>
      <c r="G15" s="612">
        <v>0</v>
      </c>
      <c r="H15" s="612">
        <v>11104519.189999999</v>
      </c>
      <c r="I15" s="612">
        <v>10678794.84</v>
      </c>
      <c r="J15" s="612">
        <v>38984.269999999997</v>
      </c>
      <c r="K15" s="612">
        <v>386740.08</v>
      </c>
      <c r="L15" s="612">
        <v>0</v>
      </c>
      <c r="M15" s="612">
        <v>97823.63</v>
      </c>
      <c r="N15" s="612">
        <v>47306.400000000001</v>
      </c>
      <c r="O15" s="612">
        <v>4282.3</v>
      </c>
      <c r="P15" s="612">
        <v>46234.93</v>
      </c>
      <c r="Q15" s="612">
        <v>0</v>
      </c>
      <c r="R15" s="612">
        <v>83</v>
      </c>
      <c r="S15" s="613">
        <v>0.12690987555198699</v>
      </c>
      <c r="T15" s="613">
        <v>0.13561060484410567</v>
      </c>
      <c r="U15" s="613">
        <v>0.101557899334698</v>
      </c>
      <c r="V15" s="612">
        <v>145.57718071416301</v>
      </c>
    </row>
    <row r="16" spans="1:22">
      <c r="A16" s="471">
        <v>7.3</v>
      </c>
      <c r="B16" s="470" t="s">
        <v>508</v>
      </c>
      <c r="C16" s="612">
        <v>16585260.569999998</v>
      </c>
      <c r="D16" s="612">
        <v>14387078.17</v>
      </c>
      <c r="E16" s="612">
        <v>714652.37</v>
      </c>
      <c r="F16" s="612">
        <v>1483530.0299999998</v>
      </c>
      <c r="G16" s="612">
        <v>0</v>
      </c>
      <c r="H16" s="612">
        <v>16859014.619999997</v>
      </c>
      <c r="I16" s="612">
        <v>14502324.919999998</v>
      </c>
      <c r="J16" s="612">
        <v>726396.51</v>
      </c>
      <c r="K16" s="612">
        <v>1615508.9500000002</v>
      </c>
      <c r="L16" s="612">
        <v>14784.24</v>
      </c>
      <c r="M16" s="612">
        <v>592176.94999999995</v>
      </c>
      <c r="N16" s="612">
        <v>89442.96</v>
      </c>
      <c r="O16" s="612">
        <v>67393.59</v>
      </c>
      <c r="P16" s="612">
        <v>433153.81</v>
      </c>
      <c r="Q16" s="612">
        <v>2186.59</v>
      </c>
      <c r="R16" s="612">
        <v>188</v>
      </c>
      <c r="S16" s="613">
        <v>0.12219242981850199</v>
      </c>
      <c r="T16" s="613">
        <v>0.13066485453840768</v>
      </c>
      <c r="U16" s="613">
        <v>9.7890563808006495E-2</v>
      </c>
      <c r="V16" s="612">
        <v>132.191544582407</v>
      </c>
    </row>
    <row r="17" spans="1:22">
      <c r="A17" s="477">
        <v>8</v>
      </c>
      <c r="B17" s="476" t="s">
        <v>507</v>
      </c>
      <c r="C17" s="612">
        <v>0</v>
      </c>
      <c r="D17" s="612">
        <v>0</v>
      </c>
      <c r="E17" s="612">
        <v>0</v>
      </c>
      <c r="F17" s="612">
        <v>0</v>
      </c>
      <c r="G17" s="612">
        <v>0</v>
      </c>
      <c r="H17" s="612">
        <v>0</v>
      </c>
      <c r="I17" s="612">
        <v>0</v>
      </c>
      <c r="J17" s="612">
        <v>0</v>
      </c>
      <c r="K17" s="612">
        <v>0</v>
      </c>
      <c r="L17" s="612">
        <v>0</v>
      </c>
      <c r="M17" s="612">
        <v>0</v>
      </c>
      <c r="N17" s="612">
        <v>0</v>
      </c>
      <c r="O17" s="612">
        <v>0</v>
      </c>
      <c r="P17" s="612">
        <v>0</v>
      </c>
      <c r="Q17" s="612">
        <v>0</v>
      </c>
      <c r="R17" s="612">
        <v>0</v>
      </c>
      <c r="S17" s="613">
        <v>0</v>
      </c>
      <c r="T17" s="613">
        <v>0</v>
      </c>
      <c r="U17" s="613">
        <v>0</v>
      </c>
      <c r="V17" s="612">
        <v>0</v>
      </c>
    </row>
    <row r="18" spans="1:22">
      <c r="A18" s="475">
        <v>9</v>
      </c>
      <c r="B18" s="474" t="s">
        <v>499</v>
      </c>
      <c r="C18" s="614">
        <v>0</v>
      </c>
      <c r="D18" s="614">
        <v>0</v>
      </c>
      <c r="E18" s="614">
        <v>0</v>
      </c>
      <c r="F18" s="614">
        <v>0</v>
      </c>
      <c r="G18" s="614">
        <v>0</v>
      </c>
      <c r="H18" s="614">
        <v>0</v>
      </c>
      <c r="I18" s="614">
        <v>0</v>
      </c>
      <c r="J18" s="614">
        <v>0</v>
      </c>
      <c r="K18" s="614">
        <v>0</v>
      </c>
      <c r="L18" s="614">
        <v>0</v>
      </c>
      <c r="M18" s="614">
        <v>0</v>
      </c>
      <c r="N18" s="614">
        <v>0</v>
      </c>
      <c r="O18" s="614">
        <v>0</v>
      </c>
      <c r="P18" s="614">
        <v>0</v>
      </c>
      <c r="Q18" s="614">
        <v>0</v>
      </c>
      <c r="R18" s="614">
        <v>0</v>
      </c>
      <c r="S18" s="615">
        <v>0</v>
      </c>
      <c r="T18" s="615">
        <v>0</v>
      </c>
      <c r="U18" s="615">
        <v>0</v>
      </c>
      <c r="V18" s="614">
        <v>0</v>
      </c>
    </row>
    <row r="19" spans="1:22">
      <c r="A19" s="473">
        <v>10</v>
      </c>
      <c r="B19" s="472" t="s">
        <v>510</v>
      </c>
      <c r="C19" s="612">
        <v>219164250.91999999</v>
      </c>
      <c r="D19" s="612">
        <v>187151913.38999999</v>
      </c>
      <c r="E19" s="612">
        <v>7557435.2599999998</v>
      </c>
      <c r="F19" s="612">
        <v>24072470.850000001</v>
      </c>
      <c r="G19" s="612">
        <v>382431.42000000004</v>
      </c>
      <c r="H19" s="612">
        <v>220948520.54999995</v>
      </c>
      <c r="I19" s="612">
        <v>187848719.71999997</v>
      </c>
      <c r="J19" s="612">
        <v>7648937.0499999989</v>
      </c>
      <c r="K19" s="612">
        <v>25047093.140000001</v>
      </c>
      <c r="L19" s="612">
        <v>403770.64</v>
      </c>
      <c r="M19" s="612">
        <v>6934163.7300000004</v>
      </c>
      <c r="N19" s="612">
        <v>1409547.3</v>
      </c>
      <c r="O19" s="612">
        <v>669973.91000000015</v>
      </c>
      <c r="P19" s="612">
        <v>4804012.75</v>
      </c>
      <c r="Q19" s="612">
        <v>50629.77</v>
      </c>
      <c r="R19" s="612">
        <v>4652</v>
      </c>
      <c r="S19" s="613">
        <v>0.13819399702669935</v>
      </c>
      <c r="T19" s="613">
        <v>0.14921794336996</v>
      </c>
      <c r="U19" s="613">
        <v>0.108013496011907</v>
      </c>
      <c r="V19" s="612">
        <v>114.759316190444</v>
      </c>
    </row>
    <row r="20" spans="1:22" ht="25.5">
      <c r="A20" s="471">
        <v>10.1</v>
      </c>
      <c r="B20" s="470" t="s">
        <v>514</v>
      </c>
      <c r="C20" s="612">
        <v>0</v>
      </c>
      <c r="D20" s="612">
        <v>0</v>
      </c>
      <c r="E20" s="612">
        <v>0</v>
      </c>
      <c r="F20" s="612">
        <v>0</v>
      </c>
      <c r="G20" s="612">
        <v>0</v>
      </c>
      <c r="H20" s="612">
        <v>0</v>
      </c>
      <c r="I20" s="612">
        <v>0</v>
      </c>
      <c r="J20" s="612">
        <v>0</v>
      </c>
      <c r="K20" s="612">
        <v>0</v>
      </c>
      <c r="L20" s="612">
        <v>0</v>
      </c>
      <c r="M20" s="612">
        <v>0</v>
      </c>
      <c r="N20" s="612">
        <v>0</v>
      </c>
      <c r="O20" s="612">
        <v>0</v>
      </c>
      <c r="P20" s="612">
        <v>0</v>
      </c>
      <c r="Q20" s="612">
        <v>0</v>
      </c>
      <c r="R20" s="612">
        <v>0</v>
      </c>
      <c r="S20" s="613">
        <v>0</v>
      </c>
      <c r="T20" s="613">
        <v>0</v>
      </c>
      <c r="U20" s="613">
        <v>0</v>
      </c>
      <c r="V20" s="612">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K45"/>
  <sheetViews>
    <sheetView zoomScale="80" zoomScaleNormal="80" workbookViewId="0"/>
  </sheetViews>
  <sheetFormatPr defaultRowHeight="15"/>
  <cols>
    <col min="2" max="2" width="66.5703125" customWidth="1"/>
    <col min="3" max="8" width="17.85546875" customWidth="1"/>
  </cols>
  <sheetData>
    <row r="1" spans="1:11" s="5" customFormat="1" ht="14.25">
      <c r="A1" s="2" t="s">
        <v>30</v>
      </c>
      <c r="B1" s="3" t="str">
        <f>'Info '!C2</f>
        <v>JSC " Halyk Bank Georgia"</v>
      </c>
      <c r="C1" s="3"/>
      <c r="D1" s="4"/>
      <c r="E1" s="4"/>
      <c r="F1" s="4"/>
      <c r="G1" s="4"/>
    </row>
    <row r="2" spans="1:11" s="5" customFormat="1" ht="14.25">
      <c r="A2" s="2" t="s">
        <v>31</v>
      </c>
      <c r="B2" s="735">
        <f>'1. key ratios '!B2</f>
        <v>45838</v>
      </c>
      <c r="C2" s="6"/>
      <c r="D2" s="7"/>
      <c r="E2" s="7"/>
      <c r="F2" s="7"/>
      <c r="G2" s="7"/>
      <c r="H2" s="8"/>
    </row>
    <row r="4" spans="1:11">
      <c r="A4" s="766" t="s">
        <v>6</v>
      </c>
      <c r="B4" s="768" t="s">
        <v>585</v>
      </c>
      <c r="C4" s="758" t="s">
        <v>522</v>
      </c>
      <c r="D4" s="758"/>
      <c r="E4" s="758"/>
      <c r="F4" s="758" t="s">
        <v>523</v>
      </c>
      <c r="G4" s="758"/>
      <c r="H4" s="759"/>
    </row>
    <row r="5" spans="1:11" ht="15.6" customHeight="1">
      <c r="A5" s="767"/>
      <c r="B5" s="769"/>
      <c r="C5" s="341" t="s">
        <v>32</v>
      </c>
      <c r="D5" s="341" t="s">
        <v>33</v>
      </c>
      <c r="E5" s="341" t="s">
        <v>34</v>
      </c>
      <c r="F5" s="341" t="s">
        <v>32</v>
      </c>
      <c r="G5" s="341" t="s">
        <v>33</v>
      </c>
      <c r="H5" s="341" t="s">
        <v>34</v>
      </c>
    </row>
    <row r="6" spans="1:11">
      <c r="A6" s="342">
        <v>1</v>
      </c>
      <c r="B6" s="343" t="s">
        <v>586</v>
      </c>
      <c r="C6" s="701">
        <f>SUM(C7:C12)</f>
        <v>19595049.800000019</v>
      </c>
      <c r="D6" s="701">
        <f>SUM(D7:D12)</f>
        <v>23543839.589999989</v>
      </c>
      <c r="E6" s="702">
        <f>C6+D6</f>
        <v>43138889.390000008</v>
      </c>
      <c r="F6" s="701">
        <f>SUM(F7:F12)</f>
        <v>15536331.881864706</v>
      </c>
      <c r="G6" s="701">
        <f>SUM(G7:G12)</f>
        <v>22379784.280477494</v>
      </c>
      <c r="H6" s="702">
        <f>F6+G6</f>
        <v>37916116.162342198</v>
      </c>
    </row>
    <row r="7" spans="1:11">
      <c r="A7" s="342">
        <v>1.1000000000000001</v>
      </c>
      <c r="B7" s="344" t="s">
        <v>529</v>
      </c>
      <c r="C7" s="701">
        <v>0</v>
      </c>
      <c r="D7" s="701">
        <v>0</v>
      </c>
      <c r="E7" s="702">
        <f t="shared" ref="E7:E45" si="0">C7+D7</f>
        <v>0</v>
      </c>
      <c r="F7" s="701">
        <v>0</v>
      </c>
      <c r="G7" s="701">
        <v>0</v>
      </c>
      <c r="H7" s="702">
        <f t="shared" ref="H7:H45" si="1">F7+G7</f>
        <v>0</v>
      </c>
      <c r="J7" s="517"/>
      <c r="K7" s="517"/>
    </row>
    <row r="8" spans="1:11">
      <c r="A8" s="342">
        <v>1.2</v>
      </c>
      <c r="B8" s="344" t="s">
        <v>531</v>
      </c>
      <c r="C8" s="701">
        <v>0</v>
      </c>
      <c r="D8" s="701">
        <v>0</v>
      </c>
      <c r="E8" s="702">
        <f t="shared" si="0"/>
        <v>0</v>
      </c>
      <c r="F8" s="701">
        <v>0</v>
      </c>
      <c r="G8" s="701">
        <v>0</v>
      </c>
      <c r="H8" s="702">
        <f t="shared" si="1"/>
        <v>0</v>
      </c>
      <c r="J8" s="517"/>
      <c r="K8" s="517"/>
    </row>
    <row r="9" spans="1:11" ht="21.6" customHeight="1">
      <c r="A9" s="342">
        <v>1.3</v>
      </c>
      <c r="B9" s="344" t="s">
        <v>587</v>
      </c>
      <c r="C9" s="701">
        <v>0</v>
      </c>
      <c r="D9" s="701">
        <v>0</v>
      </c>
      <c r="E9" s="702">
        <f t="shared" si="0"/>
        <v>0</v>
      </c>
      <c r="F9" s="701">
        <v>0</v>
      </c>
      <c r="G9" s="701">
        <v>0</v>
      </c>
      <c r="H9" s="702">
        <f t="shared" si="1"/>
        <v>0</v>
      </c>
      <c r="J9" s="517"/>
      <c r="K9" s="517"/>
    </row>
    <row r="10" spans="1:11">
      <c r="A10" s="342">
        <v>1.4</v>
      </c>
      <c r="B10" s="344" t="s">
        <v>533</v>
      </c>
      <c r="C10" s="701">
        <v>0</v>
      </c>
      <c r="D10" s="701">
        <v>0</v>
      </c>
      <c r="E10" s="702">
        <f t="shared" si="0"/>
        <v>0</v>
      </c>
      <c r="F10" s="701">
        <v>0</v>
      </c>
      <c r="G10" s="701">
        <v>0</v>
      </c>
      <c r="H10" s="702">
        <f t="shared" si="1"/>
        <v>0</v>
      </c>
      <c r="J10" s="517"/>
      <c r="K10" s="517"/>
    </row>
    <row r="11" spans="1:11">
      <c r="A11" s="342">
        <v>1.5</v>
      </c>
      <c r="B11" s="344" t="s">
        <v>537</v>
      </c>
      <c r="C11" s="701">
        <v>19595049.800000019</v>
      </c>
      <c r="D11" s="701">
        <v>23543839.589999989</v>
      </c>
      <c r="E11" s="702">
        <f t="shared" si="0"/>
        <v>43138889.390000008</v>
      </c>
      <c r="F11" s="701">
        <v>15536331.881864706</v>
      </c>
      <c r="G11" s="701">
        <v>22379784.280477494</v>
      </c>
      <c r="H11" s="702">
        <f t="shared" si="1"/>
        <v>37916116.162342198</v>
      </c>
      <c r="J11" s="517"/>
      <c r="K11" s="517"/>
    </row>
    <row r="12" spans="1:11">
      <c r="A12" s="342">
        <v>1.6</v>
      </c>
      <c r="B12" s="345" t="s">
        <v>419</v>
      </c>
      <c r="C12" s="701">
        <v>0</v>
      </c>
      <c r="D12" s="701">
        <v>0</v>
      </c>
      <c r="E12" s="702">
        <f t="shared" si="0"/>
        <v>0</v>
      </c>
      <c r="F12" s="701">
        <v>0</v>
      </c>
      <c r="G12" s="701">
        <v>0</v>
      </c>
      <c r="H12" s="702">
        <f t="shared" si="1"/>
        <v>0</v>
      </c>
      <c r="J12" s="517"/>
      <c r="K12" s="517"/>
    </row>
    <row r="13" spans="1:11">
      <c r="A13" s="342">
        <v>2</v>
      </c>
      <c r="B13" s="346" t="s">
        <v>588</v>
      </c>
      <c r="C13" s="701">
        <f>SUM(C14:C17)</f>
        <v>-5118382.54</v>
      </c>
      <c r="D13" s="701">
        <f>SUM(D14:D17)</f>
        <v>-14030092.650000002</v>
      </c>
      <c r="E13" s="702">
        <f t="shared" si="0"/>
        <v>-19148475.190000001</v>
      </c>
      <c r="F13" s="701">
        <f>SUM(F14:F17)</f>
        <v>-3914111.88</v>
      </c>
      <c r="G13" s="701">
        <f>SUM(G14:G17)</f>
        <v>-12197754.360000003</v>
      </c>
      <c r="H13" s="702">
        <f t="shared" si="1"/>
        <v>-16111866.240000002</v>
      </c>
      <c r="J13" s="517"/>
      <c r="K13" s="517"/>
    </row>
    <row r="14" spans="1:11">
      <c r="A14" s="342">
        <v>2.1</v>
      </c>
      <c r="B14" s="344" t="s">
        <v>589</v>
      </c>
      <c r="C14" s="701">
        <v>0</v>
      </c>
      <c r="D14" s="701">
        <v>0</v>
      </c>
      <c r="E14" s="702">
        <f t="shared" si="0"/>
        <v>0</v>
      </c>
      <c r="F14" s="701">
        <v>0</v>
      </c>
      <c r="G14" s="701">
        <v>0</v>
      </c>
      <c r="H14" s="702">
        <f t="shared" si="1"/>
        <v>0</v>
      </c>
      <c r="J14" s="517"/>
      <c r="K14" s="517"/>
    </row>
    <row r="15" spans="1:11" ht="24.6" customHeight="1">
      <c r="A15" s="342">
        <v>2.2000000000000002</v>
      </c>
      <c r="B15" s="344" t="s">
        <v>590</v>
      </c>
      <c r="C15" s="701">
        <v>0</v>
      </c>
      <c r="D15" s="701">
        <v>0</v>
      </c>
      <c r="E15" s="702">
        <f t="shared" si="0"/>
        <v>0</v>
      </c>
      <c r="F15" s="701">
        <v>0</v>
      </c>
      <c r="G15" s="701">
        <v>0</v>
      </c>
      <c r="H15" s="702">
        <f t="shared" si="1"/>
        <v>0</v>
      </c>
      <c r="J15" s="517"/>
      <c r="K15" s="517"/>
    </row>
    <row r="16" spans="1:11" ht="20.45" customHeight="1">
      <c r="A16" s="342">
        <v>2.2999999999999998</v>
      </c>
      <c r="B16" s="344" t="s">
        <v>591</v>
      </c>
      <c r="C16" s="701">
        <v>-5118382.54</v>
      </c>
      <c r="D16" s="701">
        <v>-14030092.650000002</v>
      </c>
      <c r="E16" s="702">
        <f t="shared" si="0"/>
        <v>-19148475.190000001</v>
      </c>
      <c r="F16" s="701">
        <v>-3914111.88</v>
      </c>
      <c r="G16" s="701">
        <v>-12197754.360000003</v>
      </c>
      <c r="H16" s="702">
        <f t="shared" si="1"/>
        <v>-16111866.240000002</v>
      </c>
      <c r="J16" s="517"/>
      <c r="K16" s="517"/>
    </row>
    <row r="17" spans="1:11">
      <c r="A17" s="342">
        <v>2.4</v>
      </c>
      <c r="B17" s="344" t="s">
        <v>592</v>
      </c>
      <c r="C17" s="701">
        <v>0</v>
      </c>
      <c r="D17" s="701">
        <v>0</v>
      </c>
      <c r="E17" s="702">
        <f t="shared" si="0"/>
        <v>0</v>
      </c>
      <c r="F17" s="701">
        <v>0</v>
      </c>
      <c r="G17" s="701">
        <v>0</v>
      </c>
      <c r="H17" s="702">
        <f t="shared" si="1"/>
        <v>0</v>
      </c>
      <c r="J17" s="517"/>
      <c r="K17" s="517"/>
    </row>
    <row r="18" spans="1:11">
      <c r="A18" s="342">
        <v>3</v>
      </c>
      <c r="B18" s="346" t="s">
        <v>593</v>
      </c>
      <c r="C18" s="701">
        <v>0</v>
      </c>
      <c r="D18" s="701">
        <v>0</v>
      </c>
      <c r="E18" s="702">
        <f t="shared" si="0"/>
        <v>0</v>
      </c>
      <c r="F18" s="701">
        <v>0</v>
      </c>
      <c r="G18" s="701">
        <v>0</v>
      </c>
      <c r="H18" s="702">
        <f t="shared" si="1"/>
        <v>0</v>
      </c>
      <c r="J18" s="517"/>
      <c r="K18" s="517"/>
    </row>
    <row r="19" spans="1:11">
      <c r="A19" s="342">
        <v>4</v>
      </c>
      <c r="B19" s="346" t="s">
        <v>594</v>
      </c>
      <c r="C19" s="701">
        <v>569045.74000000057</v>
      </c>
      <c r="D19" s="701">
        <v>531291.20999999985</v>
      </c>
      <c r="E19" s="702">
        <f t="shared" si="0"/>
        <v>1100336.9500000004</v>
      </c>
      <c r="F19" s="701">
        <v>614941.75999999989</v>
      </c>
      <c r="G19" s="701">
        <v>514589.83999999997</v>
      </c>
      <c r="H19" s="702">
        <f t="shared" si="1"/>
        <v>1129531.5999999999</v>
      </c>
      <c r="J19" s="517"/>
      <c r="K19" s="517"/>
    </row>
    <row r="20" spans="1:11">
      <c r="A20" s="342">
        <v>5</v>
      </c>
      <c r="B20" s="346" t="s">
        <v>595</v>
      </c>
      <c r="C20" s="701">
        <v>-448530.6999999999</v>
      </c>
      <c r="D20" s="701">
        <v>-1096530.93</v>
      </c>
      <c r="E20" s="702">
        <f t="shared" si="0"/>
        <v>-1545061.63</v>
      </c>
      <c r="F20" s="701">
        <v>-341068.02</v>
      </c>
      <c r="G20" s="701">
        <v>-1028376.4900000002</v>
      </c>
      <c r="H20" s="702">
        <f t="shared" si="1"/>
        <v>-1369444.5100000002</v>
      </c>
      <c r="J20" s="517"/>
      <c r="K20" s="517"/>
    </row>
    <row r="21" spans="1:11" ht="24" customHeight="1">
      <c r="A21" s="342">
        <v>6</v>
      </c>
      <c r="B21" s="346" t="s">
        <v>596</v>
      </c>
      <c r="C21" s="701">
        <v>24960.280000000002</v>
      </c>
      <c r="D21" s="701">
        <v>14074.819999999996</v>
      </c>
      <c r="E21" s="702">
        <f t="shared" si="0"/>
        <v>39035.1</v>
      </c>
      <c r="F21" s="701">
        <v>0</v>
      </c>
      <c r="G21" s="701">
        <v>0</v>
      </c>
      <c r="H21" s="702">
        <f t="shared" si="1"/>
        <v>0</v>
      </c>
      <c r="J21" s="517"/>
      <c r="K21" s="517"/>
    </row>
    <row r="22" spans="1:11" ht="18.600000000000001" customHeight="1">
      <c r="A22" s="342">
        <v>7</v>
      </c>
      <c r="B22" s="346" t="s">
        <v>597</v>
      </c>
      <c r="C22" s="701">
        <v>-552179.42999999993</v>
      </c>
      <c r="D22" s="701">
        <v>0</v>
      </c>
      <c r="E22" s="702">
        <f t="shared" si="0"/>
        <v>-552179.42999999993</v>
      </c>
      <c r="F22" s="701">
        <v>-591458.28</v>
      </c>
      <c r="G22" s="701">
        <v>0</v>
      </c>
      <c r="H22" s="702">
        <f t="shared" si="1"/>
        <v>-591458.28</v>
      </c>
      <c r="J22" s="517"/>
      <c r="K22" s="517"/>
    </row>
    <row r="23" spans="1:11" ht="25.5" customHeight="1">
      <c r="A23" s="342">
        <v>8</v>
      </c>
      <c r="B23" s="347" t="s">
        <v>598</v>
      </c>
      <c r="C23" s="701">
        <v>0</v>
      </c>
      <c r="D23" s="701">
        <v>0</v>
      </c>
      <c r="E23" s="702">
        <f t="shared" si="0"/>
        <v>0</v>
      </c>
      <c r="F23" s="701">
        <v>0</v>
      </c>
      <c r="G23" s="701">
        <v>0</v>
      </c>
      <c r="H23" s="702">
        <f t="shared" si="1"/>
        <v>0</v>
      </c>
      <c r="J23" s="517"/>
      <c r="K23" s="517"/>
    </row>
    <row r="24" spans="1:11" ht="34.5" customHeight="1">
      <c r="A24" s="342">
        <v>9</v>
      </c>
      <c r="B24" s="347" t="s">
        <v>599</v>
      </c>
      <c r="C24" s="701">
        <v>0</v>
      </c>
      <c r="D24" s="701">
        <v>0</v>
      </c>
      <c r="E24" s="702">
        <f t="shared" si="0"/>
        <v>0</v>
      </c>
      <c r="F24" s="701">
        <v>0</v>
      </c>
      <c r="G24" s="701">
        <v>0</v>
      </c>
      <c r="H24" s="702">
        <f t="shared" si="1"/>
        <v>0</v>
      </c>
      <c r="J24" s="517"/>
      <c r="K24" s="517"/>
    </row>
    <row r="25" spans="1:11">
      <c r="A25" s="342">
        <v>10</v>
      </c>
      <c r="B25" s="346" t="s">
        <v>600</v>
      </c>
      <c r="C25" s="701">
        <v>2027419.8200000003</v>
      </c>
      <c r="D25" s="701">
        <v>0</v>
      </c>
      <c r="E25" s="702">
        <f t="shared" si="0"/>
        <v>2027419.8200000003</v>
      </c>
      <c r="F25" s="701">
        <v>3496873.7899999991</v>
      </c>
      <c r="G25" s="701">
        <v>0</v>
      </c>
      <c r="H25" s="702">
        <f t="shared" si="1"/>
        <v>3496873.7899999991</v>
      </c>
      <c r="J25" s="517"/>
      <c r="K25" s="517"/>
    </row>
    <row r="26" spans="1:11">
      <c r="A26" s="342">
        <v>11</v>
      </c>
      <c r="B26" s="348" t="s">
        <v>601</v>
      </c>
      <c r="C26" s="701">
        <v>21353.82</v>
      </c>
      <c r="D26" s="701">
        <v>0</v>
      </c>
      <c r="E26" s="702">
        <f t="shared" si="0"/>
        <v>21353.82</v>
      </c>
      <c r="F26" s="701">
        <v>0</v>
      </c>
      <c r="G26" s="701">
        <v>0</v>
      </c>
      <c r="H26" s="702">
        <f t="shared" si="1"/>
        <v>0</v>
      </c>
      <c r="J26" s="517"/>
      <c r="K26" s="517"/>
    </row>
    <row r="27" spans="1:11">
      <c r="A27" s="342">
        <v>12</v>
      </c>
      <c r="B27" s="346" t="s">
        <v>602</v>
      </c>
      <c r="C27" s="701">
        <v>41067.14</v>
      </c>
      <c r="D27" s="701">
        <v>0</v>
      </c>
      <c r="E27" s="702">
        <f t="shared" si="0"/>
        <v>41067.14</v>
      </c>
      <c r="F27" s="701">
        <v>32761.199999999997</v>
      </c>
      <c r="G27" s="701">
        <v>33576</v>
      </c>
      <c r="H27" s="702">
        <f t="shared" si="1"/>
        <v>66337.2</v>
      </c>
      <c r="J27" s="517"/>
      <c r="K27" s="517"/>
    </row>
    <row r="28" spans="1:11">
      <c r="A28" s="342">
        <v>13</v>
      </c>
      <c r="B28" s="349" t="s">
        <v>603</v>
      </c>
      <c r="C28" s="701">
        <v>-2210148.8200000003</v>
      </c>
      <c r="D28" s="701">
        <v>-266480.28000000003</v>
      </c>
      <c r="E28" s="702">
        <f t="shared" si="0"/>
        <v>-2476629.1000000006</v>
      </c>
      <c r="F28" s="701">
        <v>-1824442.6799999997</v>
      </c>
      <c r="G28" s="701">
        <v>-321208.54000000004</v>
      </c>
      <c r="H28" s="702">
        <f t="shared" si="1"/>
        <v>-2145651.2199999997</v>
      </c>
      <c r="J28" s="517"/>
      <c r="K28" s="517"/>
    </row>
    <row r="29" spans="1:11">
      <c r="A29" s="342">
        <v>14</v>
      </c>
      <c r="B29" s="350" t="s">
        <v>604</v>
      </c>
      <c r="C29" s="701">
        <f>SUM(C30:C31)</f>
        <v>-9749244.6399999987</v>
      </c>
      <c r="D29" s="701">
        <f>SUM(D30:D31)</f>
        <v>0</v>
      </c>
      <c r="E29" s="702">
        <f t="shared" si="0"/>
        <v>-9749244.6399999987</v>
      </c>
      <c r="F29" s="701">
        <f>SUM(F30:F31)</f>
        <v>-9248375.709999999</v>
      </c>
      <c r="G29" s="701">
        <f>SUM(G30:G31)</f>
        <v>0</v>
      </c>
      <c r="H29" s="702">
        <f t="shared" si="1"/>
        <v>-9248375.709999999</v>
      </c>
      <c r="J29" s="517"/>
      <c r="K29" s="517"/>
    </row>
    <row r="30" spans="1:11">
      <c r="A30" s="342">
        <v>14.1</v>
      </c>
      <c r="B30" s="325" t="s">
        <v>605</v>
      </c>
      <c r="C30" s="701">
        <v>-8223511.6999999983</v>
      </c>
      <c r="D30" s="701">
        <v>0</v>
      </c>
      <c r="E30" s="702">
        <f t="shared" si="0"/>
        <v>-8223511.6999999983</v>
      </c>
      <c r="F30" s="701">
        <v>-8298837.459999999</v>
      </c>
      <c r="G30" s="701">
        <v>0</v>
      </c>
      <c r="H30" s="702">
        <f t="shared" si="1"/>
        <v>-8298837.459999999</v>
      </c>
      <c r="J30" s="517"/>
      <c r="K30" s="517"/>
    </row>
    <row r="31" spans="1:11">
      <c r="A31" s="342">
        <v>14.2</v>
      </c>
      <c r="B31" s="325" t="s">
        <v>606</v>
      </c>
      <c r="C31" s="701">
        <v>-1525732.9400000002</v>
      </c>
      <c r="D31" s="701">
        <v>0</v>
      </c>
      <c r="E31" s="702">
        <f t="shared" si="0"/>
        <v>-1525732.9400000002</v>
      </c>
      <c r="F31" s="701">
        <v>-949538.25</v>
      </c>
      <c r="G31" s="701">
        <v>0</v>
      </c>
      <c r="H31" s="702">
        <f t="shared" si="1"/>
        <v>-949538.25</v>
      </c>
      <c r="J31" s="517"/>
      <c r="K31" s="517"/>
    </row>
    <row r="32" spans="1:11">
      <c r="A32" s="342">
        <v>15</v>
      </c>
      <c r="B32" s="346" t="s">
        <v>607</v>
      </c>
      <c r="C32" s="701">
        <v>-1519424.0299999996</v>
      </c>
      <c r="D32" s="701">
        <v>0</v>
      </c>
      <c r="E32" s="702">
        <f t="shared" si="0"/>
        <v>-1519424.0299999996</v>
      </c>
      <c r="F32" s="701">
        <v>-1436148.67</v>
      </c>
      <c r="G32" s="701">
        <v>0</v>
      </c>
      <c r="H32" s="702">
        <f t="shared" si="1"/>
        <v>-1436148.67</v>
      </c>
      <c r="J32" s="517"/>
      <c r="K32" s="517"/>
    </row>
    <row r="33" spans="1:11" ht="22.5" customHeight="1">
      <c r="A33" s="342">
        <v>16</v>
      </c>
      <c r="B33" s="323" t="s">
        <v>608</v>
      </c>
      <c r="C33" s="701">
        <v>0</v>
      </c>
      <c r="D33" s="701">
        <v>0</v>
      </c>
      <c r="E33" s="702">
        <f t="shared" si="0"/>
        <v>0</v>
      </c>
      <c r="F33" s="701">
        <v>0</v>
      </c>
      <c r="G33" s="701">
        <v>0</v>
      </c>
      <c r="H33" s="702">
        <f t="shared" si="1"/>
        <v>0</v>
      </c>
      <c r="J33" s="517"/>
      <c r="K33" s="517"/>
    </row>
    <row r="34" spans="1:11">
      <c r="A34" s="342">
        <v>17</v>
      </c>
      <c r="B34" s="346" t="s">
        <v>609</v>
      </c>
      <c r="C34" s="701">
        <f>SUM(C35:C36)</f>
        <v>-96568.979999999981</v>
      </c>
      <c r="D34" s="701">
        <f>SUM(D35:D36)</f>
        <v>44862.399999999987</v>
      </c>
      <c r="E34" s="702">
        <f t="shared" si="0"/>
        <v>-51706.579999999994</v>
      </c>
      <c r="F34" s="701">
        <f>SUM(F35:F36)</f>
        <v>-341474.62999999989</v>
      </c>
      <c r="G34" s="701">
        <f>SUM(G35:G36)</f>
        <v>281979.56</v>
      </c>
      <c r="H34" s="702">
        <f t="shared" si="1"/>
        <v>-59495.069999999891</v>
      </c>
      <c r="J34" s="517"/>
      <c r="K34" s="517"/>
    </row>
    <row r="35" spans="1:11">
      <c r="A35" s="342">
        <v>17.100000000000001</v>
      </c>
      <c r="B35" s="325" t="s">
        <v>610</v>
      </c>
      <c r="C35" s="701">
        <v>1302.7800000000034</v>
      </c>
      <c r="D35" s="701">
        <v>41676.189999999988</v>
      </c>
      <c r="E35" s="702">
        <f t="shared" si="0"/>
        <v>42978.969999999994</v>
      </c>
      <c r="F35" s="701">
        <v>-258580.59</v>
      </c>
      <c r="G35" s="701">
        <v>295415.84999999998</v>
      </c>
      <c r="H35" s="702">
        <f t="shared" si="1"/>
        <v>36835.25999999998</v>
      </c>
      <c r="J35" s="517"/>
      <c r="K35" s="517"/>
    </row>
    <row r="36" spans="1:11">
      <c r="A36" s="342">
        <v>17.2</v>
      </c>
      <c r="B36" s="325" t="s">
        <v>611</v>
      </c>
      <c r="C36" s="701">
        <v>-97871.75999999998</v>
      </c>
      <c r="D36" s="701">
        <v>3186.2099999999987</v>
      </c>
      <c r="E36" s="702">
        <f t="shared" si="0"/>
        <v>-94685.549999999988</v>
      </c>
      <c r="F36" s="701">
        <v>-82894.039999999921</v>
      </c>
      <c r="G36" s="701">
        <v>-13436.290000000003</v>
      </c>
      <c r="H36" s="702">
        <f t="shared" si="1"/>
        <v>-96330.329999999929</v>
      </c>
      <c r="J36" s="517"/>
      <c r="K36" s="517"/>
    </row>
    <row r="37" spans="1:11" ht="41.45" customHeight="1">
      <c r="A37" s="342">
        <v>18</v>
      </c>
      <c r="B37" s="351" t="s">
        <v>612</v>
      </c>
      <c r="C37" s="701">
        <f>SUM(C38:C39)</f>
        <v>-671549.46000000089</v>
      </c>
      <c r="D37" s="701">
        <f>SUM(D38:D39)</f>
        <v>-519036.91999999969</v>
      </c>
      <c r="E37" s="702">
        <f t="shared" si="0"/>
        <v>-1190586.3800000006</v>
      </c>
      <c r="F37" s="701">
        <f>SUM(F38:F39)</f>
        <v>771560.75860000099</v>
      </c>
      <c r="G37" s="701">
        <f>SUM(G38:G39)</f>
        <v>476837.72770494316</v>
      </c>
      <c r="H37" s="702">
        <f t="shared" si="1"/>
        <v>1248398.4863049441</v>
      </c>
      <c r="J37" s="517"/>
      <c r="K37" s="517"/>
    </row>
    <row r="38" spans="1:11">
      <c r="A38" s="342">
        <v>18.100000000000001</v>
      </c>
      <c r="B38" s="352" t="s">
        <v>613</v>
      </c>
      <c r="C38" s="701">
        <v>0</v>
      </c>
      <c r="D38" s="701">
        <v>0</v>
      </c>
      <c r="E38" s="702">
        <f t="shared" si="0"/>
        <v>0</v>
      </c>
      <c r="F38" s="701">
        <v>0</v>
      </c>
      <c r="G38" s="701">
        <v>0</v>
      </c>
      <c r="H38" s="702">
        <f t="shared" si="1"/>
        <v>0</v>
      </c>
      <c r="J38" s="517"/>
      <c r="K38" s="517"/>
    </row>
    <row r="39" spans="1:11">
      <c r="A39" s="342">
        <v>18.2</v>
      </c>
      <c r="B39" s="352" t="s">
        <v>614</v>
      </c>
      <c r="C39" s="701">
        <v>-671549.46000000089</v>
      </c>
      <c r="D39" s="701">
        <v>-519036.91999999969</v>
      </c>
      <c r="E39" s="702">
        <f t="shared" si="0"/>
        <v>-1190586.3800000006</v>
      </c>
      <c r="F39" s="701">
        <v>771560.75860000099</v>
      </c>
      <c r="G39" s="701">
        <v>476837.72770494316</v>
      </c>
      <c r="H39" s="702">
        <f t="shared" si="1"/>
        <v>1248398.4863049441</v>
      </c>
      <c r="J39" s="517"/>
      <c r="K39" s="517"/>
    </row>
    <row r="40" spans="1:11" ht="24.6" customHeight="1">
      <c r="A40" s="342">
        <v>19</v>
      </c>
      <c r="B40" s="351" t="s">
        <v>615</v>
      </c>
      <c r="C40" s="701">
        <v>0</v>
      </c>
      <c r="D40" s="701">
        <v>0</v>
      </c>
      <c r="E40" s="702">
        <f t="shared" si="0"/>
        <v>0</v>
      </c>
      <c r="F40" s="701">
        <v>0</v>
      </c>
      <c r="G40" s="701">
        <v>0</v>
      </c>
      <c r="H40" s="702">
        <f t="shared" si="1"/>
        <v>0</v>
      </c>
      <c r="J40" s="517"/>
      <c r="K40" s="517"/>
    </row>
    <row r="41" spans="1:11" ht="17.45" customHeight="1">
      <c r="A41" s="342">
        <v>20</v>
      </c>
      <c r="B41" s="351" t="s">
        <v>616</v>
      </c>
      <c r="C41" s="701">
        <v>0</v>
      </c>
      <c r="D41" s="701">
        <v>0</v>
      </c>
      <c r="E41" s="702">
        <f t="shared" si="0"/>
        <v>0</v>
      </c>
      <c r="F41" s="701">
        <v>0</v>
      </c>
      <c r="G41" s="701">
        <v>0</v>
      </c>
      <c r="H41" s="702">
        <f t="shared" si="1"/>
        <v>0</v>
      </c>
      <c r="J41" s="517"/>
      <c r="K41" s="517"/>
    </row>
    <row r="42" spans="1:11" ht="26.45" customHeight="1">
      <c r="A42" s="342">
        <v>21</v>
      </c>
      <c r="B42" s="351" t="s">
        <v>617</v>
      </c>
      <c r="C42" s="701">
        <v>0</v>
      </c>
      <c r="D42" s="701">
        <v>0</v>
      </c>
      <c r="E42" s="702">
        <f t="shared" si="0"/>
        <v>0</v>
      </c>
      <c r="F42" s="701">
        <v>0</v>
      </c>
      <c r="G42" s="701">
        <v>0</v>
      </c>
      <c r="H42" s="702">
        <f t="shared" si="1"/>
        <v>0</v>
      </c>
      <c r="J42" s="517"/>
      <c r="K42" s="517"/>
    </row>
    <row r="43" spans="1:11">
      <c r="A43" s="342">
        <v>22</v>
      </c>
      <c r="B43" s="353" t="s">
        <v>618</v>
      </c>
      <c r="C43" s="701">
        <f>SUM(C6,C13,C18,C19,C20,C21,C22,C23,C24,C25,C26,C27,C28,C29,C32,C33,C34,C37,C40,C41,C42)</f>
        <v>1912868.0000000228</v>
      </c>
      <c r="D43" s="701">
        <f>SUM(D6,D13,D18,D19,D20,D21,D22,D23,D24,D25,D26,D27,D28,D29,D32,D33,D34,D37,D40,D41,D42)</f>
        <v>8221927.2399999872</v>
      </c>
      <c r="E43" s="702">
        <f t="shared" si="0"/>
        <v>10134795.24000001</v>
      </c>
      <c r="F43" s="701">
        <f>SUM(F6,F13,F18,F19,F20,F21,F22,F23,F24,F25,F26,F27,F28,F29,F32,F33,F34,F37,F40,F41,F42)</f>
        <v>2755389.5204647072</v>
      </c>
      <c r="G43" s="701">
        <f>SUM(G6,G13,G18,G19,G20,G21,G22,G23,G24,G25,G26,G27,G28,G29,G32,G33,G34,G37,G40,G41,G42)</f>
        <v>10139428.018182434</v>
      </c>
      <c r="H43" s="702">
        <f t="shared" si="1"/>
        <v>12894817.538647141</v>
      </c>
      <c r="J43" s="517"/>
      <c r="K43" s="517"/>
    </row>
    <row r="44" spans="1:11">
      <c r="A44" s="342">
        <v>23</v>
      </c>
      <c r="B44" s="353" t="s">
        <v>619</v>
      </c>
      <c r="C44" s="701">
        <v>-1896929.24</v>
      </c>
      <c r="D44" s="701">
        <v>0</v>
      </c>
      <c r="E44" s="702">
        <f t="shared" si="0"/>
        <v>-1896929.24</v>
      </c>
      <c r="F44" s="701">
        <v>2302746.54</v>
      </c>
      <c r="G44" s="701">
        <v>0</v>
      </c>
      <c r="H44" s="702">
        <f t="shared" si="1"/>
        <v>2302746.54</v>
      </c>
      <c r="J44" s="517"/>
      <c r="K44" s="517"/>
    </row>
    <row r="45" spans="1:11">
      <c r="A45" s="342">
        <v>24</v>
      </c>
      <c r="B45" s="354" t="s">
        <v>620</v>
      </c>
      <c r="C45" s="701">
        <f>C43+C44</f>
        <v>15938.760000022827</v>
      </c>
      <c r="D45" s="701">
        <f>D43+D44</f>
        <v>8221927.2399999872</v>
      </c>
      <c r="E45" s="702">
        <f t="shared" si="0"/>
        <v>8237866.0000000102</v>
      </c>
      <c r="F45" s="701">
        <f>F43+F44</f>
        <v>5058136.0604647072</v>
      </c>
      <c r="G45" s="701">
        <f>G43+G44</f>
        <v>10139428.018182434</v>
      </c>
      <c r="H45" s="702">
        <f t="shared" si="1"/>
        <v>15197564.07864714</v>
      </c>
      <c r="J45" s="517"/>
      <c r="K45" s="517"/>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zoomScale="80" zoomScaleNormal="80" workbookViewId="0">
      <selection activeCell="C27" sqref="C27:D28"/>
    </sheetView>
  </sheetViews>
  <sheetFormatPr defaultColWidth="8.85546875" defaultRowHeight="15"/>
  <cols>
    <col min="1" max="1" width="6" style="553" bestFit="1" customWidth="1"/>
    <col min="2" max="2" width="87.5703125" style="519" bestFit="1" customWidth="1"/>
    <col min="3" max="8" width="15.42578125" style="519" customWidth="1"/>
    <col min="9" max="16384" width="8.85546875" style="519"/>
  </cols>
  <sheetData>
    <row r="1" spans="1:8">
      <c r="A1" s="211" t="s">
        <v>30</v>
      </c>
      <c r="B1" s="518" t="str">
        <f>'Info '!C2</f>
        <v>JSC " Halyk Bank Georgia"</v>
      </c>
      <c r="C1" s="518"/>
    </row>
    <row r="2" spans="1:8">
      <c r="A2" s="211" t="s">
        <v>31</v>
      </c>
      <c r="B2" s="736">
        <f>'1. key ratios '!B2</f>
        <v>45838</v>
      </c>
      <c r="C2" s="520"/>
      <c r="D2" s="521"/>
      <c r="E2" s="521"/>
      <c r="F2" s="521"/>
      <c r="G2" s="521"/>
      <c r="H2" s="521"/>
    </row>
    <row r="3" spans="1:8" ht="15.75" thickBot="1">
      <c r="A3" s="519"/>
    </row>
    <row r="4" spans="1:8">
      <c r="A4" s="770" t="s">
        <v>6</v>
      </c>
      <c r="B4" s="771" t="s">
        <v>94</v>
      </c>
      <c r="C4" s="772" t="s">
        <v>522</v>
      </c>
      <c r="D4" s="772"/>
      <c r="E4" s="772"/>
      <c r="F4" s="772" t="s">
        <v>523</v>
      </c>
      <c r="G4" s="772"/>
      <c r="H4" s="773"/>
    </row>
    <row r="5" spans="1:8">
      <c r="A5" s="770"/>
      <c r="B5" s="771"/>
      <c r="C5" s="341" t="s">
        <v>32</v>
      </c>
      <c r="D5" s="341" t="s">
        <v>33</v>
      </c>
      <c r="E5" s="341" t="s">
        <v>34</v>
      </c>
      <c r="F5" s="341" t="s">
        <v>32</v>
      </c>
      <c r="G5" s="341" t="s">
        <v>33</v>
      </c>
      <c r="H5" s="341" t="s">
        <v>34</v>
      </c>
    </row>
    <row r="6" spans="1:8">
      <c r="A6" s="737">
        <v>1</v>
      </c>
      <c r="B6" s="356" t="s">
        <v>621</v>
      </c>
      <c r="C6" s="555">
        <v>0</v>
      </c>
      <c r="D6" s="555">
        <v>0</v>
      </c>
      <c r="E6" s="556">
        <f t="shared" ref="E6:E43" si="0">C6+D6</f>
        <v>0</v>
      </c>
      <c r="F6" s="555">
        <v>0</v>
      </c>
      <c r="G6" s="555">
        <v>0</v>
      </c>
      <c r="H6" s="557">
        <f t="shared" ref="H6:H43" si="1">F6+G6</f>
        <v>0</v>
      </c>
    </row>
    <row r="7" spans="1:8">
      <c r="A7" s="737">
        <v>2</v>
      </c>
      <c r="B7" s="356" t="s">
        <v>183</v>
      </c>
      <c r="C7" s="555">
        <v>0</v>
      </c>
      <c r="D7" s="555">
        <v>0</v>
      </c>
      <c r="E7" s="556">
        <f t="shared" si="0"/>
        <v>0</v>
      </c>
      <c r="F7" s="555">
        <v>0</v>
      </c>
      <c r="G7" s="555">
        <v>0</v>
      </c>
      <c r="H7" s="557">
        <f t="shared" si="1"/>
        <v>0</v>
      </c>
    </row>
    <row r="8" spans="1:8">
      <c r="A8" s="737">
        <v>3</v>
      </c>
      <c r="B8" s="356" t="s">
        <v>193</v>
      </c>
      <c r="C8" s="555">
        <f>C9+C10</f>
        <v>3114343.79</v>
      </c>
      <c r="D8" s="555">
        <f>D9+D10</f>
        <v>564591314.38</v>
      </c>
      <c r="E8" s="556">
        <f t="shared" si="0"/>
        <v>567705658.16999996</v>
      </c>
      <c r="F8" s="555">
        <f>F9+F10</f>
        <v>2401513.2200000002</v>
      </c>
      <c r="G8" s="555">
        <f>G9+G10</f>
        <v>420980463.32999998</v>
      </c>
      <c r="H8" s="557">
        <f t="shared" si="1"/>
        <v>423381976.55000001</v>
      </c>
    </row>
    <row r="9" spans="1:8">
      <c r="A9" s="737">
        <v>3.1</v>
      </c>
      <c r="B9" s="355" t="s">
        <v>184</v>
      </c>
      <c r="C9" s="555">
        <v>3114343.79</v>
      </c>
      <c r="D9" s="555">
        <v>564591314.38</v>
      </c>
      <c r="E9" s="556">
        <f t="shared" si="0"/>
        <v>567705658.16999996</v>
      </c>
      <c r="F9" s="555">
        <v>2401513.2200000002</v>
      </c>
      <c r="G9" s="555">
        <v>420980463.32999998</v>
      </c>
      <c r="H9" s="557">
        <f t="shared" si="1"/>
        <v>423381976.55000001</v>
      </c>
    </row>
    <row r="10" spans="1:8">
      <c r="A10" s="737">
        <v>3.2</v>
      </c>
      <c r="B10" s="355" t="s">
        <v>180</v>
      </c>
      <c r="C10" s="555">
        <v>0</v>
      </c>
      <c r="D10" s="555">
        <v>0</v>
      </c>
      <c r="E10" s="556">
        <f t="shared" si="0"/>
        <v>0</v>
      </c>
      <c r="F10" s="555">
        <v>0</v>
      </c>
      <c r="G10" s="555">
        <v>0</v>
      </c>
      <c r="H10" s="557">
        <f t="shared" si="1"/>
        <v>0</v>
      </c>
    </row>
    <row r="11" spans="1:8">
      <c r="A11" s="737">
        <v>4</v>
      </c>
      <c r="B11" s="356" t="s">
        <v>182</v>
      </c>
      <c r="C11" s="555">
        <f>C12+C13</f>
        <v>0</v>
      </c>
      <c r="D11" s="555">
        <f>D12+D13</f>
        <v>0</v>
      </c>
      <c r="E11" s="556">
        <f t="shared" si="0"/>
        <v>0</v>
      </c>
      <c r="F11" s="555">
        <f>F12+F13</f>
        <v>0</v>
      </c>
      <c r="G11" s="555">
        <f>G12+G13</f>
        <v>0</v>
      </c>
      <c r="H11" s="557">
        <f t="shared" si="1"/>
        <v>0</v>
      </c>
    </row>
    <row r="12" spans="1:8">
      <c r="A12" s="737">
        <v>4.0999999999999996</v>
      </c>
      <c r="B12" s="355" t="s">
        <v>166</v>
      </c>
      <c r="C12" s="555">
        <v>0</v>
      </c>
      <c r="D12" s="555">
        <v>0</v>
      </c>
      <c r="E12" s="556">
        <f t="shared" si="0"/>
        <v>0</v>
      </c>
      <c r="F12" s="555">
        <v>0</v>
      </c>
      <c r="G12" s="555">
        <v>0</v>
      </c>
      <c r="H12" s="557">
        <f t="shared" si="1"/>
        <v>0</v>
      </c>
    </row>
    <row r="13" spans="1:8">
      <c r="A13" s="737">
        <v>4.2</v>
      </c>
      <c r="B13" s="355" t="s">
        <v>167</v>
      </c>
      <c r="C13" s="555">
        <v>0</v>
      </c>
      <c r="D13" s="555">
        <v>0</v>
      </c>
      <c r="E13" s="556">
        <f t="shared" si="0"/>
        <v>0</v>
      </c>
      <c r="F13" s="555">
        <v>0</v>
      </c>
      <c r="G13" s="555">
        <v>0</v>
      </c>
      <c r="H13" s="557">
        <f t="shared" si="1"/>
        <v>0</v>
      </c>
    </row>
    <row r="14" spans="1:8">
      <c r="A14" s="737">
        <v>5</v>
      </c>
      <c r="B14" s="356" t="s">
        <v>192</v>
      </c>
      <c r="C14" s="555">
        <f>C15+C16+C17+C23+C24+C25+C26</f>
        <v>49195490</v>
      </c>
      <c r="D14" s="555">
        <f>D15+D16+D17+D23+D24+D25+D26</f>
        <v>1912169765.5400002</v>
      </c>
      <c r="E14" s="556">
        <f t="shared" si="0"/>
        <v>1961365255.5400002</v>
      </c>
      <c r="F14" s="555">
        <f>F15+F16+F17+F23+F24+F25+F26</f>
        <v>28697261.5</v>
      </c>
      <c r="G14" s="555">
        <f>G15+G16+G17+G23+G24+G25+G26</f>
        <v>1171460511.1599998</v>
      </c>
      <c r="H14" s="557">
        <f t="shared" si="1"/>
        <v>1200157772.6599998</v>
      </c>
    </row>
    <row r="15" spans="1:8">
      <c r="A15" s="737">
        <v>5.0999999999999996</v>
      </c>
      <c r="B15" s="357" t="s">
        <v>170</v>
      </c>
      <c r="C15" s="555">
        <v>6643920</v>
      </c>
      <c r="D15" s="555">
        <v>13807905.41</v>
      </c>
      <c r="E15" s="556">
        <f t="shared" si="0"/>
        <v>20451825.41</v>
      </c>
      <c r="F15" s="555">
        <v>9702208.5</v>
      </c>
      <c r="G15" s="555">
        <v>8828525.6099999994</v>
      </c>
      <c r="H15" s="557">
        <f t="shared" si="1"/>
        <v>18530734.109999999</v>
      </c>
    </row>
    <row r="16" spans="1:8">
      <c r="A16" s="737">
        <v>5.2</v>
      </c>
      <c r="B16" s="357" t="s">
        <v>169</v>
      </c>
      <c r="C16" s="555">
        <v>0</v>
      </c>
      <c r="D16" s="555">
        <v>0</v>
      </c>
      <c r="E16" s="556">
        <f t="shared" si="0"/>
        <v>0</v>
      </c>
      <c r="F16" s="555">
        <v>0</v>
      </c>
      <c r="G16" s="555">
        <v>0</v>
      </c>
      <c r="H16" s="557">
        <f t="shared" si="1"/>
        <v>0</v>
      </c>
    </row>
    <row r="17" spans="1:8">
      <c r="A17" s="737">
        <v>5.3</v>
      </c>
      <c r="B17" s="357" t="s">
        <v>168</v>
      </c>
      <c r="C17" s="555">
        <f>C18+C19+C20+C21+C22</f>
        <v>42551570</v>
      </c>
      <c r="D17" s="555">
        <f>D18+D19+D20+D21+D22</f>
        <v>1746441614.6400001</v>
      </c>
      <c r="E17" s="556">
        <f t="shared" si="0"/>
        <v>1788993184.6400001</v>
      </c>
      <c r="F17" s="555">
        <f>F18+F19+F20+F21+F22</f>
        <v>18894156</v>
      </c>
      <c r="G17" s="555">
        <f>G18+G19+G20+G21+G22</f>
        <v>1110096882.21</v>
      </c>
      <c r="H17" s="557">
        <f t="shared" si="1"/>
        <v>1128991038.21</v>
      </c>
    </row>
    <row r="18" spans="1:8">
      <c r="A18" s="737" t="s">
        <v>15</v>
      </c>
      <c r="B18" s="358" t="s">
        <v>36</v>
      </c>
      <c r="C18" s="555">
        <v>3518859</v>
      </c>
      <c r="D18" s="555">
        <v>507465587.74000001</v>
      </c>
      <c r="E18" s="556">
        <f t="shared" si="0"/>
        <v>510984446.74000001</v>
      </c>
      <c r="F18" s="555">
        <v>6780258</v>
      </c>
      <c r="G18" s="555">
        <v>419073174.74000001</v>
      </c>
      <c r="H18" s="557">
        <f t="shared" si="1"/>
        <v>425853432.74000001</v>
      </c>
    </row>
    <row r="19" spans="1:8">
      <c r="A19" s="737" t="s">
        <v>16</v>
      </c>
      <c r="B19" s="358" t="s">
        <v>37</v>
      </c>
      <c r="C19" s="555">
        <v>0</v>
      </c>
      <c r="D19" s="555">
        <v>449523962.13</v>
      </c>
      <c r="E19" s="556">
        <f t="shared" si="0"/>
        <v>449523962.13</v>
      </c>
      <c r="F19" s="555">
        <v>0</v>
      </c>
      <c r="G19" s="555">
        <v>437822283.5</v>
      </c>
      <c r="H19" s="557">
        <f t="shared" si="1"/>
        <v>437822283.5</v>
      </c>
    </row>
    <row r="20" spans="1:8">
      <c r="A20" s="737" t="s">
        <v>17</v>
      </c>
      <c r="B20" s="358" t="s">
        <v>38</v>
      </c>
      <c r="C20" s="555">
        <v>0</v>
      </c>
      <c r="D20" s="555">
        <v>3141698.72</v>
      </c>
      <c r="E20" s="556">
        <f t="shared" si="0"/>
        <v>3141698.72</v>
      </c>
      <c r="F20" s="555">
        <v>0</v>
      </c>
      <c r="G20" s="555">
        <v>3029414.25</v>
      </c>
      <c r="H20" s="557">
        <f t="shared" si="1"/>
        <v>3029414.25</v>
      </c>
    </row>
    <row r="21" spans="1:8">
      <c r="A21" s="737" t="s">
        <v>18</v>
      </c>
      <c r="B21" s="358" t="s">
        <v>39</v>
      </c>
      <c r="C21" s="555">
        <v>1032711</v>
      </c>
      <c r="D21" s="555">
        <v>280532020.25</v>
      </c>
      <c r="E21" s="556">
        <f t="shared" si="0"/>
        <v>281564731.25</v>
      </c>
      <c r="F21" s="555">
        <v>2085289</v>
      </c>
      <c r="G21" s="555">
        <v>179673408.63</v>
      </c>
      <c r="H21" s="557">
        <f t="shared" si="1"/>
        <v>181758697.63</v>
      </c>
    </row>
    <row r="22" spans="1:8">
      <c r="A22" s="737" t="s">
        <v>19</v>
      </c>
      <c r="B22" s="358" t="s">
        <v>40</v>
      </c>
      <c r="C22" s="555">
        <v>38000000</v>
      </c>
      <c r="D22" s="555">
        <v>505778345.80000001</v>
      </c>
      <c r="E22" s="556">
        <f t="shared" si="0"/>
        <v>543778345.79999995</v>
      </c>
      <c r="F22" s="555">
        <v>10028609</v>
      </c>
      <c r="G22" s="555">
        <v>70498601.090000004</v>
      </c>
      <c r="H22" s="557">
        <f t="shared" si="1"/>
        <v>80527210.090000004</v>
      </c>
    </row>
    <row r="23" spans="1:8">
      <c r="A23" s="737">
        <v>5.4</v>
      </c>
      <c r="B23" s="357" t="s">
        <v>171</v>
      </c>
      <c r="C23" s="555">
        <v>0</v>
      </c>
      <c r="D23" s="555">
        <v>151920245.49000001</v>
      </c>
      <c r="E23" s="556">
        <f t="shared" si="0"/>
        <v>151920245.49000001</v>
      </c>
      <c r="F23" s="555">
        <v>100897</v>
      </c>
      <c r="G23" s="555">
        <v>52535103.340000004</v>
      </c>
      <c r="H23" s="557">
        <f t="shared" si="1"/>
        <v>52636000.340000004</v>
      </c>
    </row>
    <row r="24" spans="1:8">
      <c r="A24" s="737">
        <v>5.5</v>
      </c>
      <c r="B24" s="357" t="s">
        <v>172</v>
      </c>
      <c r="C24" s="555">
        <v>0</v>
      </c>
      <c r="D24" s="555">
        <v>0</v>
      </c>
      <c r="E24" s="556">
        <f t="shared" si="0"/>
        <v>0</v>
      </c>
      <c r="F24" s="555">
        <v>0</v>
      </c>
      <c r="G24" s="555">
        <v>0</v>
      </c>
      <c r="H24" s="557">
        <f t="shared" si="1"/>
        <v>0</v>
      </c>
    </row>
    <row r="25" spans="1:8">
      <c r="A25" s="737">
        <v>5.6</v>
      </c>
      <c r="B25" s="357" t="s">
        <v>173</v>
      </c>
      <c r="C25" s="555">
        <v>0</v>
      </c>
      <c r="D25" s="555">
        <v>0</v>
      </c>
      <c r="E25" s="556">
        <f t="shared" si="0"/>
        <v>0</v>
      </c>
      <c r="F25" s="555">
        <v>0</v>
      </c>
      <c r="G25" s="555">
        <v>0</v>
      </c>
      <c r="H25" s="557">
        <f t="shared" si="1"/>
        <v>0</v>
      </c>
    </row>
    <row r="26" spans="1:8">
      <c r="A26" s="737">
        <v>5.7</v>
      </c>
      <c r="B26" s="357" t="s">
        <v>40</v>
      </c>
      <c r="C26" s="555">
        <v>0</v>
      </c>
      <c r="D26" s="555">
        <v>0</v>
      </c>
      <c r="E26" s="556">
        <f t="shared" si="0"/>
        <v>0</v>
      </c>
      <c r="F26" s="555">
        <v>0</v>
      </c>
      <c r="G26" s="555">
        <v>0</v>
      </c>
      <c r="H26" s="557">
        <f t="shared" si="1"/>
        <v>0</v>
      </c>
    </row>
    <row r="27" spans="1:8">
      <c r="A27" s="737">
        <v>6</v>
      </c>
      <c r="B27" s="558" t="s">
        <v>622</v>
      </c>
      <c r="C27" s="555">
        <v>11601886.140000002</v>
      </c>
      <c r="D27" s="555">
        <v>43877079.800000012</v>
      </c>
      <c r="E27" s="556">
        <f t="shared" si="0"/>
        <v>55478965.940000013</v>
      </c>
      <c r="F27" s="555">
        <v>6718025.8800000073</v>
      </c>
      <c r="G27" s="555">
        <v>48912056.24000001</v>
      </c>
      <c r="H27" s="557">
        <f t="shared" si="1"/>
        <v>55630082.12000002</v>
      </c>
    </row>
    <row r="28" spans="1:8">
      <c r="A28" s="737">
        <v>7</v>
      </c>
      <c r="B28" s="558" t="s">
        <v>623</v>
      </c>
      <c r="C28" s="555">
        <v>19155862.722204033</v>
      </c>
      <c r="D28" s="555">
        <v>4829984.3685765378</v>
      </c>
      <c r="E28" s="556">
        <f t="shared" si="0"/>
        <v>23985847.090780571</v>
      </c>
      <c r="F28" s="555">
        <v>8147932.0003163898</v>
      </c>
      <c r="G28" s="555">
        <v>5438844.6093898164</v>
      </c>
      <c r="H28" s="557">
        <f t="shared" si="1"/>
        <v>13586776.609706206</v>
      </c>
    </row>
    <row r="29" spans="1:8">
      <c r="A29" s="737">
        <v>8</v>
      </c>
      <c r="B29" s="558" t="s">
        <v>181</v>
      </c>
      <c r="C29" s="555">
        <v>0</v>
      </c>
      <c r="D29" s="555">
        <v>0</v>
      </c>
      <c r="E29" s="556">
        <f t="shared" si="0"/>
        <v>0</v>
      </c>
      <c r="F29" s="555">
        <v>0</v>
      </c>
      <c r="G29" s="555">
        <v>0</v>
      </c>
      <c r="H29" s="557">
        <f t="shared" si="1"/>
        <v>0</v>
      </c>
    </row>
    <row r="30" spans="1:8">
      <c r="A30" s="737">
        <v>9</v>
      </c>
      <c r="B30" s="559" t="s">
        <v>198</v>
      </c>
      <c r="C30" s="555">
        <f>C31+C32+C33+C34+C35+C36+C37</f>
        <v>9396804.9000000004</v>
      </c>
      <c r="D30" s="555">
        <f>D31+D32+D33+D34+D35+D36+D37</f>
        <v>9564600</v>
      </c>
      <c r="E30" s="556">
        <f t="shared" si="0"/>
        <v>18961404.899999999</v>
      </c>
      <c r="F30" s="555">
        <f>F31+F32+F33+F34+F35+F36+F37</f>
        <v>68450390.700000003</v>
      </c>
      <c r="G30" s="555">
        <f>G31+G32+G33+G34+G35+G36+G37</f>
        <v>68846321.370000005</v>
      </c>
      <c r="H30" s="557">
        <f t="shared" si="1"/>
        <v>137296712.06999999</v>
      </c>
    </row>
    <row r="31" spans="1:8">
      <c r="A31" s="737">
        <v>9.1</v>
      </c>
      <c r="B31" s="359" t="s">
        <v>188</v>
      </c>
      <c r="C31" s="555">
        <v>9396804.9000000004</v>
      </c>
      <c r="D31" s="555">
        <v>0</v>
      </c>
      <c r="E31" s="556">
        <f t="shared" si="0"/>
        <v>9396804.9000000004</v>
      </c>
      <c r="F31" s="555">
        <v>68450390.700000003</v>
      </c>
      <c r="G31" s="555">
        <v>0</v>
      </c>
      <c r="H31" s="557">
        <f t="shared" si="1"/>
        <v>68450390.700000003</v>
      </c>
    </row>
    <row r="32" spans="1:8">
      <c r="A32" s="737">
        <v>9.1999999999999993</v>
      </c>
      <c r="B32" s="359" t="s">
        <v>189</v>
      </c>
      <c r="C32" s="555">
        <v>0</v>
      </c>
      <c r="D32" s="555">
        <v>9564600</v>
      </c>
      <c r="E32" s="556">
        <f t="shared" si="0"/>
        <v>9564600</v>
      </c>
      <c r="F32" s="555">
        <v>0</v>
      </c>
      <c r="G32" s="555">
        <v>68846321.370000005</v>
      </c>
      <c r="H32" s="557">
        <f t="shared" si="1"/>
        <v>68846321.370000005</v>
      </c>
    </row>
    <row r="33" spans="1:8">
      <c r="A33" s="737">
        <v>9.3000000000000007</v>
      </c>
      <c r="B33" s="359" t="s">
        <v>185</v>
      </c>
      <c r="C33" s="555">
        <v>0</v>
      </c>
      <c r="D33" s="555">
        <v>0</v>
      </c>
      <c r="E33" s="556">
        <f t="shared" si="0"/>
        <v>0</v>
      </c>
      <c r="F33" s="555">
        <v>0</v>
      </c>
      <c r="G33" s="555">
        <v>0</v>
      </c>
      <c r="H33" s="557">
        <f t="shared" si="1"/>
        <v>0</v>
      </c>
    </row>
    <row r="34" spans="1:8">
      <c r="A34" s="737">
        <v>9.4</v>
      </c>
      <c r="B34" s="359" t="s">
        <v>186</v>
      </c>
      <c r="C34" s="555">
        <v>0</v>
      </c>
      <c r="D34" s="555">
        <v>0</v>
      </c>
      <c r="E34" s="556">
        <f t="shared" si="0"/>
        <v>0</v>
      </c>
      <c r="F34" s="555">
        <v>0</v>
      </c>
      <c r="G34" s="555">
        <v>0</v>
      </c>
      <c r="H34" s="557">
        <f t="shared" si="1"/>
        <v>0</v>
      </c>
    </row>
    <row r="35" spans="1:8">
      <c r="A35" s="737">
        <v>9.5</v>
      </c>
      <c r="B35" s="359" t="s">
        <v>187</v>
      </c>
      <c r="C35" s="555">
        <v>0</v>
      </c>
      <c r="D35" s="555">
        <v>0</v>
      </c>
      <c r="E35" s="556">
        <f t="shared" si="0"/>
        <v>0</v>
      </c>
      <c r="F35" s="555">
        <v>0</v>
      </c>
      <c r="G35" s="555">
        <v>0</v>
      </c>
      <c r="H35" s="557">
        <f t="shared" si="1"/>
        <v>0</v>
      </c>
    </row>
    <row r="36" spans="1:8">
      <c r="A36" s="737">
        <v>9.6</v>
      </c>
      <c r="B36" s="359" t="s">
        <v>190</v>
      </c>
      <c r="C36" s="555">
        <v>0</v>
      </c>
      <c r="D36" s="555">
        <v>0</v>
      </c>
      <c r="E36" s="556">
        <f t="shared" si="0"/>
        <v>0</v>
      </c>
      <c r="F36" s="555">
        <v>0</v>
      </c>
      <c r="G36" s="555">
        <v>0</v>
      </c>
      <c r="H36" s="557">
        <f t="shared" si="1"/>
        <v>0</v>
      </c>
    </row>
    <row r="37" spans="1:8">
      <c r="A37" s="737">
        <v>9.6999999999999993</v>
      </c>
      <c r="B37" s="359" t="s">
        <v>191</v>
      </c>
      <c r="C37" s="555">
        <v>0</v>
      </c>
      <c r="D37" s="555">
        <v>0</v>
      </c>
      <c r="E37" s="556">
        <f t="shared" si="0"/>
        <v>0</v>
      </c>
      <c r="F37" s="555">
        <v>0</v>
      </c>
      <c r="G37" s="555">
        <v>0</v>
      </c>
      <c r="H37" s="557">
        <f t="shared" si="1"/>
        <v>0</v>
      </c>
    </row>
    <row r="38" spans="1:8">
      <c r="A38" s="737">
        <v>10</v>
      </c>
      <c r="B38" s="356" t="s">
        <v>194</v>
      </c>
      <c r="C38" s="563">
        <f>C41+C42</f>
        <v>643.58000000000004</v>
      </c>
      <c r="D38" s="563">
        <f>D41+D42</f>
        <v>899877.44</v>
      </c>
      <c r="E38" s="560">
        <f t="shared" si="0"/>
        <v>900521.0199999999</v>
      </c>
      <c r="F38" s="563">
        <f>F41+F42</f>
        <v>1449000.77</v>
      </c>
      <c r="G38" s="563">
        <f>G41+G42</f>
        <v>2771066.81</v>
      </c>
      <c r="H38" s="557">
        <f t="shared" si="1"/>
        <v>4220067.58</v>
      </c>
    </row>
    <row r="39" spans="1:8">
      <c r="A39" s="737">
        <v>10.1</v>
      </c>
      <c r="B39" s="359" t="s">
        <v>195</v>
      </c>
      <c r="C39" s="555">
        <v>0</v>
      </c>
      <c r="D39" s="555">
        <v>0</v>
      </c>
      <c r="E39" s="556">
        <f t="shared" si="0"/>
        <v>0</v>
      </c>
      <c r="F39" s="555">
        <v>0</v>
      </c>
      <c r="G39" s="555">
        <v>1074.43</v>
      </c>
      <c r="H39" s="557">
        <f t="shared" si="1"/>
        <v>1074.43</v>
      </c>
    </row>
    <row r="40" spans="1:8">
      <c r="A40" s="737">
        <v>10.199999999999999</v>
      </c>
      <c r="B40" s="359" t="s">
        <v>196</v>
      </c>
      <c r="C40" s="555">
        <v>2269.9299999999998</v>
      </c>
      <c r="D40" s="555">
        <v>1189.44</v>
      </c>
      <c r="E40" s="556">
        <f t="shared" si="0"/>
        <v>3459.37</v>
      </c>
      <c r="F40" s="555">
        <v>594821.78</v>
      </c>
      <c r="G40" s="555">
        <v>2084815.5699999987</v>
      </c>
      <c r="H40" s="557">
        <f t="shared" si="1"/>
        <v>2679637.3499999987</v>
      </c>
    </row>
    <row r="41" spans="1:8">
      <c r="A41" s="737">
        <v>10.3</v>
      </c>
      <c r="B41" s="359" t="s">
        <v>199</v>
      </c>
      <c r="C41" s="555">
        <v>0</v>
      </c>
      <c r="D41" s="555">
        <v>0</v>
      </c>
      <c r="E41" s="556">
        <f t="shared" si="0"/>
        <v>0</v>
      </c>
      <c r="F41" s="555">
        <v>0</v>
      </c>
      <c r="G41" s="555">
        <v>6520.39</v>
      </c>
      <c r="H41" s="557">
        <f t="shared" si="1"/>
        <v>6520.39</v>
      </c>
    </row>
    <row r="42" spans="1:8" ht="25.5">
      <c r="A42" s="737">
        <v>10.4</v>
      </c>
      <c r="B42" s="359" t="s">
        <v>200</v>
      </c>
      <c r="C42" s="555">
        <v>643.58000000000004</v>
      </c>
      <c r="D42" s="555">
        <v>899877.44</v>
      </c>
      <c r="E42" s="556">
        <f t="shared" si="0"/>
        <v>900521.0199999999</v>
      </c>
      <c r="F42" s="555">
        <v>1449000.77</v>
      </c>
      <c r="G42" s="555">
        <v>2764546.42</v>
      </c>
      <c r="H42" s="557">
        <f t="shared" si="1"/>
        <v>4213547.1899999995</v>
      </c>
    </row>
    <row r="43" spans="1:8" ht="15.75" thickBot="1">
      <c r="A43" s="737">
        <v>11</v>
      </c>
      <c r="B43" s="119" t="s">
        <v>197</v>
      </c>
      <c r="C43" s="555">
        <v>0</v>
      </c>
      <c r="D43" s="555">
        <v>0</v>
      </c>
      <c r="E43" s="556">
        <f t="shared" si="0"/>
        <v>0</v>
      </c>
      <c r="F43" s="555">
        <v>0</v>
      </c>
      <c r="G43" s="555">
        <v>0</v>
      </c>
      <c r="H43" s="557">
        <f t="shared" si="1"/>
        <v>0</v>
      </c>
    </row>
    <row r="44" spans="1:8">
      <c r="C44" s="360"/>
      <c r="D44" s="360"/>
      <c r="E44" s="360"/>
      <c r="F44" s="360"/>
      <c r="G44" s="360"/>
      <c r="H44" s="360"/>
    </row>
    <row r="45" spans="1:8">
      <c r="C45" s="360"/>
      <c r="D45" s="360"/>
      <c r="E45" s="360"/>
      <c r="F45" s="360"/>
      <c r="G45" s="360"/>
      <c r="H45" s="360"/>
    </row>
    <row r="46" spans="1:8">
      <c r="C46" s="360"/>
      <c r="D46" s="360"/>
      <c r="E46" s="360"/>
      <c r="F46" s="360"/>
      <c r="G46" s="360"/>
      <c r="H46" s="360"/>
    </row>
    <row r="47" spans="1:8">
      <c r="C47" s="360"/>
      <c r="D47" s="360"/>
      <c r="E47" s="360"/>
      <c r="F47" s="360"/>
      <c r="G47" s="360"/>
      <c r="H47" s="360"/>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7.42578125" style="4" bestFit="1" customWidth="1"/>
    <col min="2" max="2" width="93.5703125" style="4" customWidth="1"/>
    <col min="3" max="4" width="15.140625" style="4" customWidth="1"/>
    <col min="5" max="7" width="15.140625" style="17" customWidth="1"/>
    <col min="8" max="11" width="9.85546875" style="17" customWidth="1"/>
    <col min="12" max="16384" width="9.140625" style="17"/>
  </cols>
  <sheetData>
    <row r="1" spans="1:8">
      <c r="A1" s="2" t="s">
        <v>30</v>
      </c>
      <c r="B1" s="3" t="str">
        <f>'Info '!C2</f>
        <v>JSC " Halyk Bank Georgia"</v>
      </c>
      <c r="C1" s="3"/>
    </row>
    <row r="2" spans="1:8">
      <c r="A2" s="2" t="s">
        <v>31</v>
      </c>
      <c r="B2" s="735">
        <f>'1. key ratios '!B2</f>
        <v>45838</v>
      </c>
      <c r="C2" s="6"/>
      <c r="D2" s="7"/>
      <c r="E2" s="20"/>
      <c r="F2" s="20"/>
      <c r="G2" s="20"/>
      <c r="H2" s="20"/>
    </row>
    <row r="3" spans="1:8">
      <c r="A3" s="2"/>
      <c r="B3" s="3"/>
      <c r="C3" s="6"/>
      <c r="D3" s="7"/>
      <c r="E3" s="20"/>
      <c r="F3" s="20"/>
      <c r="G3" s="20"/>
      <c r="H3" s="20"/>
    </row>
    <row r="4" spans="1:8" ht="15" customHeight="1" thickBot="1">
      <c r="A4" s="7" t="s">
        <v>96</v>
      </c>
      <c r="B4" s="97" t="s">
        <v>174</v>
      </c>
      <c r="C4" s="21" t="s">
        <v>35</v>
      </c>
    </row>
    <row r="5" spans="1:8" ht="15" customHeight="1">
      <c r="A5" s="139" t="s">
        <v>6</v>
      </c>
      <c r="B5" s="140"/>
      <c r="C5" s="271" t="str">
        <f>INT((MONTH($B$2))/3)&amp;"Q"&amp;"-"&amp;YEAR($B$2)</f>
        <v>2Q-2025</v>
      </c>
      <c r="D5" s="271" t="str">
        <f>IF(INT(MONTH($B$2))=3, "4"&amp;"Q"&amp;"-"&amp;YEAR($B$2)-1, IF(INT(MONTH($B$2))=6, "1"&amp;"Q"&amp;"-"&amp;YEAR($B$2), IF(INT(MONTH($B$2))=9, "2"&amp;"Q"&amp;"-"&amp;YEAR($B$2),IF(INT(MONTH($B$2))=12, "3"&amp;"Q"&amp;"-"&amp;YEAR($B$2), 0))))</f>
        <v>1Q-2025</v>
      </c>
      <c r="E5" s="271" t="str">
        <f>IF(INT(MONTH($B$2))=3, "3"&amp;"Q"&amp;"-"&amp;YEAR($B$2)-1, IF(INT(MONTH($B$2))=6, "4"&amp;"Q"&amp;"-"&amp;YEAR($B$2)-1, IF(INT(MONTH($B$2))=9, "1"&amp;"Q"&amp;"-"&amp;YEAR($B$2),IF(INT(MONTH($B$2))=12, "2"&amp;"Q"&amp;"-"&amp;YEAR($B$2), 0))))</f>
        <v>4Q-2024</v>
      </c>
      <c r="F5" s="271" t="str">
        <f>IF(INT(MONTH($B$2))=3, "2"&amp;"Q"&amp;"-"&amp;YEAR($B$2)-1, IF(INT(MONTH($B$2))=6, "3"&amp;"Q"&amp;"-"&amp;YEAR($B$2)-1, IF(INT(MONTH($B$2))=9, "4"&amp;"Q"&amp;"-"&amp;YEAR($B$2)-1,IF(INT(MONTH($B$2))=12, "1"&amp;"Q"&amp;"-"&amp;YEAR($B$2), 0))))</f>
        <v>3Q-2024</v>
      </c>
      <c r="G5" s="272" t="str">
        <f>IF(INT(MONTH($B$2))=3, "1"&amp;"Q"&amp;"-"&amp;YEAR($B$2)-1, IF(INT(MONTH($B$2))=6, "2"&amp;"Q"&amp;"-"&amp;YEAR($B$2)-1, IF(INT(MONTH($B$2))=9, "3"&amp;"Q"&amp;"-"&amp;YEAR($B$2)-1,IF(INT(MONTH($B$2))=12, "4"&amp;"Q"&amp;"-"&amp;YEAR($B$2)-1, 0))))</f>
        <v>2Q-2024</v>
      </c>
    </row>
    <row r="6" spans="1:8" ht="15" customHeight="1">
      <c r="A6" s="738">
        <v>1</v>
      </c>
      <c r="B6" s="223" t="s">
        <v>178</v>
      </c>
      <c r="C6" s="265">
        <f>C7+C9+C10</f>
        <v>1034298441.7168159</v>
      </c>
      <c r="D6" s="267">
        <f>D7+D9+D10</f>
        <v>962500889.79474413</v>
      </c>
      <c r="E6" s="225">
        <f t="shared" ref="E6:G6" si="0">E7+E9+E10</f>
        <v>849309233.90843165</v>
      </c>
      <c r="F6" s="265">
        <f t="shared" si="0"/>
        <v>791533762.24777734</v>
      </c>
      <c r="G6" s="269">
        <f t="shared" si="0"/>
        <v>775789739.15698862</v>
      </c>
    </row>
    <row r="7" spans="1:8" ht="15" customHeight="1">
      <c r="A7" s="738">
        <v>1.1000000000000001</v>
      </c>
      <c r="B7" s="223" t="s">
        <v>745</v>
      </c>
      <c r="C7" s="266">
        <v>1010595423.5780489</v>
      </c>
      <c r="D7" s="266">
        <v>939235179.06504965</v>
      </c>
      <c r="E7" s="266">
        <v>828351804.25493968</v>
      </c>
      <c r="F7" s="266">
        <v>771246465.81132388</v>
      </c>
      <c r="G7" s="266">
        <v>753854660.97678208</v>
      </c>
    </row>
    <row r="8" spans="1:8">
      <c r="A8" s="738" t="s">
        <v>14</v>
      </c>
      <c r="B8" s="223" t="s">
        <v>95</v>
      </c>
      <c r="C8" s="266">
        <v>0</v>
      </c>
      <c r="D8" s="266">
        <v>0</v>
      </c>
      <c r="E8" s="266">
        <v>0</v>
      </c>
      <c r="F8" s="266">
        <v>0</v>
      </c>
      <c r="G8" s="266">
        <v>0</v>
      </c>
    </row>
    <row r="9" spans="1:8" ht="15" customHeight="1">
      <c r="A9" s="738">
        <v>1.2</v>
      </c>
      <c r="B9" s="224" t="s">
        <v>94</v>
      </c>
      <c r="C9" s="266">
        <v>23685022.486532584</v>
      </c>
      <c r="D9" s="266">
        <v>22859119.687414207</v>
      </c>
      <c r="E9" s="266">
        <v>20051137.263492011</v>
      </c>
      <c r="F9" s="266">
        <v>18794909.967453465</v>
      </c>
      <c r="G9" s="266">
        <v>20566070.366206549</v>
      </c>
    </row>
    <row r="10" spans="1:8" ht="15" customHeight="1">
      <c r="A10" s="738">
        <v>1.3</v>
      </c>
      <c r="B10" s="223" t="s">
        <v>28</v>
      </c>
      <c r="C10" s="266">
        <v>17995.652234471552</v>
      </c>
      <c r="D10" s="266">
        <v>406591.04228035483</v>
      </c>
      <c r="E10" s="266">
        <v>906292.39</v>
      </c>
      <c r="F10" s="266">
        <v>1492386.469</v>
      </c>
      <c r="G10" s="266">
        <v>1369007.814</v>
      </c>
    </row>
    <row r="11" spans="1:8" ht="15" customHeight="1">
      <c r="A11" s="738">
        <v>2</v>
      </c>
      <c r="B11" s="223" t="s">
        <v>175</v>
      </c>
      <c r="C11" s="266">
        <v>474542.13054102997</v>
      </c>
      <c r="D11" s="266">
        <v>1431043.8139143335</v>
      </c>
      <c r="E11" s="266">
        <v>2442101.3658788437</v>
      </c>
      <c r="F11" s="266">
        <v>1697829.8447199159</v>
      </c>
      <c r="G11" s="266">
        <v>2472731.2712426311</v>
      </c>
    </row>
    <row r="12" spans="1:8" ht="15" customHeight="1">
      <c r="A12" s="738">
        <v>3</v>
      </c>
      <c r="B12" s="223" t="s">
        <v>176</v>
      </c>
      <c r="C12" s="266">
        <v>86965483.489961877</v>
      </c>
      <c r="D12" s="266">
        <v>86965483.489961877</v>
      </c>
      <c r="E12" s="266">
        <v>86965483.489961848</v>
      </c>
      <c r="F12" s="266">
        <v>77020183.024999976</v>
      </c>
      <c r="G12" s="266">
        <v>77020183.024999976</v>
      </c>
    </row>
    <row r="13" spans="1:8" ht="15" customHeight="1" thickBot="1">
      <c r="A13" s="739">
        <v>4</v>
      </c>
      <c r="B13" s="25" t="s">
        <v>177</v>
      </c>
      <c r="C13" s="226">
        <f>C6+C11+C12</f>
        <v>1121738467.3373189</v>
      </c>
      <c r="D13" s="268">
        <f>D6+D11+D12</f>
        <v>1050897417.0986203</v>
      </c>
      <c r="E13" s="227">
        <f t="shared" ref="E13:G13" si="1">E6+E11+E12</f>
        <v>938716818.76427233</v>
      </c>
      <c r="F13" s="226">
        <f t="shared" si="1"/>
        <v>870251775.11749721</v>
      </c>
      <c r="G13" s="270">
        <f t="shared" si="1"/>
        <v>855282653.45323122</v>
      </c>
    </row>
    <row r="14" spans="1:8">
      <c r="B14" s="28"/>
    </row>
    <row r="15" spans="1:8">
      <c r="B15" s="29"/>
      <c r="E15" s="4"/>
      <c r="F15" s="4"/>
      <c r="G15" s="4"/>
    </row>
    <row r="16" spans="1:8">
      <c r="B16" s="29"/>
      <c r="E16" s="4"/>
      <c r="F16" s="4"/>
      <c r="G16" s="4"/>
    </row>
    <row r="17" spans="1:7">
      <c r="A17" s="17"/>
      <c r="B17" s="17"/>
      <c r="E17" s="4"/>
      <c r="F17" s="4"/>
      <c r="G17" s="4"/>
    </row>
    <row r="18" spans="1:7">
      <c r="A18" s="17"/>
      <c r="B18" s="17"/>
      <c r="E18" s="4"/>
      <c r="F18" s="4"/>
      <c r="G18" s="4"/>
    </row>
    <row r="19" spans="1:7">
      <c r="A19" s="17"/>
      <c r="B19" s="17"/>
      <c r="E19" s="4"/>
      <c r="F19" s="4"/>
      <c r="G19" s="4"/>
    </row>
    <row r="20" spans="1:7">
      <c r="A20" s="17"/>
      <c r="B20" s="17"/>
      <c r="E20" s="4"/>
      <c r="F20" s="4"/>
      <c r="G20" s="4"/>
    </row>
    <row r="21" spans="1:7">
      <c r="A21" s="17"/>
      <c r="B21" s="17"/>
      <c r="E21" s="4"/>
      <c r="F21" s="4"/>
      <c r="G21" s="4"/>
    </row>
    <row r="22" spans="1:7">
      <c r="A22" s="17"/>
      <c r="B22" s="17"/>
      <c r="E22" s="4"/>
      <c r="F22" s="4"/>
      <c r="G22" s="4"/>
    </row>
    <row r="23" spans="1:7" ht="11.25">
      <c r="A23" s="17"/>
      <c r="B23" s="17"/>
      <c r="C23" s="17"/>
      <c r="D23" s="17"/>
    </row>
    <row r="24" spans="1:7" ht="11.25">
      <c r="A24" s="17"/>
      <c r="B24" s="17"/>
      <c r="C24" s="17"/>
      <c r="D24" s="17"/>
    </row>
    <row r="25" spans="1:7" ht="11.25">
      <c r="A25" s="17"/>
      <c r="B25" s="17"/>
      <c r="C25" s="17"/>
      <c r="D25" s="17"/>
    </row>
    <row r="26" spans="1:7" ht="11.25">
      <c r="A26" s="17"/>
      <c r="B26" s="17"/>
      <c r="C26" s="17"/>
      <c r="D26" s="17"/>
    </row>
    <row r="27" spans="1:7" ht="11.25">
      <c r="A27" s="17"/>
      <c r="B27" s="17"/>
      <c r="C27" s="17"/>
      <c r="D27" s="17"/>
    </row>
    <row r="28" spans="1:7" ht="11.25">
      <c r="A28" s="17"/>
      <c r="B28" s="17"/>
      <c r="C28" s="17"/>
      <c r="D28" s="17"/>
    </row>
    <row r="29" spans="1:7"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6"/>
  <sheetViews>
    <sheetView zoomScale="80" zoomScaleNormal="80" workbookViewId="0">
      <pane xSplit="1" ySplit="4" topLeftCell="B12"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7.42578125" style="4" bestFit="1" customWidth="1"/>
    <col min="2" max="2" width="65.5703125" style="4" customWidth="1"/>
    <col min="3" max="3" width="27.5703125" style="4" customWidth="1"/>
    <col min="4" max="16384" width="9.140625" style="5"/>
  </cols>
  <sheetData>
    <row r="1" spans="1:8">
      <c r="A1" s="2" t="s">
        <v>30</v>
      </c>
      <c r="B1" s="3" t="str">
        <f>'Info '!C2</f>
        <v>JSC " Halyk Bank Georgia"</v>
      </c>
    </row>
    <row r="2" spans="1:8">
      <c r="A2" s="2" t="s">
        <v>31</v>
      </c>
      <c r="B2" s="735">
        <f>'1. key ratios '!B2</f>
        <v>45838</v>
      </c>
    </row>
    <row r="4" spans="1:8" ht="27.95" customHeight="1" thickBot="1">
      <c r="A4" s="30" t="s">
        <v>41</v>
      </c>
      <c r="B4" s="31" t="s">
        <v>151</v>
      </c>
      <c r="C4" s="32"/>
    </row>
    <row r="5" spans="1:8">
      <c r="A5" s="33"/>
      <c r="B5" s="259" t="s">
        <v>42</v>
      </c>
      <c r="C5" s="260" t="s">
        <v>335</v>
      </c>
    </row>
    <row r="6" spans="1:8">
      <c r="A6" s="740">
        <v>1</v>
      </c>
      <c r="B6" s="34" t="s">
        <v>752</v>
      </c>
      <c r="C6" s="35" t="s">
        <v>753</v>
      </c>
    </row>
    <row r="7" spans="1:8">
      <c r="A7" s="740">
        <v>2</v>
      </c>
      <c r="B7" s="34" t="s">
        <v>754</v>
      </c>
      <c r="C7" s="35" t="s">
        <v>753</v>
      </c>
    </row>
    <row r="8" spans="1:8">
      <c r="A8" s="740">
        <v>3</v>
      </c>
      <c r="B8" s="34" t="s">
        <v>755</v>
      </c>
      <c r="C8" s="35" t="s">
        <v>756</v>
      </c>
    </row>
    <row r="9" spans="1:8">
      <c r="A9" s="740">
        <v>4</v>
      </c>
      <c r="B9" s="34" t="s">
        <v>757</v>
      </c>
      <c r="C9" s="35" t="s">
        <v>756</v>
      </c>
    </row>
    <row r="10" spans="1:8">
      <c r="A10" s="740">
        <v>5</v>
      </c>
      <c r="B10" s="34" t="s">
        <v>758</v>
      </c>
      <c r="C10" s="35" t="s">
        <v>753</v>
      </c>
    </row>
    <row r="11" spans="1:8">
      <c r="A11" s="740">
        <v>6</v>
      </c>
      <c r="B11" s="34"/>
      <c r="C11" s="35"/>
    </row>
    <row r="12" spans="1:8">
      <c r="A12" s="740">
        <v>7</v>
      </c>
      <c r="B12" s="34"/>
      <c r="C12" s="35"/>
      <c r="H12" s="36"/>
    </row>
    <row r="13" spans="1:8">
      <c r="A13" s="740">
        <v>8</v>
      </c>
      <c r="B13" s="34"/>
      <c r="C13" s="35"/>
    </row>
    <row r="14" spans="1:8">
      <c r="A14" s="740">
        <v>9</v>
      </c>
      <c r="B14" s="34"/>
      <c r="C14" s="35"/>
    </row>
    <row r="15" spans="1:8">
      <c r="A15" s="740">
        <v>10</v>
      </c>
      <c r="B15" s="34"/>
      <c r="C15" s="35"/>
    </row>
    <row r="16" spans="1:8">
      <c r="A16" s="740"/>
      <c r="B16" s="261"/>
      <c r="C16" s="262"/>
    </row>
    <row r="17" spans="1:3" ht="25.5">
      <c r="A17" s="740"/>
      <c r="B17" s="263" t="s">
        <v>43</v>
      </c>
      <c r="C17" s="264" t="s">
        <v>336</v>
      </c>
    </row>
    <row r="18" spans="1:3" ht="51">
      <c r="A18" s="740">
        <v>1</v>
      </c>
      <c r="B18" s="698" t="s">
        <v>759</v>
      </c>
      <c r="C18" s="699" t="s">
        <v>760</v>
      </c>
    </row>
    <row r="19" spans="1:3" ht="51">
      <c r="A19" s="740">
        <v>2</v>
      </c>
      <c r="B19" s="698" t="s">
        <v>761</v>
      </c>
      <c r="C19" s="699" t="s">
        <v>762</v>
      </c>
    </row>
    <row r="20" spans="1:3" ht="38.25">
      <c r="A20" s="740">
        <v>3</v>
      </c>
      <c r="B20" s="698" t="s">
        <v>763</v>
      </c>
      <c r="C20" s="699" t="s">
        <v>764</v>
      </c>
    </row>
    <row r="21" spans="1:3" ht="89.25">
      <c r="A21" s="740">
        <v>4</v>
      </c>
      <c r="B21" s="698" t="s">
        <v>765</v>
      </c>
      <c r="C21" s="699" t="s">
        <v>766</v>
      </c>
    </row>
    <row r="22" spans="1:3" ht="63.75">
      <c r="A22" s="740">
        <v>5</v>
      </c>
      <c r="B22" s="698" t="s">
        <v>767</v>
      </c>
      <c r="C22" s="699" t="s">
        <v>768</v>
      </c>
    </row>
    <row r="23" spans="1:3">
      <c r="A23" s="740">
        <v>6</v>
      </c>
      <c r="B23" s="34"/>
      <c r="C23" s="37"/>
    </row>
    <row r="24" spans="1:3">
      <c r="A24" s="740">
        <v>7</v>
      </c>
      <c r="B24" s="34"/>
      <c r="C24" s="37"/>
    </row>
    <row r="25" spans="1:3">
      <c r="A25" s="740">
        <v>8</v>
      </c>
      <c r="B25" s="34"/>
      <c r="C25" s="37"/>
    </row>
    <row r="26" spans="1:3">
      <c r="A26" s="740">
        <v>9</v>
      </c>
      <c r="B26" s="34"/>
      <c r="C26" s="37"/>
    </row>
    <row r="27" spans="1:3" ht="15.75" customHeight="1">
      <c r="A27" s="740">
        <v>10</v>
      </c>
      <c r="B27" s="34"/>
      <c r="C27" s="38"/>
    </row>
    <row r="28" spans="1:3" ht="15.75" customHeight="1">
      <c r="A28" s="740"/>
      <c r="B28" s="34"/>
      <c r="C28" s="38"/>
    </row>
    <row r="29" spans="1:3" ht="30" customHeight="1">
      <c r="A29" s="740"/>
      <c r="B29" s="774" t="s">
        <v>44</v>
      </c>
      <c r="C29" s="775"/>
    </row>
    <row r="30" spans="1:3">
      <c r="A30" s="740">
        <v>1</v>
      </c>
      <c r="B30" s="34" t="s">
        <v>769</v>
      </c>
      <c r="C30" s="35">
        <v>1</v>
      </c>
    </row>
    <row r="31" spans="1:3" ht="15.75" customHeight="1">
      <c r="A31" s="740"/>
      <c r="B31" s="34"/>
      <c r="C31" s="35"/>
    </row>
    <row r="32" spans="1:3" ht="29.25" customHeight="1">
      <c r="A32" s="740"/>
      <c r="B32" s="774" t="s">
        <v>45</v>
      </c>
      <c r="C32" s="775"/>
    </row>
    <row r="33" spans="1:3">
      <c r="A33" s="740">
        <v>1</v>
      </c>
      <c r="B33" s="34" t="s">
        <v>770</v>
      </c>
      <c r="C33" s="700">
        <v>0.34884262130075538</v>
      </c>
    </row>
    <row r="34" spans="1:3">
      <c r="A34" s="740">
        <v>2</v>
      </c>
      <c r="B34" s="34" t="s">
        <v>771</v>
      </c>
      <c r="C34" s="700">
        <v>0.34884262130075538</v>
      </c>
    </row>
    <row r="35" spans="1:3">
      <c r="A35" s="740">
        <v>3</v>
      </c>
      <c r="B35" s="34" t="s">
        <v>772</v>
      </c>
      <c r="C35" s="700">
        <v>0.28112438880389834</v>
      </c>
    </row>
    <row r="36" spans="1:3" ht="15" thickBot="1">
      <c r="A36" s="39"/>
      <c r="B36" s="40"/>
      <c r="C36" s="41"/>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78" t="s">
        <v>30</v>
      </c>
      <c r="B1" s="3" t="str">
        <f>'Info '!C2</f>
        <v>JSC " Halyk Bank Georgia"</v>
      </c>
      <c r="C1" s="53"/>
      <c r="D1" s="53"/>
      <c r="E1" s="53"/>
      <c r="F1" s="15"/>
    </row>
    <row r="2" spans="1:7" s="42" customFormat="1" ht="15.75" customHeight="1">
      <c r="A2" s="178" t="s">
        <v>31</v>
      </c>
      <c r="B2" s="735">
        <f>'1. key ratios '!B2</f>
        <v>45838</v>
      </c>
    </row>
    <row r="3" spans="1:7" s="42" customFormat="1" ht="15.75" customHeight="1">
      <c r="A3" s="178"/>
    </row>
    <row r="4" spans="1:7" s="42" customFormat="1" ht="15.75" customHeight="1" thickBot="1">
      <c r="A4" s="179" t="s">
        <v>99</v>
      </c>
      <c r="B4" s="780" t="s">
        <v>212</v>
      </c>
      <c r="C4" s="781"/>
      <c r="D4" s="781"/>
      <c r="E4" s="781"/>
    </row>
    <row r="5" spans="1:7" s="46" customFormat="1" ht="17.45" customHeight="1">
      <c r="A5" s="128"/>
      <c r="B5" s="129"/>
      <c r="C5" s="44" t="s">
        <v>0</v>
      </c>
      <c r="D5" s="44" t="s">
        <v>1</v>
      </c>
      <c r="E5" s="45" t="s">
        <v>2</v>
      </c>
    </row>
    <row r="6" spans="1:7" s="15" customFormat="1" ht="14.45" customHeight="1">
      <c r="A6" s="180"/>
      <c r="B6" s="776" t="s">
        <v>219</v>
      </c>
      <c r="C6" s="776" t="s">
        <v>624</v>
      </c>
      <c r="D6" s="778" t="s">
        <v>98</v>
      </c>
      <c r="E6" s="779"/>
      <c r="G6" s="5"/>
    </row>
    <row r="7" spans="1:7" s="15" customFormat="1" ht="99.6" customHeight="1">
      <c r="A7" s="180"/>
      <c r="B7" s="777"/>
      <c r="C7" s="776"/>
      <c r="D7" s="209" t="s">
        <v>97</v>
      </c>
      <c r="E7" s="210" t="s">
        <v>220</v>
      </c>
      <c r="G7" s="5"/>
    </row>
    <row r="8" spans="1:7" ht="21">
      <c r="A8" s="317">
        <v>1</v>
      </c>
      <c r="B8" s="318" t="s">
        <v>525</v>
      </c>
      <c r="C8" s="361">
        <f>SUM(C9:C11)</f>
        <v>57995662.020000011</v>
      </c>
      <c r="D8" s="361">
        <f>SUM(D9:D11)</f>
        <v>0</v>
      </c>
      <c r="E8" s="361">
        <f>SUM(E9:E11)</f>
        <v>57995662.020000011</v>
      </c>
      <c r="F8" s="15"/>
    </row>
    <row r="9" spans="1:7" ht="15">
      <c r="A9" s="317">
        <v>1.1000000000000001</v>
      </c>
      <c r="B9" s="319" t="s">
        <v>526</v>
      </c>
      <c r="C9" s="361">
        <v>11830695.85</v>
      </c>
      <c r="D9" s="361">
        <v>0</v>
      </c>
      <c r="E9" s="361">
        <v>11830695.85</v>
      </c>
      <c r="F9" s="15"/>
    </row>
    <row r="10" spans="1:7" ht="15">
      <c r="A10" s="317">
        <v>1.2</v>
      </c>
      <c r="B10" s="319" t="s">
        <v>527</v>
      </c>
      <c r="C10" s="361">
        <v>2375079.9300000006</v>
      </c>
      <c r="D10" s="361">
        <v>0</v>
      </c>
      <c r="E10" s="361">
        <v>2375079.9300000006</v>
      </c>
      <c r="F10" s="15"/>
    </row>
    <row r="11" spans="1:7" ht="15">
      <c r="A11" s="317">
        <v>1.3</v>
      </c>
      <c r="B11" s="319" t="s">
        <v>528</v>
      </c>
      <c r="C11" s="361">
        <v>43789886.24000001</v>
      </c>
      <c r="D11" s="361">
        <v>0</v>
      </c>
      <c r="E11" s="361">
        <v>43789886.24000001</v>
      </c>
      <c r="F11" s="15"/>
    </row>
    <row r="12" spans="1:7" ht="15">
      <c r="A12" s="317">
        <v>2</v>
      </c>
      <c r="B12" s="320" t="s">
        <v>529</v>
      </c>
      <c r="C12" s="361">
        <v>30650.23</v>
      </c>
      <c r="D12" s="361">
        <v>0</v>
      </c>
      <c r="E12" s="361">
        <v>30650.23</v>
      </c>
      <c r="F12" s="15"/>
    </row>
    <row r="13" spans="1:7" ht="15">
      <c r="A13" s="317">
        <v>2.1</v>
      </c>
      <c r="B13" s="321" t="s">
        <v>530</v>
      </c>
      <c r="C13" s="361">
        <v>30650.23</v>
      </c>
      <c r="D13" s="361">
        <v>0</v>
      </c>
      <c r="E13" s="361">
        <v>30650.23</v>
      </c>
      <c r="F13" s="15"/>
    </row>
    <row r="14" spans="1:7" ht="21">
      <c r="A14" s="317">
        <v>3</v>
      </c>
      <c r="B14" s="322" t="s">
        <v>531</v>
      </c>
      <c r="C14" s="361">
        <v>0</v>
      </c>
      <c r="D14" s="361">
        <v>0</v>
      </c>
      <c r="E14" s="361">
        <v>0</v>
      </c>
      <c r="F14" s="15"/>
    </row>
    <row r="15" spans="1:7" ht="21">
      <c r="A15" s="317">
        <v>4</v>
      </c>
      <c r="B15" s="323" t="s">
        <v>532</v>
      </c>
      <c r="C15" s="361">
        <v>0</v>
      </c>
      <c r="D15" s="361">
        <v>0</v>
      </c>
      <c r="E15" s="361">
        <v>0</v>
      </c>
      <c r="F15" s="15"/>
    </row>
    <row r="16" spans="1:7" ht="21">
      <c r="A16" s="317">
        <v>5</v>
      </c>
      <c r="B16" s="324" t="s">
        <v>533</v>
      </c>
      <c r="C16" s="362">
        <f>SUM(C17:C19)</f>
        <v>54000</v>
      </c>
      <c r="D16" s="362">
        <f>SUM(D17:D19)</f>
        <v>0</v>
      </c>
      <c r="E16" s="362">
        <f>SUM(E17:E19)</f>
        <v>54000</v>
      </c>
      <c r="F16" s="15"/>
    </row>
    <row r="17" spans="1:6" ht="15">
      <c r="A17" s="317">
        <v>5.0999999999999996</v>
      </c>
      <c r="B17" s="325" t="s">
        <v>534</v>
      </c>
      <c r="C17" s="362">
        <v>54000</v>
      </c>
      <c r="D17" s="362">
        <v>0</v>
      </c>
      <c r="E17" s="362">
        <v>54000</v>
      </c>
      <c r="F17" s="15"/>
    </row>
    <row r="18" spans="1:6" ht="15">
      <c r="A18" s="317">
        <v>5.2</v>
      </c>
      <c r="B18" s="325" t="s">
        <v>535</v>
      </c>
      <c r="C18" s="362">
        <v>0</v>
      </c>
      <c r="D18" s="362">
        <v>0</v>
      </c>
      <c r="E18" s="362">
        <v>0</v>
      </c>
      <c r="F18" s="15"/>
    </row>
    <row r="19" spans="1:6" ht="15">
      <c r="A19" s="317">
        <v>5.3</v>
      </c>
      <c r="B19" s="326" t="s">
        <v>536</v>
      </c>
      <c r="C19" s="362">
        <v>0</v>
      </c>
      <c r="D19" s="362">
        <v>0</v>
      </c>
      <c r="E19" s="362">
        <v>0</v>
      </c>
      <c r="F19" s="15"/>
    </row>
    <row r="20" spans="1:6" ht="15">
      <c r="A20" s="317">
        <v>6</v>
      </c>
      <c r="B20" s="322" t="s">
        <v>537</v>
      </c>
      <c r="C20" s="362">
        <f>SUM(C21:C22)</f>
        <v>1004307045.6000004</v>
      </c>
      <c r="D20" s="362">
        <f>SUM(D21:D22)</f>
        <v>0</v>
      </c>
      <c r="E20" s="362">
        <f>SUM(E21:E22)</f>
        <v>1004307045.6000004</v>
      </c>
      <c r="F20" s="15"/>
    </row>
    <row r="21" spans="1:6" ht="15">
      <c r="A21" s="317">
        <v>6.1</v>
      </c>
      <c r="B21" s="325" t="s">
        <v>535</v>
      </c>
      <c r="C21" s="362">
        <v>5924205.9499999993</v>
      </c>
      <c r="D21" s="362">
        <v>0</v>
      </c>
      <c r="E21" s="362">
        <v>5924205.9499999993</v>
      </c>
      <c r="F21" s="15"/>
    </row>
    <row r="22" spans="1:6" ht="15">
      <c r="A22" s="317">
        <v>6.2</v>
      </c>
      <c r="B22" s="326" t="s">
        <v>536</v>
      </c>
      <c r="C22" s="362">
        <v>998382839.65000033</v>
      </c>
      <c r="D22" s="362">
        <v>0</v>
      </c>
      <c r="E22" s="362">
        <v>998382839.65000033</v>
      </c>
      <c r="F22" s="15"/>
    </row>
    <row r="23" spans="1:6" ht="21">
      <c r="A23" s="317">
        <v>7</v>
      </c>
      <c r="B23" s="320" t="s">
        <v>538</v>
      </c>
      <c r="C23" s="362">
        <v>0</v>
      </c>
      <c r="D23" s="362">
        <v>0</v>
      </c>
      <c r="E23" s="362">
        <v>0</v>
      </c>
      <c r="F23" s="15"/>
    </row>
    <row r="24" spans="1:6" ht="21">
      <c r="A24" s="317">
        <v>8</v>
      </c>
      <c r="B24" s="327" t="s">
        <v>539</v>
      </c>
      <c r="C24" s="362">
        <v>0</v>
      </c>
      <c r="D24" s="362">
        <v>0</v>
      </c>
      <c r="E24" s="362">
        <v>0</v>
      </c>
      <c r="F24" s="15"/>
    </row>
    <row r="25" spans="1:6" ht="15">
      <c r="A25" s="317">
        <v>9</v>
      </c>
      <c r="B25" s="323" t="s">
        <v>540</v>
      </c>
      <c r="C25" s="362">
        <f>SUM(C26:C27)</f>
        <v>18094691.65000001</v>
      </c>
      <c r="D25" s="362">
        <f>SUM(D26:D27)</f>
        <v>0</v>
      </c>
      <c r="E25" s="362">
        <f>SUM(E26:E27)</f>
        <v>18094691.65000001</v>
      </c>
      <c r="F25" s="15"/>
    </row>
    <row r="26" spans="1:6" ht="15">
      <c r="A26" s="317">
        <v>9.1</v>
      </c>
      <c r="B26" s="325" t="s">
        <v>541</v>
      </c>
      <c r="C26" s="362">
        <v>18094691.65000001</v>
      </c>
      <c r="D26" s="362">
        <v>0</v>
      </c>
      <c r="E26" s="362">
        <v>18094691.65000001</v>
      </c>
      <c r="F26" s="15"/>
    </row>
    <row r="27" spans="1:6" ht="15">
      <c r="A27" s="317">
        <v>9.1999999999999993</v>
      </c>
      <c r="B27" s="325" t="s">
        <v>542</v>
      </c>
      <c r="C27" s="362">
        <v>0</v>
      </c>
      <c r="D27" s="362">
        <v>0</v>
      </c>
      <c r="E27" s="362">
        <v>0</v>
      </c>
      <c r="F27" s="15"/>
    </row>
    <row r="28" spans="1:6" ht="15">
      <c r="A28" s="317">
        <v>10</v>
      </c>
      <c r="B28" s="323" t="s">
        <v>543</v>
      </c>
      <c r="C28" s="362">
        <f>SUM(C29:C30)</f>
        <v>5944843.6899999985</v>
      </c>
      <c r="D28" s="362">
        <f>SUM(D29:D30)</f>
        <v>5944843.6899999985</v>
      </c>
      <c r="E28" s="362">
        <f>SUM(E29:E30)</f>
        <v>0</v>
      </c>
      <c r="F28" s="15"/>
    </row>
    <row r="29" spans="1:6" ht="15">
      <c r="A29" s="317">
        <v>10.1</v>
      </c>
      <c r="B29" s="325" t="s">
        <v>544</v>
      </c>
      <c r="C29" s="362">
        <v>0</v>
      </c>
      <c r="D29" s="362">
        <v>0</v>
      </c>
      <c r="E29" s="362">
        <v>0</v>
      </c>
      <c r="F29" s="15"/>
    </row>
    <row r="30" spans="1:6" ht="15">
      <c r="A30" s="317">
        <v>10.199999999999999</v>
      </c>
      <c r="B30" s="325" t="s">
        <v>545</v>
      </c>
      <c r="C30" s="362">
        <v>5944843.6899999985</v>
      </c>
      <c r="D30" s="362">
        <v>5944843.6899999985</v>
      </c>
      <c r="E30" s="362">
        <v>0</v>
      </c>
      <c r="F30" s="15"/>
    </row>
    <row r="31" spans="1:6" ht="15">
      <c r="A31" s="317">
        <v>11</v>
      </c>
      <c r="B31" s="323" t="s">
        <v>546</v>
      </c>
      <c r="C31" s="362">
        <f>SUM(C32:C33)</f>
        <v>2266864.2999999998</v>
      </c>
      <c r="D31" s="362">
        <f>SUM(D32:D33)</f>
        <v>0</v>
      </c>
      <c r="E31" s="362">
        <f>SUM(E32:E33)</f>
        <v>2266864.2999999998</v>
      </c>
      <c r="F31" s="15"/>
    </row>
    <row r="32" spans="1:6" ht="15">
      <c r="A32" s="317">
        <v>11.1</v>
      </c>
      <c r="B32" s="325" t="s">
        <v>547</v>
      </c>
      <c r="C32" s="362">
        <v>2266864.2999999998</v>
      </c>
      <c r="D32" s="362">
        <v>0</v>
      </c>
      <c r="E32" s="362">
        <v>2266864.2999999998</v>
      </c>
      <c r="F32" s="15"/>
    </row>
    <row r="33" spans="1:7" ht="15">
      <c r="A33" s="317">
        <v>11.2</v>
      </c>
      <c r="B33" s="325" t="s">
        <v>548</v>
      </c>
      <c r="C33" s="362">
        <v>0</v>
      </c>
      <c r="D33" s="362">
        <v>0</v>
      </c>
      <c r="E33" s="362">
        <v>0</v>
      </c>
      <c r="F33" s="15"/>
    </row>
    <row r="34" spans="1:7" ht="15">
      <c r="A34" s="317">
        <v>13</v>
      </c>
      <c r="B34" s="323" t="s">
        <v>549</v>
      </c>
      <c r="C34" s="362">
        <v>24289929.709999997</v>
      </c>
      <c r="D34" s="362">
        <v>0</v>
      </c>
      <c r="E34" s="362">
        <v>24289929.709999997</v>
      </c>
      <c r="F34" s="15"/>
    </row>
    <row r="35" spans="1:7" ht="15">
      <c r="A35" s="317">
        <v>13.1</v>
      </c>
      <c r="B35" s="328" t="s">
        <v>550</v>
      </c>
      <c r="C35" s="362">
        <v>13604484.059999999</v>
      </c>
      <c r="D35" s="362">
        <v>0</v>
      </c>
      <c r="E35" s="362">
        <v>13604484.059999999</v>
      </c>
      <c r="F35" s="15"/>
    </row>
    <row r="36" spans="1:7" ht="15">
      <c r="A36" s="317">
        <v>13.2</v>
      </c>
      <c r="B36" s="328" t="s">
        <v>551</v>
      </c>
      <c r="C36" s="362">
        <v>0</v>
      </c>
      <c r="D36" s="362">
        <v>0</v>
      </c>
      <c r="E36" s="362">
        <v>0</v>
      </c>
      <c r="F36" s="15"/>
    </row>
    <row r="37" spans="1:7" ht="26.25" thickBot="1">
      <c r="A37" s="116"/>
      <c r="B37" s="181" t="s">
        <v>221</v>
      </c>
      <c r="C37" s="130">
        <f>SUM(C8,C12,C14,C15,C16,C20,C23,C24,C25,C28,C31,C34)</f>
        <v>1112983687.2000005</v>
      </c>
      <c r="D37" s="130">
        <f>SUM(D8,D12,D14,D15,D16,D20,D23,D24,D25,D28,D31,D34)</f>
        <v>5944843.6899999985</v>
      </c>
      <c r="E37" s="130">
        <f>SUM(E8,E12,E14,E15,E16,E20,E23,E24,E25,E28,E31,E34)</f>
        <v>1107038843.5100005</v>
      </c>
    </row>
    <row r="38" spans="1:7">
      <c r="A38" s="5"/>
      <c r="B38" s="5"/>
      <c r="C38" s="5"/>
      <c r="D38" s="5"/>
      <c r="E38" s="5"/>
    </row>
    <row r="39" spans="1:7">
      <c r="A39" s="5"/>
      <c r="B39" s="5"/>
      <c r="C39" s="5"/>
      <c r="D39" s="5"/>
      <c r="E39" s="5"/>
    </row>
    <row r="41" spans="1:7" s="4" customFormat="1">
      <c r="B41" s="48"/>
      <c r="F41" s="5"/>
      <c r="G41" s="5"/>
    </row>
    <row r="42" spans="1:7" s="4" customFormat="1">
      <c r="B42" s="48"/>
      <c r="F42" s="5"/>
      <c r="G42" s="5"/>
    </row>
    <row r="43" spans="1:7" s="4" customFormat="1">
      <c r="B43" s="48"/>
      <c r="F43" s="5"/>
      <c r="G43" s="5"/>
    </row>
    <row r="44" spans="1:7" s="4" customFormat="1">
      <c r="B44" s="48"/>
      <c r="F44" s="5"/>
      <c r="G44" s="5"/>
    </row>
    <row r="45" spans="1:7" s="4" customFormat="1">
      <c r="B45" s="48"/>
      <c r="F45" s="5"/>
      <c r="G45" s="5"/>
    </row>
    <row r="46" spans="1:7" s="4" customFormat="1">
      <c r="B46" s="48"/>
      <c r="F46" s="5"/>
      <c r="G46" s="5"/>
    </row>
    <row r="47" spans="1:7" s="4" customFormat="1">
      <c r="B47" s="48"/>
      <c r="F47" s="5"/>
      <c r="G47" s="5"/>
    </row>
    <row r="48" spans="1:7" s="4" customFormat="1">
      <c r="B48" s="48"/>
      <c r="F48" s="5"/>
      <c r="G48" s="5"/>
    </row>
    <row r="49" spans="2:7" s="4" customFormat="1">
      <c r="B49" s="48"/>
      <c r="F49" s="5"/>
      <c r="G49" s="5"/>
    </row>
    <row r="50" spans="2:7" s="4" customFormat="1">
      <c r="B50" s="48"/>
      <c r="F50" s="5"/>
      <c r="G50" s="5"/>
    </row>
    <row r="51" spans="2:7" s="4" customFormat="1">
      <c r="B51" s="48"/>
      <c r="F51" s="5"/>
      <c r="G51" s="5"/>
    </row>
    <row r="52" spans="2:7" s="4" customFormat="1">
      <c r="B52" s="48"/>
      <c r="F52" s="5"/>
      <c r="G52" s="5"/>
    </row>
    <row r="53" spans="2:7" s="4" customFormat="1">
      <c r="B53" s="48"/>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 Halyk Bank Georgia"</v>
      </c>
    </row>
    <row r="2" spans="1:6" s="42" customFormat="1" ht="15.75" customHeight="1">
      <c r="A2" s="2" t="s">
        <v>31</v>
      </c>
      <c r="B2" s="735">
        <f>'1. key ratios '!B2</f>
        <v>45838</v>
      </c>
      <c r="C2" s="4"/>
      <c r="D2" s="4"/>
      <c r="E2" s="4"/>
      <c r="F2" s="4"/>
    </row>
    <row r="3" spans="1:6" s="42" customFormat="1" ht="15.75" customHeight="1">
      <c r="C3" s="4"/>
      <c r="D3" s="4"/>
      <c r="E3" s="4"/>
      <c r="F3" s="4"/>
    </row>
    <row r="4" spans="1:6" s="42" customFormat="1" ht="13.5" thickBot="1">
      <c r="A4" s="42" t="s">
        <v>46</v>
      </c>
      <c r="B4" s="182" t="s">
        <v>518</v>
      </c>
      <c r="C4" s="43" t="s">
        <v>35</v>
      </c>
      <c r="D4" s="4"/>
      <c r="E4" s="4"/>
      <c r="F4" s="4"/>
    </row>
    <row r="5" spans="1:6" ht="15">
      <c r="A5" s="135">
        <v>1</v>
      </c>
      <c r="B5" s="183" t="s">
        <v>520</v>
      </c>
      <c r="C5" s="691">
        <f>'7. LI1 '!E37</f>
        <v>1107038843.5100005</v>
      </c>
    </row>
    <row r="6" spans="1:6" s="136" customFormat="1" ht="15">
      <c r="A6" s="49">
        <v>2.1</v>
      </c>
      <c r="B6" s="132" t="s">
        <v>201</v>
      </c>
      <c r="C6" s="692">
        <v>79464813.030780569</v>
      </c>
      <c r="E6" s="4"/>
    </row>
    <row r="7" spans="1:6" s="28" customFormat="1" ht="15" outlineLevel="1">
      <c r="A7" s="22">
        <v>2.2000000000000002</v>
      </c>
      <c r="B7" s="23" t="s">
        <v>202</v>
      </c>
      <c r="C7" s="693">
        <v>9396804.9000000004</v>
      </c>
      <c r="E7" s="4"/>
    </row>
    <row r="8" spans="1:6" s="28" customFormat="1" ht="25.5" customHeight="1">
      <c r="A8" s="22">
        <v>3</v>
      </c>
      <c r="B8" s="133" t="s">
        <v>519</v>
      </c>
      <c r="C8" s="694">
        <f>SUM(C5:C7)</f>
        <v>1195900461.4407811</v>
      </c>
      <c r="E8" s="4"/>
    </row>
    <row r="9" spans="1:6" s="136" customFormat="1" ht="15">
      <c r="A9" s="49">
        <v>4</v>
      </c>
      <c r="B9" s="51" t="s">
        <v>48</v>
      </c>
      <c r="C9" s="695">
        <v>0</v>
      </c>
      <c r="E9" s="4"/>
    </row>
    <row r="10" spans="1:6" s="28" customFormat="1" ht="15" outlineLevel="1">
      <c r="A10" s="22">
        <v>5.0999999999999996</v>
      </c>
      <c r="B10" s="23" t="s">
        <v>203</v>
      </c>
      <c r="C10" s="693">
        <v>-55679790.544247985</v>
      </c>
      <c r="E10" s="4"/>
    </row>
    <row r="11" spans="1:6" s="28" customFormat="1" ht="15" outlineLevel="1">
      <c r="A11" s="22">
        <v>5.2</v>
      </c>
      <c r="B11" s="23" t="s">
        <v>204</v>
      </c>
      <c r="C11" s="693">
        <v>-9378809.247765528</v>
      </c>
      <c r="E11" s="4"/>
    </row>
    <row r="12" spans="1:6" s="28" customFormat="1" ht="15">
      <c r="A12" s="22">
        <v>6</v>
      </c>
      <c r="B12" s="131" t="s">
        <v>746</v>
      </c>
      <c r="C12" s="696">
        <v>0</v>
      </c>
      <c r="E12" s="4"/>
    </row>
    <row r="13" spans="1:6" s="28" customFormat="1" ht="15.75" thickBot="1">
      <c r="A13" s="24">
        <v>7</v>
      </c>
      <c r="B13" s="134" t="s">
        <v>164</v>
      </c>
      <c r="C13" s="697">
        <f>SUM(C8:C12)</f>
        <v>1130841861.6487675</v>
      </c>
      <c r="E13" s="4"/>
    </row>
    <row r="15" spans="1:6">
      <c r="A15" s="146"/>
      <c r="B15" s="29"/>
    </row>
    <row r="16" spans="1:6">
      <c r="A16" s="146"/>
      <c r="B16" s="146"/>
    </row>
    <row r="17" spans="1:5" ht="15">
      <c r="A17" s="141"/>
      <c r="B17" s="142"/>
      <c r="C17" s="146"/>
      <c r="D17" s="146"/>
      <c r="E17" s="146"/>
    </row>
    <row r="18" spans="1:5" ht="15">
      <c r="A18" s="147"/>
      <c r="B18" s="148"/>
      <c r="C18" s="146"/>
      <c r="D18" s="146"/>
      <c r="E18" s="146"/>
    </row>
    <row r="19" spans="1:5">
      <c r="A19" s="149"/>
      <c r="B19" s="143"/>
      <c r="C19" s="146"/>
      <c r="D19" s="146"/>
      <c r="E19" s="146"/>
    </row>
    <row r="20" spans="1:5">
      <c r="A20" s="150"/>
      <c r="B20" s="144"/>
      <c r="C20" s="146"/>
      <c r="D20" s="146"/>
      <c r="E20" s="146"/>
    </row>
    <row r="21" spans="1:5">
      <c r="A21" s="150"/>
      <c r="B21" s="148"/>
      <c r="C21" s="146"/>
      <c r="D21" s="146"/>
      <c r="E21" s="146"/>
    </row>
    <row r="22" spans="1:5">
      <c r="A22" s="149"/>
      <c r="B22" s="145"/>
      <c r="C22" s="146"/>
      <c r="D22" s="146"/>
      <c r="E22" s="146"/>
    </row>
    <row r="23" spans="1:5">
      <c r="A23" s="150"/>
      <c r="B23" s="144"/>
      <c r="C23" s="146"/>
      <c r="D23" s="146"/>
      <c r="E23" s="146"/>
    </row>
    <row r="24" spans="1:5">
      <c r="A24" s="150"/>
      <c r="B24" s="144"/>
      <c r="C24" s="146"/>
      <c r="D24" s="146"/>
      <c r="E24" s="146"/>
    </row>
    <row r="25" spans="1:5">
      <c r="A25" s="150"/>
      <c r="B25" s="151"/>
      <c r="C25" s="146"/>
      <c r="D25" s="146"/>
      <c r="E25" s="146"/>
    </row>
    <row r="26" spans="1:5">
      <c r="A26" s="150"/>
      <c r="B26" s="148"/>
      <c r="C26" s="146"/>
      <c r="D26" s="146"/>
      <c r="E26" s="146"/>
    </row>
    <row r="27" spans="1:5">
      <c r="A27" s="146"/>
      <c r="B27" s="152"/>
      <c r="C27" s="146"/>
      <c r="D27" s="146"/>
      <c r="E27" s="146"/>
    </row>
    <row r="28" spans="1:5">
      <c r="A28" s="146"/>
      <c r="B28" s="152"/>
      <c r="C28" s="146"/>
      <c r="D28" s="146"/>
      <c r="E28" s="146"/>
    </row>
    <row r="29" spans="1:5">
      <c r="A29" s="146"/>
      <c r="B29" s="152"/>
      <c r="C29" s="146"/>
      <c r="D29" s="146"/>
      <c r="E29" s="146"/>
    </row>
    <row r="30" spans="1:5">
      <c r="A30" s="146"/>
      <c r="B30" s="152"/>
      <c r="C30" s="146"/>
      <c r="D30" s="146"/>
      <c r="E30" s="146"/>
    </row>
    <row r="31" spans="1:5">
      <c r="A31" s="146"/>
      <c r="B31" s="152"/>
      <c r="C31" s="146"/>
      <c r="D31" s="146"/>
      <c r="E31" s="146"/>
    </row>
    <row r="32" spans="1:5">
      <c r="A32" s="146"/>
      <c r="B32" s="152"/>
      <c r="C32" s="146"/>
      <c r="D32" s="146"/>
      <c r="E32" s="146"/>
    </row>
    <row r="33" spans="1:5">
      <c r="A33" s="146"/>
      <c r="B33" s="152"/>
      <c r="C33" s="146"/>
      <c r="D33" s="146"/>
      <c r="E33" s="146"/>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2025-07-28T09:31:03Z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