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040" windowHeight="9195" tabRatio="919" firstSheet="18" activeTab="31"/>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F63" i="108" l="1"/>
  <c r="G63" i="108"/>
  <c r="G59" i="108"/>
  <c r="F59" i="108"/>
  <c r="G47" i="108"/>
  <c r="G41" i="108"/>
  <c r="G53" i="108" s="1"/>
  <c r="G30" i="108"/>
  <c r="F30" i="108"/>
  <c r="G27" i="108"/>
  <c r="F27" i="108"/>
  <c r="G24" i="108"/>
  <c r="G7" i="108"/>
  <c r="G29" i="109"/>
  <c r="F13" i="109"/>
  <c r="G38" i="110"/>
  <c r="F38" i="110"/>
  <c r="G30" i="110"/>
  <c r="G17" i="110"/>
  <c r="G11" i="110"/>
  <c r="G8" i="110"/>
  <c r="F8" i="110"/>
  <c r="C5" i="86"/>
  <c r="F34" i="109" l="1"/>
  <c r="F11" i="110"/>
  <c r="F30" i="110"/>
  <c r="F19" i="108"/>
  <c r="G37" i="109"/>
  <c r="F17" i="110"/>
  <c r="G34" i="109"/>
  <c r="G15" i="108"/>
  <c r="G36" i="108" s="1"/>
  <c r="F41" i="108"/>
  <c r="F29" i="109"/>
  <c r="F7" i="108"/>
  <c r="F36" i="108" s="1"/>
  <c r="F6" i="109"/>
  <c r="G13" i="109"/>
  <c r="F47" i="108"/>
  <c r="G6" i="109"/>
  <c r="G43" i="109" s="1"/>
  <c r="G45" i="109" s="1"/>
  <c r="F37" i="109"/>
  <c r="G19" i="108"/>
  <c r="F24" i="108"/>
  <c r="F68" i="108"/>
  <c r="F15" i="108"/>
  <c r="G68" i="108"/>
  <c r="G69" i="108" s="1"/>
  <c r="F14" i="110"/>
  <c r="G14" i="110"/>
  <c r="F43" i="109" l="1"/>
  <c r="F45" i="109" s="1"/>
  <c r="F53" i="108"/>
  <c r="F69" i="108" s="1"/>
  <c r="C10" i="114" l="1"/>
  <c r="C10" i="115"/>
  <c r="E8" i="92" l="1"/>
  <c r="D8" i="92"/>
  <c r="D9" i="92"/>
  <c r="E7" i="92"/>
  <c r="D7" i="92"/>
  <c r="C8" i="95"/>
  <c r="E9" i="92" l="1"/>
  <c r="C38" i="110" l="1"/>
  <c r="F6" i="123" l="1"/>
  <c r="E6" i="123"/>
  <c r="D6" i="123"/>
  <c r="C6" i="123"/>
  <c r="B1" i="92"/>
  <c r="B2" i="92"/>
  <c r="Q33" i="92"/>
  <c r="I33" i="92"/>
  <c r="Q32" i="92"/>
  <c r="I32" i="92"/>
  <c r="Q31" i="92"/>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P7" i="92"/>
  <c r="O7" i="92"/>
  <c r="O6" i="92" s="1"/>
  <c r="O34" i="92" s="1"/>
  <c r="N7" i="92"/>
  <c r="M7" i="92"/>
  <c r="L7" i="92"/>
  <c r="K7" i="92"/>
  <c r="J7" i="92"/>
  <c r="G7" i="92"/>
  <c r="G6" i="92" s="1"/>
  <c r="G34" i="92" s="1"/>
  <c r="C11" i="95" s="1"/>
  <c r="F7" i="92"/>
  <c r="F6" i="92" s="1"/>
  <c r="F34" i="92" s="1"/>
  <c r="I34" i="92" s="1"/>
  <c r="C12" i="95" s="1"/>
  <c r="C7" i="92"/>
  <c r="C6" i="92" s="1"/>
  <c r="C34" i="92" s="1"/>
  <c r="E6" i="92"/>
  <c r="E34" i="92" s="1"/>
  <c r="D6" i="92"/>
  <c r="D34" i="92" s="1"/>
  <c r="B2" i="123"/>
  <c r="B1" i="123"/>
  <c r="P6" i="92" l="1"/>
  <c r="P34" i="92" s="1"/>
  <c r="J6" i="92"/>
  <c r="J34" i="92" s="1"/>
  <c r="M6" i="92"/>
  <c r="M34" i="92" s="1"/>
  <c r="Q18" i="92"/>
  <c r="Q14" i="92"/>
  <c r="Q30" i="92"/>
  <c r="C13" i="95"/>
  <c r="Q26" i="92"/>
  <c r="Q8" i="92"/>
  <c r="K6" i="92"/>
  <c r="K34" i="92" s="1"/>
  <c r="Q9" i="92"/>
  <c r="L6" i="92"/>
  <c r="L34" i="92" s="1"/>
  <c r="Q22" i="92"/>
  <c r="N6" i="92"/>
  <c r="N34" i="92" s="1"/>
  <c r="I9" i="92"/>
  <c r="C10" i="95"/>
  <c r="I7" i="92"/>
  <c r="I6" i="92" s="1"/>
  <c r="I8" i="92"/>
  <c r="C14" i="95"/>
  <c r="Q7" i="92"/>
  <c r="Q6" i="92" s="1"/>
  <c r="Q34" i="92" s="1"/>
  <c r="D38" i="110" l="1"/>
  <c r="E38" i="110" l="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B7" i="121"/>
  <c r="B6" i="121" l="1"/>
  <c r="B16" i="121"/>
  <c r="B14" i="121" s="1"/>
  <c r="C22" i="111"/>
  <c r="B23" i="121" l="1"/>
  <c r="H7" i="112"/>
  <c r="B2" i="97" l="1"/>
  <c r="B2" i="95"/>
  <c r="B2" i="93"/>
  <c r="B2" i="91"/>
  <c r="B2" i="64"/>
  <c r="B2" i="90"/>
  <c r="B2" i="69"/>
  <c r="B2" i="94"/>
  <c r="B2" i="89"/>
  <c r="B2" i="73"/>
  <c r="B2" i="88"/>
  <c r="B2" i="52"/>
  <c r="B2" i="86"/>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C7" i="114"/>
  <c r="D7" i="114"/>
  <c r="D10" i="114"/>
  <c r="C15"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34" i="113" l="1"/>
  <c r="H22" i="111"/>
  <c r="H21" i="112"/>
  <c r="C62" i="69"/>
  <c r="C58"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35" i="69" l="1"/>
  <c r="C37" i="88"/>
  <c r="D37" i="88"/>
  <c r="E37" i="88"/>
  <c r="C67" i="69"/>
  <c r="C52" i="69"/>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H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H14" i="110"/>
  <c r="H13" i="110"/>
  <c r="E13" i="110"/>
  <c r="H12" i="110"/>
  <c r="E12" i="110"/>
  <c r="H11" i="110"/>
  <c r="D11" i="110"/>
  <c r="C11" i="110"/>
  <c r="H10" i="110"/>
  <c r="E10" i="110"/>
  <c r="H9" i="110"/>
  <c r="E9" i="110"/>
  <c r="D8" i="110"/>
  <c r="C8" i="110"/>
  <c r="H7" i="110"/>
  <c r="E7" i="110"/>
  <c r="H6" i="110"/>
  <c r="E6" i="110"/>
  <c r="H44" i="109"/>
  <c r="E44" i="109"/>
  <c r="H42" i="109"/>
  <c r="E42" i="109"/>
  <c r="H41" i="109"/>
  <c r="E41" i="109"/>
  <c r="H40" i="109"/>
  <c r="E40" i="109"/>
  <c r="H39" i="109"/>
  <c r="E39" i="109"/>
  <c r="H38" i="109"/>
  <c r="E38" i="109"/>
  <c r="H37" i="109"/>
  <c r="D37" i="109"/>
  <c r="C37" i="109"/>
  <c r="H36" i="109"/>
  <c r="E36" i="109"/>
  <c r="H35" i="109"/>
  <c r="E35" i="109"/>
  <c r="H34" i="109"/>
  <c r="D34" i="109"/>
  <c r="C34" i="109"/>
  <c r="H33" i="109"/>
  <c r="E33" i="109"/>
  <c r="H32" i="109"/>
  <c r="E32" i="109"/>
  <c r="H31" i="109"/>
  <c r="E31" i="109"/>
  <c r="H30" i="109"/>
  <c r="E30" i="109"/>
  <c r="H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D13" i="109"/>
  <c r="C13" i="109"/>
  <c r="H12" i="109"/>
  <c r="E12" i="109"/>
  <c r="H11" i="109"/>
  <c r="E11" i="109"/>
  <c r="H10" i="109"/>
  <c r="E10" i="109"/>
  <c r="H9" i="109"/>
  <c r="E9" i="109"/>
  <c r="H8" i="109"/>
  <c r="E8" i="109"/>
  <c r="H7" i="109"/>
  <c r="E7" i="109"/>
  <c r="D6" i="109"/>
  <c r="C6" i="109"/>
  <c r="H69"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D47" i="108"/>
  <c r="C47" i="108"/>
  <c r="H46" i="108"/>
  <c r="E46" i="108"/>
  <c r="H45" i="108"/>
  <c r="E45" i="108"/>
  <c r="H44" i="108"/>
  <c r="E44" i="108"/>
  <c r="H43" i="108"/>
  <c r="E43" i="108"/>
  <c r="H42" i="108"/>
  <c r="E42" i="108"/>
  <c r="H41" i="108"/>
  <c r="D41" i="108"/>
  <c r="C41" i="108"/>
  <c r="H40" i="108"/>
  <c r="E40" i="108"/>
  <c r="H39" i="108"/>
  <c r="E39" i="108"/>
  <c r="H38" i="108"/>
  <c r="E38" i="108"/>
  <c r="H35" i="108"/>
  <c r="E35" i="108"/>
  <c r="H34" i="108"/>
  <c r="E34" i="108"/>
  <c r="H33" i="108"/>
  <c r="E33" i="108"/>
  <c r="H32" i="108"/>
  <c r="E32" i="108"/>
  <c r="H31" i="108"/>
  <c r="E31" i="108"/>
  <c r="D30" i="108"/>
  <c r="C30" i="108"/>
  <c r="H29" i="108"/>
  <c r="E29" i="108"/>
  <c r="H28" i="108"/>
  <c r="E28" i="108"/>
  <c r="H27" i="108"/>
  <c r="D27" i="108"/>
  <c r="C27" i="108"/>
  <c r="H26" i="108"/>
  <c r="E26" i="108"/>
  <c r="H25" i="108"/>
  <c r="E25" i="108"/>
  <c r="H24" i="108"/>
  <c r="D24" i="108"/>
  <c r="C24" i="108"/>
  <c r="H23" i="108"/>
  <c r="E23" i="108"/>
  <c r="H22" i="108"/>
  <c r="E22" i="108"/>
  <c r="H21" i="108"/>
  <c r="E21" i="108"/>
  <c r="H20" i="108"/>
  <c r="E20" i="108"/>
  <c r="H19" i="108"/>
  <c r="D19" i="108"/>
  <c r="C19" i="108"/>
  <c r="H18" i="108"/>
  <c r="E18" i="108"/>
  <c r="H17" i="108"/>
  <c r="E17" i="108"/>
  <c r="H16" i="108"/>
  <c r="E16" i="108"/>
  <c r="D15" i="108"/>
  <c r="C15" i="108"/>
  <c r="H14" i="108"/>
  <c r="E14" i="108"/>
  <c r="H13" i="108"/>
  <c r="E13" i="108"/>
  <c r="H12" i="108"/>
  <c r="E12" i="108"/>
  <c r="H11" i="108"/>
  <c r="E11" i="108"/>
  <c r="H10" i="108"/>
  <c r="E10" i="108"/>
  <c r="H9" i="108"/>
  <c r="E9" i="108"/>
  <c r="H8" i="108"/>
  <c r="E8" i="108"/>
  <c r="H7" i="108"/>
  <c r="D7" i="108"/>
  <c r="C7" i="108"/>
  <c r="E27" i="108" l="1"/>
  <c r="C43" i="109"/>
  <c r="C45" i="109" s="1"/>
  <c r="E30" i="110"/>
  <c r="C36" i="108"/>
  <c r="D53" i="108"/>
  <c r="D68" i="108"/>
  <c r="D69" i="108" s="1"/>
  <c r="E63" i="108"/>
  <c r="C68" i="108"/>
  <c r="E68" i="108" s="1"/>
  <c r="E47" i="108"/>
  <c r="E24" i="108"/>
  <c r="E19" i="108"/>
  <c r="E15" i="108"/>
  <c r="H30" i="108"/>
  <c r="E59" i="108"/>
  <c r="H36" i="108"/>
  <c r="D36" i="108"/>
  <c r="E36" i="108" s="1"/>
  <c r="C53" i="108"/>
  <c r="H47" i="108"/>
  <c r="H15" i="108"/>
  <c r="E30" i="108"/>
  <c r="E7" i="108"/>
  <c r="E37" i="109"/>
  <c r="E34" i="109"/>
  <c r="E13" i="109"/>
  <c r="H45" i="109"/>
  <c r="H13" i="109"/>
  <c r="E29" i="109"/>
  <c r="E6" i="109"/>
  <c r="E14" i="110"/>
  <c r="E11" i="110"/>
  <c r="H8" i="110"/>
  <c r="E8" i="110"/>
  <c r="C68" i="69"/>
  <c r="E17" i="110"/>
  <c r="H6" i="109"/>
  <c r="D43" i="109"/>
  <c r="D45" i="109" s="1"/>
  <c r="E45" i="109" s="1"/>
  <c r="H68" i="108"/>
  <c r="E41" i="108"/>
  <c r="H53" i="108"/>
  <c r="C69" i="108" l="1"/>
  <c r="E53" i="108"/>
  <c r="H43" i="109"/>
  <c r="E43" i="109"/>
  <c r="E69" i="108"/>
  <c r="B1" i="97" l="1"/>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21" i="97"/>
  <c r="B1" i="95"/>
  <c r="B1" i="93"/>
  <c r="B1" i="64"/>
  <c r="B1" i="90"/>
  <c r="B1" i="69"/>
  <c r="B1" i="94"/>
  <c r="B1" i="89"/>
  <c r="B1" i="73"/>
  <c r="B1" i="88"/>
  <c r="B1" i="52"/>
  <c r="B1" i="86"/>
  <c r="G5" i="86"/>
  <c r="F5" i="86"/>
  <c r="E5" i="86"/>
  <c r="D5" i="86"/>
  <c r="G5" i="84"/>
  <c r="F5" i="84"/>
  <c r="E5" i="84"/>
  <c r="D5" i="84"/>
  <c r="C5" i="84"/>
  <c r="G39" i="97" l="1"/>
  <c r="E6" i="86"/>
  <c r="F6" i="86"/>
  <c r="G6" i="86"/>
  <c r="F13" i="86" l="1"/>
  <c r="G13" i="86"/>
  <c r="E13" i="86"/>
  <c r="C21" i="94"/>
  <c r="C20" i="94"/>
  <c r="C19" i="94"/>
  <c r="B1" i="91" l="1"/>
  <c r="B1" i="84"/>
  <c r="C26" i="95" l="1"/>
  <c r="C22" i="95"/>
  <c r="C32" i="95" l="1"/>
  <c r="D6" i="86"/>
  <c r="D13" i="86" l="1"/>
  <c r="B22" i="121"/>
  <c r="C34" i="95"/>
  <c r="C6" i="86"/>
  <c r="C13" i="86" l="1"/>
  <c r="B18" i="121"/>
  <c r="B21" i="121" s="1"/>
  <c r="D15" i="94"/>
  <c r="D21" i="94"/>
  <c r="D7" i="94"/>
  <c r="D16" i="94"/>
  <c r="D17" i="94"/>
  <c r="D20" i="94"/>
  <c r="D11" i="94"/>
  <c r="D12" i="94"/>
  <c r="D19" i="94"/>
  <c r="D8" i="94"/>
  <c r="D13" i="94"/>
  <c r="D9" i="94"/>
  <c r="S21" i="90"/>
  <c r="S20" i="90"/>
  <c r="S19" i="90"/>
  <c r="S18" i="90"/>
  <c r="S17" i="90"/>
  <c r="S16" i="90"/>
  <c r="S15" i="90"/>
  <c r="S14" i="90"/>
  <c r="S13" i="90"/>
  <c r="S12" i="90"/>
  <c r="S11" i="90"/>
  <c r="S10" i="90"/>
  <c r="S9" i="90"/>
  <c r="S8" i="90"/>
  <c r="T21" i="64" l="1"/>
  <c r="U21" i="64"/>
  <c r="S21" i="64"/>
  <c r="C21" i="64"/>
  <c r="G22" i="91"/>
  <c r="F22" i="91"/>
  <c r="E22" i="91"/>
  <c r="D22" i="91"/>
  <c r="C22" i="91"/>
  <c r="H21" i="91"/>
  <c r="H20" i="91"/>
  <c r="H19" i="91"/>
  <c r="H18" i="91"/>
  <c r="H17" i="91"/>
  <c r="H16" i="91"/>
  <c r="H15" i="91"/>
  <c r="H14" i="91"/>
  <c r="H13" i="91"/>
  <c r="H12" i="91"/>
  <c r="H11" i="91"/>
  <c r="H10" i="91"/>
  <c r="H9"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C8" i="73"/>
  <c r="C53" i="89"/>
  <c r="C13" i="73" l="1"/>
  <c r="C42" i="89"/>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<sst xmlns="http://schemas.openxmlformats.org/spreadsheetml/2006/main" count="1246" uniqueCount="775">
  <si>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</si>
  <si>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</si>
  <si>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</si>
  <si>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</si>
  <si>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</si>
  <si>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</si>
  <si>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</si>
  <si>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</si>
  <si>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</si>
  <si>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</si>
  <si>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</si>
  <si>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</si>
  <si>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</si>
  <si>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</si>
  <si>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</si>
  <si>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</si>
  <si>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</si>
  <si>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</si>
  <si>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</si>
  <si>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</si>
  <si>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</si>
  <si>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</si>
  <si>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</si>
  <si>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</si>
  <si>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</si>
  <si>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</si>
  <si>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</si>
  <si>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</si>
  <si>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</si>
  <si>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</si>
  <si>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</si>
  <si>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</si>
  <si>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</si>
  <si>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</si>
  <si>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</si>
  <si>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</si>
  <si>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</si>
  <si>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</si>
  <si>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</si>
  <si>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</si>
  <si>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</si>
  <si>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</si>
  <si>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</si>
  <si>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</si>
  <si>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</si>
  <si>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</si>
  <si>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</si>
  <si>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</si>
  <si>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</si>
  <si>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</si>
  <si>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</si>
  <si>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</si>
  <si>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</si>
  <si>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</si>
  <si>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</si>
  <si>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</si>
  <si>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</si>
  <si>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</si>
  <si>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</si>
  <si>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</si>
  <si>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</si>
  <si>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</si>
  <si>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</si>
  <si>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</si>
  <si>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</si>
  <si>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</si>
  <si>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</si>
  <si>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</si>
  <si>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</si>
  <si>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</si>
  <si>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</si>
  <si>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</si>
  <si>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</si>
  <si>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</si>
  <si>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</si>
  <si>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</si>
  <si>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</si>
  <si>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</si>
  <si>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</si>
  <si>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</si>
  <si>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</si>
  <si>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</si>
  <si>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</si>
  <si>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</si>
  <si>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</si>
  <si>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</si>
  <si>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</si>
  <si>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</si>
  <si>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</si>
  <si>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</si>
  <si>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</si>
  <si>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</si>
  <si>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</si>
  <si>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</si>
  <si>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</si>
  <si>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</si>
  <si>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</si>
  <si>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</si>
  <si>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</si>
  <si>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</si>
  <si>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</si>
  <si>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</si>
  <si>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</si>
  <si>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</si>
  <si>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</si>
  <si>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</si>
  <si>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</si>
  <si>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</si>
  <si>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</si>
  <si>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</si>
  <si>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</si>
  <si>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</si>
  <si>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</si>
  <si>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</si>
  <si>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</si>
  <si>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</si>
  <si>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</si>
  <si>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</si>
  <si>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</si>
  <si>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</si>
  <si>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</si>
  <si>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</si>
  <si>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</si>
  <si>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</si>
  <si>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</si>
  <si>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</si>
  <si>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</si>
  <si>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</si>
  <si>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</si>
  <si>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</si>
  <si>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</si>
  <si>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</si>
  <si>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</si>
  <si>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</si>
  <si>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</si>
  <si>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</si>
  <si>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</si>
  <si>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</si>
  <si>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</si>
  <si>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</si>
  <si>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</si>
  <si>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</si>
  <si>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</si>
  <si>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</si>
  <si>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</si>
  <si>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</si>
  <si>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</si>
  <si>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</si>
  <si>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</si>
  <si>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</si>
  <si>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</si>
  <si>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</si>
  <si>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</si>
  <si>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</si>
  <si>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</si>
  <si>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</si>
  <si>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</si>
  <si>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</si>
  <si>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</si>
  <si>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</si>
  <si>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</si>
  <si>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</si>
  <si>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</si>
  <si>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</si>
  <si>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</si>
  <si>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</si>
  <si>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</si>
  <si>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</si>
  <si>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</si>
  <si>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</si>
  <si>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</si>
  <si>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</si>
  <si>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</si>
  <si>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</si>
  <si>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</si>
  <si>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</si>
  <si>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</si>
  <si>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</si>
  <si>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</si>
  <si>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</si>
  <si>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</si>
  <si>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</si>
  <si>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</si>
  <si>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</si>
  <si>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</si>
  <si>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</si>
  <si>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</si>
  <si>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</si>
  <si>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</si>
  <si>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</si>
  <si>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</si>
  <si>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</si>
  <si>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</si>
  <si>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</si>
  <si>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</si>
  <si>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</si>
  <si>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</si>
  <si>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</si>
  <si>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</si>
  <si>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</si>
  <si>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</si>
  <si>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</si>
  <si>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</si>
  <si>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</si>
  <si>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</si>
  <si>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</si>
  <si>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</si>
  <si>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</si>
  <si>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</si>
  <si>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</si>
  <si>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</si>
  <si>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</si>
  <si>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</si>
  <si>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</si>
  <si>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</si>
  <si>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</si>
  <si>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</si>
  <si>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</si>
  <si>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</si>
  <si>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</si>
  <si>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</si>
  <si>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</si>
  <si>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</si>
  <si>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</si>
  <si>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</si>
  <si>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</si>
  <si>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</si>
  <si>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</si>
  <si>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</si>
  <si>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</si>
  <si>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</si>
  <si>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</si>
  <si>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</si>
  <si>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</si>
  <si>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</si>
  <si>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</si>
  <si>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</si>
  <si>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</si>
  <si>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</si>
  <si>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</si>
  <si>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</si>
  <si>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</si>
  <si>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</si>
  <si>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</si>
  <si>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</si>
  <si>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</si>
  <si>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</si>
  <si>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</si>
  <si>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</si>
  <si>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</si>
  <si>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</si>
  <si>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</si>
  <si>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</si>
  <si>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</si>
  <si>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</si>
  <si>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</si>
  <si>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</si>
  <si>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</si>
  <si>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</si>
  <si>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</si>
  <si>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</si>
  <si>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</si>
  <si>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</si>
  <si>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</si>
  <si>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</si>
  <si>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</si>
  <si>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</si>
  <si>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</si>
  <si>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</si>
  <si>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</si>
  <si>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</si>
  <si>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</si>
  <si>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</si>
  <si>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</si>
  <si>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</si>
  <si>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</si>
  <si>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</si>
  <si>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</si>
  <si>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</si>
  <si>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</si>
  <si>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</si>
  <si>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</si>
  <si>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</si>
  <si>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</si>
  <si>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</si>
  <si>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</si>
  <si>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</si>
  <si>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</si>
  <si>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</si>
  <si>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</si>
  <si>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</si>
  <si>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</si>
  <si>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</si>
  <si>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</si>
  <si>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</si>
  <si>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</si>
  <si>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</si>
  <si>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</si>
  <si>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</si>
  <si>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</si>
  <si>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</si>
  <si>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</si>
  <si>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</si>
  <si>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</si>
  <si>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</si>
  <si>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</si>
  <si>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</si>
  <si>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</si>
  <si>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</si>
  <si>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</si>
  <si>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</si>
  <si>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</si>
  <si>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</si>
  <si>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</si>
  <si>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</si>
  <si>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</si>
  <si>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</si>
  <si>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</si>
  <si>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</si>
  <si>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</si>
  <si>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</si>
  <si>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</si>
  <si>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</si>
  <si>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</si>
  <si>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</si>
  <si>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</si>
  <si>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</si>
  <si>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</si>
  <si>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</si>
  <si>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</si>
  <si>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</si>
  <si>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</si>
  <si>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</si>
  <si>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</si>
  <si>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</si>
  <si>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</si>
  <si>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</si>
  <si>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</si>
  <si>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</si>
  <si>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</si>
  <si>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</si>
  <si>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</si>
  <si>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</si>
  <si>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</si>
  <si>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</si>
  <si>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</si>
  <si>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</si>
  <si>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</si>
  <si>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</si>
  <si>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</si>
  <si>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</si>
  <si>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</si>
  <si>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</si>
  <si>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</si>
  <si>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</si>
  <si>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</si>
  <si>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</si>
  <si>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</si>
  <si>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</si>
  <si>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</si>
  <si>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</si>
  <si>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</si>
  <si>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</si>
  <si>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</si>
  <si>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</si>
  <si>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</si>
  <si>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</si>
  <si>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</si>
  <si>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</si>
  <si>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</si>
  <si>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</si>
  <si>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</si>
  <si>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</si>
  <si>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</si>
  <si>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</si>
  <si>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</si>
  <si>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</si>
  <si>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</si>
  <si>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</si>
  <si>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</si>
  <si>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</si>
  <si>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</si>
  <si>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</si>
  <si>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</si>
  <si>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</si>
  <si>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</si>
  <si>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</si>
  <si>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</si>
  <si>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</si>
  <si>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</si>
  <si>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</si>
  <si>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</si>
  <si>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</si>
  <si>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</si>
  <si>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</si>
  <si>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</si>
  <si>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</si>
  <si>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</si>
  <si>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</si>
  <si>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</si>
  <si>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</si>
  <si>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</si>
  <si>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</si>
  <si>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</si>
  <si>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</si>
  <si>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</si>
  <si>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</si>
  <si>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</si>
  <si>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</si>
  <si>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</si>
  <si>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</si>
  <si>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</si>
  <si>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</si>
  <si>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</si>
  <si>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</si>
  <si>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</si>
  <si>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</si>
  <si>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</si>
  <si>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</si>
  <si>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</si>
  <si>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</si>
  <si>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</si>
  <si>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</si>
  <si>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</si>
  <si>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</si>
  <si>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</si>
  <si>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</si>
  <si>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</si>
  <si>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</si>
  <si>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</si>
  <si>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</si>
  <si>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</si>
  <si>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</si>
  <si>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</si>
  <si>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</si>
  <si>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</si>
  <si>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</si>
  <si>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</si>
  <si>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</si>
  <si>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</si>
  <si>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</si>
  <si>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</si>
  <si>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</si>
  <si>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</si>
  <si>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</si>
  <si>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</si>
  <si>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</si>
  <si>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</si>
  <si>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</si>
  <si>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</si>
  <si>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</si>
  <si>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</si>
  <si>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</si>
  <si>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</si>
  <si>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</si>
  <si>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</si>
  <si>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</si>
  <si>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</si>
  <si>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</si>
  <si>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</si>
  <si>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</si>
  <si>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</si>
  <si>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</si>
  <si>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</si>
  <si>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</si>
  <si>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</si>
  <si>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</si>
  <si>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</si>
  <si>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</si>
  <si>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</si>
  <si>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</si>
  <si>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</si>
  <si>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</si>
  <si>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</si>
  <si>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</si>
  <si>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</si>
  <si>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</si>
  <si>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</si>
  <si>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</si>
  <si>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</si>
  <si>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</si>
  <si>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</si>
  <si>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</si>
  <si>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</si>
  <si>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</si>
  <si>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</si>
  <si>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</si>
  <si>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</si>
  <si>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</si>
  <si>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</si>
  <si>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</si>
  <si>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</si>
  <si>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</si>
  <si>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</si>
  <si>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</si>
  <si>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</si>
  <si>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</si>
  <si>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</si>
  <si>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</si>
  <si>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</si>
  <si>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</si>
  <si>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</si>
  <si>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</si>
  <si>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</si>
  <si>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</si>
  <si>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</si>
  <si>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</si>
  <si>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</si>
  <si>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</si>
  <si>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</si>
  <si>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</si>
  <si>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</si>
  <si>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</si>
  <si>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</si>
  <si>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</si>
  <si>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</si>
  <si>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</si>
  <si>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</si>
  <si>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</si>
  <si>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</si>
  <si>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</si>
  <si>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</si>
  <si>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</si>
  <si>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</si>
  <si>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</si>
  <si>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</si>
  <si>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</si>
  <si>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</si>
  <si>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</si>
  <si>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</si>
  <si>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</si>
  <si>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</si>
  <si>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</si>
  <si>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</si>
  <si>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</si>
  <si>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</si>
  <si>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</si>
  <si>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</si>
  <si>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</si>
  <si>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</si>
  <si>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</si>
  <si>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</si>
  <si>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</si>
  <si>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</si>
  <si>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</si>
  <si>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</si>
  <si>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</si>
  <si>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</si>
  <si>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</si>
  <si>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</si>
  <si>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</si>
  <si>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</si>
  <si>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</si>
  <si>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</si>
  <si>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</si>
  <si>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</si>
  <si>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</si>
  <si>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</si>
  <si>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</si>
  <si>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</si>
  <si>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</si>
  <si>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</si>
  <si>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</si>
  <si>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</si>
  <si>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</si>
  <si>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</si>
  <si>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</si>
  <si>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</si>
  <si>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</si>
  <si>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</si>
  <si>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</si>
  <si>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</si>
  <si>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</si>
  <si>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</si>
  <si>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</si>
  <si>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</si>
  <si>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</si>
  <si>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</si>
  <si>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</si>
  <si>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</si>
  <si>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</si>
  <si>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</si>
  <si>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</si>
  <si>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</si>
  <si>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</si>
  <si>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</si>
  <si>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</si>
  <si>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</si>
  <si>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</si>
  <si>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</si>
  <si>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</si>
  <si>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</si>
  <si>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</si>
  <si>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</si>
  <si>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</si>
  <si>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</si>
  <si>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</si>
  <si>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</si>
  <si>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</si>
  <si>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</si>
  <si>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</si>
  <si>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</si>
  <si>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</si>
  <si>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</si>
  <si>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</si>
  <si>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</si>
  <si>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</si>
  <si>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</si>
  <si>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</si>
  <si>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</si>
  <si>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</si>
  <si>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</si>
  <si>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</si>
  <si>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</si>
  <si>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</si>
  <si>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</si>
  <si>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</si>
  <si>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</si>
  <si>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</si>
  <si>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</si>
  <si>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</si>
  <si>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</si>
  <si>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</si>
  <si>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</si>
  <si>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</si>
  <si>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</si>
  <si>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</si>
  <si>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</si>
  <si>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</si>
  <si>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</si>
  <si>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</si>
  <si>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</si>
  <si>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</si>
  <si>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</si>
  <si>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</si>
  <si>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</si>
  <si>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</si>
  <si>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</si>
  <si>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</si>
  <si>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</si>
  <si>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</si>
  <si>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</si>
  <si>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</si>
  <si>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</si>
  <si>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</si>
  <si>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</si>
  <si>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</si>
  <si>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</si>
  <si>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</si>
  <si>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</si>
  <si>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</si>
  <si>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</si>
  <si>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</si>
  <si>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</si>
  <si>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</si>
  <si>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</si>
  <si>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</si>
  <si>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</si>
  <si>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</si>
  <si>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</si>
  <si>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</si>
  <si>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</si>
  <si>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</si>
  <si>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</si>
  <si>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</si>
  <si>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</si>
  <si>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</si>
  <si>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</si>
  <si>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</si>
  <si>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</si>
  <si>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</si>
  <si>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</si>
  <si>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</si>
  <si>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</si>
  <si>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</si>
  <si>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</si>
  <si>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</si>
  <si>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</si>
  <si>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</si>
  <si>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</si>
  <si>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</si>
  <si>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</si>
  <si>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</si>
  <si>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</si>
  <si>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</si>
  <si>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</si>
  <si>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</si>
  <si>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</si>
  <si>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</si>
  <si>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</si>
  <si>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</si>
  <si>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</si>
  <si>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</si>
  <si>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</si>
  <si>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</si>
  <si>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</si>
  <si>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</si>
  <si>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</si>
  <si>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</si>
  <si>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</si>
  <si>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</si>
  <si>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</si>
  <si>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</si>
  <si>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</si>
  <si>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</si>
  <si>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</si>
  <si>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</si>
  <si>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</si>
  <si>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</si>
  <si>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</si>
  <si>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</si>
  <si>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</si>
  <si>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</si>
  <si>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</si>
  <si>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</si>
  <si>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</si>
  <si>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</si>
  <si>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</si>
  <si>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</si>
  <si>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</si>
  <si>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</si>
  <si>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</si>
  <si>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</si>
  <si>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</si>
  <si>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</si>
  <si>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</si>
  <si>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</si>
  <si>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</si>
  <si>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</si>
  <si>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</si>
  <si>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</si>
  <si>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</si>
  <si>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</si>
  <si>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</si>
  <si>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</si>
  <si>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</si>
  <si>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</si>
  <si>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</si>
  <si>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</si>
  <si>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</si>
  <si>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</si>
  <si>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</si>
  <si>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</si>
  <si>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</si>
  <si>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</si>
  <si>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</si>
  <si>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</si>
  <si>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</si>
  <si>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</si>
  <si>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</si>
  <si>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</si>
  <si>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</si>
  <si>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Arman Dunayev</t>
  </si>
  <si>
    <t>Independent member</t>
  </si>
  <si>
    <t>Chingiz Kanapianov</t>
  </si>
  <si>
    <t>Aliya Karpykova</t>
  </si>
  <si>
    <t>Non-independent member</t>
  </si>
  <si>
    <t>Viktor Skryl</t>
  </si>
  <si>
    <t xml:space="preserve">Nana Gvaladze </t>
  </si>
  <si>
    <t>Nikoloz Geguchadze</t>
  </si>
  <si>
    <t>General Director/Evaluation, Security, Human Resourses, Financial Monitoring, Marketing, Legal</t>
  </si>
  <si>
    <t>Konstantine Gordeziani</t>
  </si>
  <si>
    <t>Deputy General Director/Financial Risks, Operational Risks, Credit administration</t>
  </si>
  <si>
    <t>Shota Chkoidze</t>
  </si>
  <si>
    <t>Deputy General Director/IT, Retail Business, Bank Cards, Contact Center</t>
  </si>
  <si>
    <t>Marina Tankarova</t>
  </si>
  <si>
    <t xml:space="preserve">Deputy General Director/Finance, Accounting, Operations, Maintenance department, Stationery, Credit administration, centralized back-office
</t>
  </si>
  <si>
    <t>Tamar Goderdzishvili</t>
  </si>
  <si>
    <t xml:space="preserve">Deputy General Director/Corporate Business, Small and Medium Business, Treasury, Credit analysis
</t>
  </si>
  <si>
    <t>JSC " Halyk Bank of Kazakhstan"</t>
  </si>
  <si>
    <t>Timur Kulibayev</t>
  </si>
  <si>
    <t>Dinara Kulibayeva</t>
  </si>
  <si>
    <t>The Bank of New York (Nominal Holder)</t>
  </si>
  <si>
    <t>JSC " Halyk Bank Georgia"</t>
  </si>
  <si>
    <t>http://halykbank.ge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</si>
</sst>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2">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6" fillId="0" borderId="137" applyNumberFormat="0" applyFill="0" applyProtection="0">
      <alignment horizontal="center"/>
    </xf>
    <xf numFmtId="0" fontId="166"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82" fillId="0" borderId="13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0" applyNumberFormat="0" applyAlignment="0" applyProtection="0"/>
    <xf numFmtId="0" fontId="183" fillId="108" borderId="140" applyNumberFormat="0" applyAlignment="0" applyProtection="0"/>
    <xf numFmtId="0" fontId="184" fillId="0" borderId="0" applyNumberFormat="0" applyFill="0" applyAlignment="0"/>
    <xf numFmtId="0" fontId="185" fillId="0" borderId="141"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2"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3"/>
    <xf numFmtId="251" fontId="2" fillId="0" borderId="0"/>
    <xf numFmtId="0" fontId="192" fillId="0" borderId="144"/>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5">
      <alignment horizontal="center" vertical="center"/>
    </xf>
    <xf numFmtId="0" fontId="183" fillId="108" borderId="145">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2" fillId="72" borderId="0"/>
    <xf numFmtId="0" fontId="201" fillId="0" borderId="1" applyNumberFormat="0" applyFont="0" applyFill="0" applyAlignment="0" applyProtection="0"/>
    <xf numFmtId="0" fontId="201" fillId="0" borderId="146"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03" fillId="109" borderId="142" applyNumberFormat="0" applyAlignment="0" applyProtection="0"/>
    <xf numFmtId="0" fontId="145" fillId="8" borderId="30" applyNumberFormat="0" applyAlignment="0" applyProtection="0"/>
    <xf numFmtId="3" fontId="45" fillId="41" borderId="68">
      <protection hidden="1"/>
    </xf>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7"/>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1">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3" fontId="209" fillId="0" borderId="131">
      <alignment vertical="center"/>
    </xf>
    <xf numFmtId="0" fontId="29" fillId="73" borderId="148" applyNumberFormat="0" applyFont="0" applyAlignment="0" applyProtection="0"/>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71" fillId="73" borderId="14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4" applyNumberFormat="0" applyFill="0" applyBorder="0" applyAlignment="0" applyProtection="0">
      <alignment horizontal="center"/>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3" fontId="222" fillId="0" borderId="149" applyNumberFormat="0" applyAlignment="0">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3" fontId="209" fillId="0" borderId="131">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1">
      <alignment vertical="center"/>
    </xf>
    <xf numFmtId="3" fontId="209" fillId="0" borderId="131">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 fillId="0" borderId="0" applyNumberFormat="0" applyFont="0" applyFill="0" applyBorder="0" applyAlignment="0" applyProtection="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0" applyNumberFormat="0" applyFont="0" applyBorder="0" applyAlignment="0" applyProtection="0">
      <alignment horizontal="centerContinuous"/>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1">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1">
      <alignment vertical="center"/>
    </xf>
    <xf numFmtId="0" fontId="211" fillId="0" borderId="0">
      <alignment horizontal="left" vertical="center" wrapText="1"/>
    </xf>
    <xf numFmtId="3" fontId="209" fillId="0" borderId="131">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1">
      <alignment vertical="center"/>
    </xf>
    <xf numFmtId="22" fontId="29" fillId="0" borderId="0" applyFill="0" applyBorder="0" applyAlignment="0"/>
    <xf numFmtId="3" fontId="209" fillId="0" borderId="13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1">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33"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7" fontId="237"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38" fillId="0" borderId="134" applyNumberFormat="0" applyAlignment="0">
      <protection locked="0"/>
    </xf>
    <xf numFmtId="0" fontId="49" fillId="42" borderId="142" applyNumberFormat="0" applyAlignment="0" applyProtection="0"/>
    <xf numFmtId="0" fontId="10" fillId="0" borderId="0"/>
    <xf numFmtId="0" fontId="10" fillId="0" borderId="0"/>
    <xf numFmtId="0" fontId="49" fillId="42" borderId="142" applyNumberFormat="0" applyAlignment="0" applyProtection="0"/>
    <xf numFmtId="0" fontId="49" fillId="42" borderId="142" applyNumberFormat="0" applyAlignment="0" applyProtection="0"/>
    <xf numFmtId="0" fontId="49" fillId="42" borderId="142" applyNumberFormat="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1">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1">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1">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1">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1">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1">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1">
      <alignment vertical="center"/>
    </xf>
    <xf numFmtId="0" fontId="241" fillId="0" borderId="0">
      <alignment horizontal="left"/>
    </xf>
    <xf numFmtId="0" fontId="242" fillId="0" borderId="0">
      <alignment horizontal="center"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97" fontId="243" fillId="0" borderId="15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right"/>
    </xf>
    <xf numFmtId="297" fontId="243" fillId="0" borderId="152">
      <alignment horizontal="right"/>
    </xf>
    <xf numFmtId="297" fontId="243" fillId="0" borderId="152">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left"/>
    </xf>
    <xf numFmtId="297" fontId="243" fillId="0" borderId="152">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2">
      <alignment horizontal="center"/>
    </xf>
    <xf numFmtId="297" fontId="247" fillId="0" borderId="15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1">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1">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1">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1">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4">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45" fillId="68" borderId="134"/>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1" fillId="126" borderId="121"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6" applyNumberFormat="0" applyFill="0" applyAlignment="0" applyProtection="0"/>
    <xf numFmtId="0" fontId="266" fillId="0" borderId="156" applyNumberFormat="0" applyFill="0" applyAlignment="0" applyProtection="0"/>
    <xf numFmtId="0" fontId="266" fillId="0" borderId="156"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7" applyNumberFormat="0" applyFill="0" applyAlignment="0" applyProtection="0"/>
    <xf numFmtId="0" fontId="268" fillId="0" borderId="157" applyNumberFormat="0" applyFill="0" applyAlignment="0" applyProtection="0"/>
    <xf numFmtId="0" fontId="268" fillId="0" borderId="157"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1">
      <alignment vertical="center"/>
    </xf>
    <xf numFmtId="37" fontId="45" fillId="0" borderId="0"/>
    <xf numFmtId="295" fontId="45" fillId="0" borderId="0"/>
    <xf numFmtId="3" fontId="209" fillId="0" borderId="131">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10" fillId="0" borderId="0"/>
    <xf numFmtId="0" fontId="10" fillId="0" borderId="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8">
      <alignment horizontal="right" vertical="center"/>
      <protection locked="0"/>
    </xf>
    <xf numFmtId="310" fontId="271" fillId="88" borderId="158">
      <alignment horizontal="right" vertical="center"/>
      <protection locked="0"/>
    </xf>
    <xf numFmtId="310" fontId="271" fillId="88" borderId="158">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1">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71" borderId="120" applyFont="0" applyAlignment="0">
      <protection locked="0"/>
    </xf>
    <xf numFmtId="0" fontId="10" fillId="0" borderId="0"/>
    <xf numFmtId="0" fontId="10" fillId="0" borderId="0"/>
    <xf numFmtId="3" fontId="209" fillId="0" borderId="131">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17" fontId="228" fillId="96" borderId="15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2" applyAlignment="0" applyProtection="0">
      <alignment horizontal="centerContinuous"/>
    </xf>
    <xf numFmtId="19" fontId="280" fillId="0" borderId="132" applyAlignment="0" applyProtection="0">
      <alignment horizontal="centerContinuous"/>
    </xf>
    <xf numFmtId="3" fontId="209" fillId="0" borderId="13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3"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3" applyNumberFormat="0" applyFill="0" applyBorder="0" applyAlignment="0"/>
    <xf numFmtId="17" fontId="45" fillId="131" borderId="133" applyNumberFormat="0" applyFill="0" applyBorder="0" applyAlignment="0"/>
    <xf numFmtId="3" fontId="209" fillId="0" borderId="131">
      <alignment vertical="center"/>
    </xf>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7" fontId="282" fillId="0" borderId="0"/>
    <xf numFmtId="295" fontId="282"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37"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xf>
    <xf numFmtId="0" fontId="283"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4"/>
    <xf numFmtId="0" fontId="284"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2">
      <alignment horizontal="center" vertical="center"/>
    </xf>
    <xf numFmtId="0" fontId="283" fillId="132" borderId="122">
      <alignment horizontal="center" vertical="center"/>
    </xf>
    <xf numFmtId="0" fontId="2" fillId="0" borderId="0" applyNumberFormat="0" applyFont="0" applyFill="0" applyBorder="0" applyAlignment="0" applyProtection="0"/>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 fillId="0" borderId="0" applyNumberFormat="0" applyFont="0" applyFill="0" applyBorder="0" applyAlignment="0" applyProtection="0"/>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2">
      <alignment horizontal="center" vertical="center"/>
    </xf>
    <xf numFmtId="0" fontId="283" fillId="104" borderId="122">
      <alignment horizontal="center" vertical="center"/>
    </xf>
    <xf numFmtId="0" fontId="2" fillId="0" borderId="0" applyNumberFormat="0" applyFont="0" applyFill="0" applyBorder="0" applyAlignment="0" applyProtection="0"/>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66"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10" fillId="0" borderId="0"/>
    <xf numFmtId="0" fontId="10" fillId="0" borderId="0"/>
    <xf numFmtId="0" fontId="10" fillId="0" borderId="0"/>
    <xf numFmtId="0" fontId="10" fillId="0" borderId="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88"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60"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16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1">
      <alignment vertical="center"/>
    </xf>
    <xf numFmtId="0" fontId="10" fillId="0" borderId="0"/>
    <xf numFmtId="0" fontId="177" fillId="111"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65" fontId="298" fillId="0" borderId="0">
      <alignment horizontal="right"/>
    </xf>
    <xf numFmtId="0" fontId="10" fillId="0" borderId="0"/>
    <xf numFmtId="0" fontId="2" fillId="0" borderId="16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300" fillId="139" borderId="0"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9"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9" applyProtection="0">
      <alignment horizontal="right" vertical="center"/>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301" fillId="0" borderId="0"/>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0">
      <alignment horizontal="right"/>
    </xf>
    <xf numFmtId="0" fontId="306" fillId="141" borderId="0"/>
    <xf numFmtId="0" fontId="304" fillId="69" borderId="170">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2" fillId="0" borderId="0" applyNumberFormat="0" applyFont="0" applyFill="0" applyBorder="0" applyAlignment="0" applyProtection="0"/>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144"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93"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316" fillId="0" borderId="172" applyNumberFormat="0" applyAlignment="0" applyProtection="0"/>
    <xf numFmtId="0" fontId="317" fillId="0" borderId="17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2" applyNumberFormat="0" applyProtection="0">
      <alignment horizontal="lef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3" applyNumberFormat="0" applyFont="0" applyAlignment="0" applyProtection="0"/>
    <xf numFmtId="0" fontId="2" fillId="0" borderId="174" applyNumberFormat="0" applyFont="0" applyAlignment="0" applyProtection="0"/>
    <xf numFmtId="0" fontId="2" fillId="0" borderId="175" applyNumberFormat="0" applyFont="0" applyAlignment="0" applyProtection="0"/>
    <xf numFmtId="10" fontId="321" fillId="0" borderId="0" applyNumberFormat="0" applyFill="0" applyBorder="0" applyProtection="0">
      <alignment horizontal="right" vertical="top"/>
    </xf>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7" fillId="0" borderId="104" applyNumberFormat="0" applyFill="0" applyAlignment="0" applyProtection="0">
      <alignment vertical="top"/>
    </xf>
    <xf numFmtId="0" fontId="317" fillId="0" borderId="104"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lignment horizontal="centerContinuous"/>
    </xf>
    <xf numFmtId="0" fontId="10" fillId="0" borderId="0"/>
    <xf numFmtId="0" fontId="10" fillId="0" borderId="0"/>
    <xf numFmtId="3" fontId="209" fillId="0" borderId="131">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9"/>
    <xf numFmtId="0" fontId="10" fillId="0" borderId="0"/>
    <xf numFmtId="0" fontId="331" fillId="0" borderId="99"/>
    <xf numFmtId="0" fontId="10" fillId="0" borderId="0"/>
    <xf numFmtId="0" fontId="331" fillId="0" borderId="99"/>
    <xf numFmtId="0" fontId="10" fillId="0" borderId="0"/>
    <xf numFmtId="0" fontId="331" fillId="0" borderId="99"/>
    <xf numFmtId="0" fontId="331" fillId="0" borderId="99"/>
    <xf numFmtId="246" fontId="253"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3" fontId="209" fillId="0" borderId="131">
      <alignment vertical="center"/>
    </xf>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38" fontId="201" fillId="0" borderId="178">
      <alignment horizontal="right"/>
    </xf>
    <xf numFmtId="0" fontId="272" fillId="0" borderId="17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4" fillId="69" borderId="0">
      <alignment horizontal="center"/>
    </xf>
    <xf numFmtId="0" fontId="104" fillId="69" borderId="0">
      <alignment horizontal="center"/>
    </xf>
    <xf numFmtId="3" fontId="209" fillId="0" borderId="131">
      <alignment vertical="center"/>
    </xf>
    <xf numFmtId="0" fontId="332" fillId="104" borderId="0" applyNumberFormat="0" applyBorder="0"/>
    <xf numFmtId="0" fontId="185" fillId="0" borderId="180" applyNumberFormat="0" applyFont="0" applyFill="0" applyAlignment="0"/>
    <xf numFmtId="0" fontId="333"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79" fillId="0" borderId="61" applyNumberFormat="0" applyBorder="0">
      <protection locked="0"/>
    </xf>
    <xf numFmtId="37" fontId="334" fillId="111" borderId="0"/>
    <xf numFmtId="37" fontId="160" fillId="150" borderId="120" applyNumberFormat="0" applyAlignment="0" applyProtection="0"/>
    <xf numFmtId="0" fontId="2" fillId="0" borderId="0" applyNumberFormat="0" applyFont="0" applyFill="0" applyBorder="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 fontId="209" fillId="0" borderId="131">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4">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8" fontId="2" fillId="0" borderId="0"/>
    <xf numFmtId="2" fontId="233"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1">
      <alignment vertical="center"/>
    </xf>
    <xf numFmtId="0" fontId="309" fillId="0" borderId="0" applyProtection="0">
      <alignment horizontal="center"/>
    </xf>
    <xf numFmtId="0" fontId="10" fillId="0" borderId="0"/>
    <xf numFmtId="3" fontId="209" fillId="0" borderId="131">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1">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45" fillId="0" borderId="181" applyNumberFormat="0"/>
    <xf numFmtId="14" fontId="160" fillId="0" borderId="0" applyFont="0" applyFill="0" applyBorder="0" applyProtection="0"/>
    <xf numFmtId="16" fontId="160" fillId="0" borderId="0" applyFont="0" applyFill="0" applyBorder="0" applyProtection="0"/>
    <xf numFmtId="3" fontId="209" fillId="0" borderId="131">
      <alignment vertical="center"/>
    </xf>
    <xf numFmtId="358" fontId="343"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8" applyFont="0">
      <alignment horizontal="right" vertical="center"/>
      <protection locked="0"/>
    </xf>
    <xf numFmtId="0" fontId="45" fillId="69" borderId="184" applyFont="0" applyBorder="0">
      <alignment horizontal="center" wrapText="1"/>
    </xf>
    <xf numFmtId="0" fontId="147" fillId="69" borderId="187" applyNumberFormat="0" applyFill="0" applyBorder="0" applyAlignment="0" applyProtection="0">
      <alignment horizontal="left"/>
    </xf>
    <xf numFmtId="0" fontId="1" fillId="0" borderId="0"/>
    <xf numFmtId="0" fontId="174" fillId="0" borderId="192"/>
    <xf numFmtId="244" fontId="176" fillId="0" borderId="193"/>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83" fillId="108" borderId="194" applyNumberFormat="0" applyAlignment="0" applyProtection="0"/>
    <xf numFmtId="0" fontId="183" fillId="108" borderId="194" applyNumberFormat="0" applyAlignment="0" applyProtection="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201" fillId="0" borderId="183"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92" applyNumberFormat="0" applyFont="0" applyFill="0" applyAlignment="0" applyProtection="0"/>
    <xf numFmtId="0" fontId="149" fillId="0" borderId="192"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3" fontId="45" fillId="41" borderId="187">
      <protection hidden="1"/>
    </xf>
    <xf numFmtId="0" fontId="204" fillId="0" borderId="187" applyBorder="0"/>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vertical="center"/>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0" fontId="232" fillId="120" borderId="188" applyNumberFormat="0" applyBorder="0" applyAlignment="0">
      <alignment horizontal="center"/>
      <protection locked="0"/>
    </xf>
    <xf numFmtId="0" fontId="232" fillId="120" borderId="188" applyNumberFormat="0" applyBorder="0" applyAlignment="0">
      <alignment horizontal="center"/>
      <protection locked="0"/>
    </xf>
    <xf numFmtId="3" fontId="233" fillId="121" borderId="195" applyNumberFormat="0" applyBorder="0" applyAlignment="0" applyProtection="0">
      <protection hidden="1"/>
    </xf>
    <xf numFmtId="281" fontId="2" fillId="0" borderId="0" applyFont="0" applyFill="0" applyBorder="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45" fillId="113" borderId="190" applyAlignment="0" applyProtection="0"/>
    <xf numFmtId="0" fontId="45" fillId="113" borderId="190" applyAlignment="0" applyProtection="0"/>
    <xf numFmtId="0" fontId="45" fillId="113" borderId="190" applyAlignment="0" applyProtection="0"/>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37" fillId="0" borderId="190">
      <alignment horizontal="left" vertical="center"/>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0" borderId="0" applyNumberFormat="0" applyFont="0" applyFill="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2" fontId="233" fillId="129" borderId="193" applyNumberFormat="0" applyBorder="0" applyAlignment="0" applyProtection="0">
      <alignment horizontal="center"/>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49" fontId="2" fillId="71" borderId="188" applyFont="0" applyAlignment="0">
      <protection locked="0"/>
    </xf>
    <xf numFmtId="49" fontId="2" fillId="71" borderId="188" applyFont="0" applyAlignment="0">
      <protection locked="0"/>
    </xf>
    <xf numFmtId="317" fontId="160" fillId="0" borderId="193" applyBorder="0"/>
    <xf numFmtId="253" fontId="228" fillId="96" borderId="193" applyBorder="0"/>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2" fontId="233" fillId="107" borderId="188" applyNumberFormat="0" applyBorder="0" applyAlignment="0">
      <protection locked="0"/>
    </xf>
    <xf numFmtId="3" fontId="209" fillId="0" borderId="131">
      <alignment vertical="center"/>
    </xf>
    <xf numFmtId="37" fontId="201" fillId="0" borderId="0" applyNumberFormat="0" applyFill="0" applyAlignment="0"/>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 fillId="0" borderId="190"/>
    <xf numFmtId="0" fontId="2" fillId="0" borderId="190"/>
    <xf numFmtId="0" fontId="2" fillId="0" borderId="190"/>
    <xf numFmtId="0" fontId="2" fillId="0" borderId="190"/>
    <xf numFmtId="0" fontId="45" fillId="70" borderId="184"/>
    <xf numFmtId="0" fontId="45" fillId="70" borderId="184"/>
    <xf numFmtId="0" fontId="45" fillId="70" borderId="184"/>
    <xf numFmtId="0" fontId="45" fillId="70" borderId="184"/>
    <xf numFmtId="0" fontId="45" fillId="0" borderId="185"/>
    <xf numFmtId="0" fontId="45" fillId="0" borderId="185"/>
    <xf numFmtId="0" fontId="45"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83" fillId="132" borderId="189">
      <alignment horizontal="center" vertical="top"/>
    </xf>
    <xf numFmtId="0" fontId="283" fillId="132" borderId="189">
      <alignment horizontal="center" vertical="top"/>
    </xf>
    <xf numFmtId="0" fontId="45" fillId="0" borderId="184"/>
    <xf numFmtId="0" fontId="45" fillId="0" borderId="184"/>
    <xf numFmtId="0" fontId="45" fillId="0" borderId="184"/>
    <xf numFmtId="0" fontId="45" fillId="0" borderId="184"/>
    <xf numFmtId="0" fontId="2" fillId="0" borderId="189"/>
    <xf numFmtId="0" fontId="2" fillId="0" borderId="189"/>
    <xf numFmtId="0" fontId="2" fillId="0" borderId="189"/>
    <xf numFmtId="0" fontId="2" fillId="0" borderId="189"/>
    <xf numFmtId="0" fontId="2" fillId="0" borderId="189"/>
    <xf numFmtId="0" fontId="284" fillId="70" borderId="195"/>
    <xf numFmtId="0" fontId="284" fillId="70" borderId="195"/>
    <xf numFmtId="0" fontId="2" fillId="0" borderId="185">
      <alignment horizontal="center"/>
    </xf>
    <xf numFmtId="0" fontId="2" fillId="0" borderId="185">
      <alignment horizontal="center"/>
    </xf>
    <xf numFmtId="0" fontId="2" fillId="0" borderId="185">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91">
      <alignment horizontal="center"/>
    </xf>
    <xf numFmtId="0" fontId="2" fillId="0" borderId="191">
      <alignment horizontal="center"/>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3" fontId="2" fillId="0" borderId="190"/>
    <xf numFmtId="3" fontId="2" fillId="0" borderId="190"/>
    <xf numFmtId="3" fontId="2" fillId="0" borderId="190"/>
    <xf numFmtId="3" fontId="2" fillId="0" borderId="190"/>
    <xf numFmtId="0" fontId="45" fillId="70" borderId="184">
      <alignment horizontal="center"/>
    </xf>
    <xf numFmtId="0" fontId="45" fillId="70" borderId="184">
      <alignment horizontal="center"/>
    </xf>
    <xf numFmtId="0" fontId="45" fillId="70" borderId="184">
      <alignment horizontal="center"/>
    </xf>
    <xf numFmtId="0" fontId="45" fillId="70" borderId="184">
      <alignment horizontal="center"/>
    </xf>
    <xf numFmtId="0" fontId="45" fillId="70" borderId="190">
      <alignment horizontal="center"/>
    </xf>
    <xf numFmtId="0" fontId="45" fillId="70" borderId="190">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5">
      <alignment horizontal="left" vertical="top"/>
    </xf>
    <xf numFmtId="0" fontId="45" fillId="70" borderId="185">
      <alignment horizontal="left" vertical="top"/>
    </xf>
    <xf numFmtId="0" fontId="45" fillId="70" borderId="185">
      <alignment horizontal="left" vertical="top"/>
    </xf>
    <xf numFmtId="0" fontId="283" fillId="132" borderId="190">
      <alignment horizontal="center" vertical="center"/>
    </xf>
    <xf numFmtId="0" fontId="283" fillId="132" borderId="190">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90">
      <alignment horizontal="center" vertical="center"/>
    </xf>
    <xf numFmtId="0" fontId="283" fillId="104" borderId="190">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 fillId="0" borderId="186"/>
    <xf numFmtId="0" fontId="2" fillId="0" borderId="186"/>
    <xf numFmtId="0" fontId="2" fillId="0" borderId="186"/>
    <xf numFmtId="0" fontId="2" fillId="0" borderId="186"/>
    <xf numFmtId="0" fontId="2" fillId="0" borderId="191"/>
    <xf numFmtId="0" fontId="2" fillId="0" borderId="191"/>
    <xf numFmtId="0" fontId="2" fillId="0" borderId="0" applyNumberFormat="0" applyFont="0" applyFill="0" applyBorder="0" applyAlignment="0" applyProtection="0"/>
    <xf numFmtId="0" fontId="286" fillId="0" borderId="193"/>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173" fontId="233" fillId="134" borderId="193" applyNumberFormat="0" applyBorder="0" applyAlignment="0" applyProtection="0">
      <alignment horizontal="center"/>
      <protection hidden="1"/>
    </xf>
    <xf numFmtId="3" fontId="287" fillId="57" borderId="188" applyNumberFormat="0" applyBorder="0" applyAlignment="0" applyProtection="0">
      <protection hidden="1"/>
    </xf>
    <xf numFmtId="3" fontId="288" fillId="135" borderId="195" applyNumberFormat="0" applyBorder="0" applyAlignment="0" applyProtection="0">
      <protection hidden="1"/>
    </xf>
    <xf numFmtId="0" fontId="19" fillId="131" borderId="193" applyNumberFormat="0" applyFont="0" applyBorder="0" applyAlignment="0" applyProtection="0">
      <alignment horizontal="center"/>
    </xf>
    <xf numFmtId="0" fontId="19" fillId="131"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60" fillId="0" borderId="196" applyNumberFormat="0" applyAlignment="0" applyProtection="0"/>
    <xf numFmtId="0" fontId="10" fillId="0" borderId="0"/>
    <xf numFmtId="0" fontId="46" fillId="69" borderId="187">
      <alignment horizontal="center"/>
    </xf>
    <xf numFmtId="0" fontId="41" fillId="0" borderId="183">
      <alignment horizontal="center"/>
    </xf>
    <xf numFmtId="0" fontId="45" fillId="92" borderId="187" applyNumberFormat="0" applyBorder="0" applyAlignment="0"/>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0" fontId="297" fillId="45" borderId="188"/>
    <xf numFmtId="0" fontId="2" fillId="0" borderId="197">
      <alignment vertical="center"/>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 fontId="2" fillId="69" borderId="188" applyFont="0">
      <alignment horizontal="right"/>
    </xf>
    <xf numFmtId="3" fontId="2" fillId="69" borderId="188" applyFont="0">
      <alignment horizontal="right"/>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 fontId="2" fillId="68" borderId="190" applyBorder="0"/>
    <xf numFmtId="3" fontId="2" fillId="68" borderId="190" applyBorder="0"/>
    <xf numFmtId="3" fontId="2" fillId="68" borderId="190" applyBorder="0"/>
    <xf numFmtId="3" fontId="2" fillId="68" borderId="190" applyBorder="0"/>
    <xf numFmtId="3" fontId="2" fillId="68" borderId="190" applyBorder="0"/>
    <xf numFmtId="2" fontId="313" fillId="0" borderId="193" applyNumberFormat="0" applyFill="0" applyBorder="0" applyAlignment="0" applyProtection="0">
      <alignment horizontal="center"/>
      <protection locked="0"/>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49" fontId="2" fillId="144" borderId="188" applyFont="0"/>
    <xf numFmtId="49" fontId="2" fillId="144"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49" fontId="2" fillId="93" borderId="188" applyFont="0"/>
    <xf numFmtId="49" fontId="2" fillId="93" borderId="188" applyFont="0"/>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55" fillId="0" borderId="187" applyFill="0" applyBorder="0" applyProtection="0">
      <alignment horizontal="left" vertical="top"/>
    </xf>
    <xf numFmtId="0" fontId="185" fillId="131" borderId="199" applyNumberFormat="0" applyFont="0">
      <alignment horizontal="center" vertical="center"/>
    </xf>
    <xf numFmtId="350" fontId="45" fillId="68" borderId="195" applyNumberFormat="0" applyBorder="0" applyAlignment="0">
      <alignment horizontal="right"/>
    </xf>
    <xf numFmtId="0" fontId="331" fillId="0" borderId="185"/>
    <xf numFmtId="0" fontId="331" fillId="0" borderId="185"/>
    <xf numFmtId="0" fontId="331" fillId="0" borderId="185"/>
    <xf numFmtId="0" fontId="331" fillId="0" borderId="185"/>
    <xf numFmtId="0" fontId="331"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333" fillId="0" borderId="195" applyNumberFormat="0" applyFill="0" applyBorder="0" applyAlignment="0" applyProtection="0">
      <alignment horizontal="center"/>
      <protection locked="0"/>
    </xf>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2" fontId="233" fillId="69" borderId="188" applyBorder="0" applyAlignment="0"/>
    <xf numFmtId="165" fontId="339" fillId="69" borderId="187">
      <alignment horizontal="center"/>
    </xf>
    <xf numFmtId="0" fontId="346" fillId="0" borderId="0" applyNumberFormat="0" applyFill="0" applyBorder="0" applyAlignment="0" applyProtection="0"/>
    <xf numFmtId="0" fontId="1" fillId="0" borderId="0"/>
    <xf numFmtId="0" fontId="1" fillId="0" borderId="0"/>
  </cellStyleXfs>
  <cellXfs count="859">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0" fontId="84" fillId="0" borderId="0" xfId="0" applyFont="1" applyAlignment="1"/>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5" borderId="21" xfId="0" applyNumberFormat="1" applyFont="1" applyFill="1" applyBorder="1"/>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0" fontId="3" fillId="0" borderId="84" xfId="0" applyFont="1" applyFill="1" applyBorder="1" applyAlignment="1">
      <alignment horizontal="center" vertical="center"/>
    </xf>
    <xf numFmtId="0" fontId="3" fillId="0" borderId="85" xfId="0" applyFont="1" applyFill="1" applyBorder="1" applyAlignment="1">
      <alignment vertical="center"/>
    </xf>
    <xf numFmtId="0" fontId="3" fillId="0" borderId="87" xfId="0" applyFont="1" applyFill="1" applyBorder="1" applyAlignment="1">
      <alignment horizontal="center" vertical="center"/>
    </xf>
    <xf numFmtId="0" fontId="3" fillId="0" borderId="88" xfId="0" applyFont="1" applyFill="1" applyBorder="1" applyAlignment="1">
      <alignment vertical="center"/>
    </xf>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2" xfId="0" applyFont="1" applyFill="1" applyBorder="1" applyAlignment="1">
      <alignment horizontal="left" vertical="center" wrapText="1"/>
    </xf>
    <xf numFmtId="10" fontId="95" fillId="0" borderId="92" xfId="20950" applyNumberFormat="1" applyFont="1" applyFill="1" applyBorder="1" applyAlignment="1">
      <alignment horizontal="left" vertical="center" wrapText="1"/>
    </xf>
    <xf numFmtId="1" fontId="3" fillId="0" borderId="79" xfId="0" applyNumberFormat="1" applyFont="1" applyFill="1" applyBorder="1" applyAlignment="1">
      <alignment horizontal="right" vertical="center" wrapText="1"/>
    </xf>
    <xf numFmtId="10" fontId="3" fillId="0"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left" vertical="center" wrapText="1"/>
    </xf>
    <xf numFmtId="10" fontId="99" fillId="0" borderId="92" xfId="20950" applyNumberFormat="1" applyFont="1" applyFill="1" applyBorder="1" applyAlignment="1">
      <alignment horizontal="left" vertical="center" wrapText="1"/>
    </xf>
    <xf numFmtId="10" fontId="4" fillId="35"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2" xfId="0" applyFont="1" applyFill="1" applyBorder="1" applyAlignment="1">
      <alignment horizontal="left" vertical="center" wrapText="1"/>
    </xf>
    <xf numFmtId="0" fontId="3" fillId="0" borderId="92"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1" fontId="3" fillId="0" borderId="22" xfId="0" applyNumberFormat="1" applyFont="1" applyFill="1" applyBorder="1" applyAlignment="1">
      <alignment horizontal="right" vertical="center" wrapText="1"/>
    </xf>
    <xf numFmtId="0" fontId="4" fillId="35" borderId="80" xfId="0" applyFont="1" applyFill="1" applyBorder="1" applyAlignment="1">
      <alignment vertical="center" wrapText="1"/>
    </xf>
    <xf numFmtId="0" fontId="4" fillId="35" borderId="91"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2" xfId="0" applyFont="1" applyBorder="1"/>
    <xf numFmtId="0" fontId="6" fillId="0" borderId="92" xfId="17" applyFill="1" applyBorder="1" applyAlignment="1" applyProtection="1">
      <alignment horizontal="left" vertical="center"/>
    </xf>
    <xf numFmtId="0" fontId="6" fillId="0" borderId="92" xfId="17" applyBorder="1" applyAlignment="1" applyProtection="1"/>
    <xf numFmtId="0" fontId="84" fillId="0" borderId="92" xfId="0" applyFont="1" applyFill="1" applyBorder="1"/>
    <xf numFmtId="0" fontId="6" fillId="0" borderId="92" xfId="17" applyFill="1" applyBorder="1" applyAlignment="1" applyProtection="1">
      <alignment horizontal="left" vertical="center" wrapText="1"/>
    </xf>
    <xf numFmtId="0" fontId="6" fillId="0" borderId="92"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2" xfId="0" applyNumberFormat="1" applyFont="1" applyFill="1" applyBorder="1" applyAlignment="1">
      <alignment vertical="center" wrapText="1"/>
    </xf>
    <xf numFmtId="3" fontId="102" fillId="0" borderId="92" xfId="0" applyNumberFormat="1" applyFont="1" applyBorder="1" applyAlignment="1">
      <alignment vertical="center" wrapText="1"/>
    </xf>
    <xf numFmtId="3" fontId="102" fillId="35" borderId="93"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73" xfId="0" applyFont="1" applyFill="1" applyBorder="1" applyAlignment="1">
      <alignment horizontal="center" wrapText="1"/>
    </xf>
    <xf numFmtId="0" fontId="3" fillId="0" borderId="92" xfId="0" applyFont="1" applyFill="1" applyBorder="1" applyAlignment="1">
      <alignment horizontal="center"/>
    </xf>
    <xf numFmtId="0" fontId="3" fillId="0" borderId="92"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9" xfId="0" applyFont="1" applyFill="1" applyBorder="1" applyAlignment="1">
      <alignment horizontal="center" vertical="center" wrapText="1"/>
    </xf>
    <xf numFmtId="0" fontId="3" fillId="0" borderId="17" xfId="0" applyFont="1" applyBorder="1"/>
    <xf numFmtId="0" fontId="3" fillId="0" borderId="92" xfId="0" applyFont="1" applyBorder="1" applyAlignment="1">
      <alignment wrapText="1"/>
    </xf>
    <xf numFmtId="164" fontId="3" fillId="0" borderId="79" xfId="7" applyNumberFormat="1" applyFont="1" applyBorder="1"/>
    <xf numFmtId="0" fontId="98" fillId="0" borderId="92" xfId="0" applyFont="1" applyBorder="1" applyAlignment="1">
      <alignment horizontal="left" wrapText="1" indent="2"/>
    </xf>
    <xf numFmtId="0" fontId="4" fillId="0" borderId="17" xfId="0" applyFont="1" applyBorder="1"/>
    <xf numFmtId="0" fontId="4" fillId="0" borderId="92" xfId="0" applyFont="1" applyBorder="1" applyAlignment="1">
      <alignment wrapText="1"/>
    </xf>
    <xf numFmtId="164" fontId="4" fillId="0" borderId="79" xfId="7" applyNumberFormat="1" applyFont="1" applyBorder="1"/>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9" xfId="7" applyNumberFormat="1" applyFont="1" applyFill="1" applyBorder="1"/>
    <xf numFmtId="0" fontId="98" fillId="0" borderId="92"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9" xfId="0" applyFont="1" applyFill="1" applyBorder="1"/>
    <xf numFmtId="0" fontId="4" fillId="0" borderId="20" xfId="0" applyFont="1" applyBorder="1"/>
    <xf numFmtId="0" fontId="4" fillId="0" borderId="21" xfId="0" applyFont="1" applyBorder="1" applyAlignment="1">
      <alignment wrapText="1"/>
    </xf>
    <xf numFmtId="0" fontId="2" fillId="2" borderId="84" xfId="0" applyFont="1" applyFill="1" applyBorder="1" applyAlignment="1">
      <alignment horizontal="right" vertical="center"/>
    </xf>
    <xf numFmtId="0" fontId="2" fillId="0" borderId="90"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07" xfId="17" applyBorder="1" applyAlignment="1" applyProtection="1"/>
    <xf numFmtId="0" fontId="110" fillId="0" borderId="0" xfId="0" applyFont="1" applyFill="1" applyAlignment="1">
      <alignment horizontal="left" vertical="top" wrapText="1"/>
    </xf>
    <xf numFmtId="0" fontId="0" fillId="0" borderId="107" xfId="0" applyBorder="1" applyAlignment="1">
      <alignment horizontal="center"/>
    </xf>
    <xf numFmtId="0" fontId="121" fillId="3" borderId="107" xfId="20954" applyFont="1" applyFill="1" applyBorder="1" applyAlignment="1">
      <alignment horizontal="left" vertical="center" wrapText="1"/>
    </xf>
    <xf numFmtId="0" fontId="122" fillId="0" borderId="107" xfId="20954" applyFont="1" applyFill="1" applyBorder="1" applyAlignment="1">
      <alignment horizontal="left" vertical="center" wrapText="1" indent="1"/>
    </xf>
    <xf numFmtId="0" fontId="123" fillId="3" borderId="117" xfId="0" applyFont="1" applyFill="1" applyBorder="1" applyAlignment="1">
      <alignment horizontal="left" vertical="center" wrapText="1"/>
    </xf>
    <xf numFmtId="0" fontId="122" fillId="3" borderId="107" xfId="20954" applyFont="1" applyFill="1" applyBorder="1" applyAlignment="1">
      <alignment horizontal="left" vertical="center" wrapText="1" indent="1"/>
    </xf>
    <xf numFmtId="0" fontId="121" fillId="0" borderId="117" xfId="0" applyFont="1" applyFill="1" applyBorder="1" applyAlignment="1">
      <alignment horizontal="left" vertical="center" wrapText="1"/>
    </xf>
    <xf numFmtId="0" fontId="123" fillId="0" borderId="117" xfId="0" applyFont="1" applyFill="1" applyBorder="1" applyAlignment="1">
      <alignment horizontal="left" vertical="center" wrapText="1"/>
    </xf>
    <xf numFmtId="0" fontId="123" fillId="0" borderId="117" xfId="0" applyFont="1" applyFill="1" applyBorder="1" applyAlignment="1">
      <alignment vertical="center" wrapText="1"/>
    </xf>
    <xf numFmtId="0" fontId="124" fillId="0" borderId="117" xfId="0" applyFont="1" applyFill="1" applyBorder="1" applyAlignment="1">
      <alignment horizontal="left" vertical="center" wrapText="1" indent="1"/>
    </xf>
    <xf numFmtId="0" fontId="124" fillId="3" borderId="117" xfId="0" applyFont="1" applyFill="1" applyBorder="1" applyAlignment="1">
      <alignment horizontal="left" vertical="center" wrapText="1" indent="1"/>
    </xf>
    <xf numFmtId="0" fontId="123" fillId="3" borderId="118" xfId="0" applyFont="1" applyFill="1" applyBorder="1" applyAlignment="1">
      <alignment horizontal="left" vertical="center" wrapText="1"/>
    </xf>
    <xf numFmtId="0" fontId="124" fillId="0" borderId="107" xfId="20954" applyFont="1" applyFill="1" applyBorder="1" applyAlignment="1">
      <alignment horizontal="left" vertical="center" wrapText="1" indent="1"/>
    </xf>
    <xf numFmtId="0" fontId="123" fillId="0" borderId="107" xfId="0" applyFont="1" applyFill="1" applyBorder="1" applyAlignment="1">
      <alignment horizontal="left" vertical="center" wrapText="1"/>
    </xf>
    <xf numFmtId="0" fontId="125" fillId="0" borderId="107" xfId="20954" applyFont="1" applyFill="1" applyBorder="1" applyAlignment="1">
      <alignment horizontal="center" vertical="center" wrapText="1"/>
    </xf>
    <xf numFmtId="0" fontId="123" fillId="3" borderId="119" xfId="0" applyFont="1" applyFill="1" applyBorder="1" applyAlignment="1">
      <alignment horizontal="left" vertical="center" wrapText="1"/>
    </xf>
    <xf numFmtId="0" fontId="0" fillId="0" borderId="120" xfId="0" applyBorder="1" applyAlignment="1">
      <alignment horizontal="center"/>
    </xf>
    <xf numFmtId="0" fontId="122" fillId="3" borderId="120" xfId="20954" applyFont="1" applyFill="1" applyBorder="1" applyAlignment="1">
      <alignment horizontal="left" vertical="center" wrapText="1" indent="1"/>
    </xf>
    <xf numFmtId="0" fontId="122" fillId="3" borderId="117" xfId="0" applyFont="1" applyFill="1" applyBorder="1" applyAlignment="1">
      <alignment horizontal="left" vertical="center" wrapText="1" indent="1"/>
    </xf>
    <xf numFmtId="0" fontId="122" fillId="0" borderId="120" xfId="20954" applyFont="1" applyFill="1" applyBorder="1" applyAlignment="1">
      <alignment horizontal="left" vertical="center" wrapText="1" indent="1"/>
    </xf>
    <xf numFmtId="0" fontId="123" fillId="0" borderId="120" xfId="20954" applyFont="1" applyFill="1" applyBorder="1" applyAlignment="1">
      <alignment horizontal="left" vertical="center" wrapText="1"/>
    </xf>
    <xf numFmtId="0" fontId="123" fillId="0" borderId="120" xfId="0" applyFont="1" applyFill="1" applyBorder="1" applyAlignment="1">
      <alignment vertical="center" wrapText="1"/>
    </xf>
    <xf numFmtId="0" fontId="125" fillId="0" borderId="120" xfId="20954" applyFont="1" applyFill="1" applyBorder="1" applyAlignment="1">
      <alignment horizontal="center" vertical="center" wrapText="1"/>
    </xf>
    <xf numFmtId="0" fontId="123" fillId="3" borderId="120" xfId="20954" applyFont="1" applyFill="1" applyBorder="1" applyAlignment="1">
      <alignment horizontal="left" vertical="center" wrapText="1"/>
    </xf>
    <xf numFmtId="0" fontId="123" fillId="0" borderId="120" xfId="0" applyFont="1" applyFill="1" applyBorder="1" applyAlignment="1">
      <alignment horizontal="left" vertical="center" wrapText="1"/>
    </xf>
    <xf numFmtId="0" fontId="2" fillId="0" borderId="120" xfId="0" applyFont="1" applyFill="1" applyBorder="1" applyAlignment="1" applyProtection="1">
      <alignment horizontal="center" vertical="center" wrapText="1"/>
    </xf>
    <xf numFmtId="0" fontId="0" fillId="0" borderId="120" xfId="0" applyBorder="1" applyAlignment="1">
      <alignment horizontal="center" vertical="center"/>
    </xf>
    <xf numFmtId="0" fontId="123" fillId="0" borderId="125" xfId="0" applyFont="1" applyFill="1" applyBorder="1" applyAlignment="1">
      <alignment horizontal="justify" vertical="center" wrapText="1"/>
    </xf>
    <xf numFmtId="0" fontId="122" fillId="0" borderId="117" xfId="0" applyFont="1" applyFill="1" applyBorder="1" applyAlignment="1">
      <alignment horizontal="left" vertical="center" wrapText="1" indent="1"/>
    </xf>
    <xf numFmtId="0" fontId="122" fillId="0" borderId="118" xfId="0" applyFont="1" applyFill="1" applyBorder="1" applyAlignment="1">
      <alignment horizontal="left" vertical="center" wrapText="1" indent="1"/>
    </xf>
    <xf numFmtId="0" fontId="123" fillId="0" borderId="117" xfId="0" applyFont="1" applyFill="1" applyBorder="1" applyAlignment="1">
      <alignment horizontal="justify" vertical="center" wrapText="1"/>
    </xf>
    <xf numFmtId="0" fontId="121" fillId="0" borderId="117" xfId="0" applyFont="1" applyFill="1" applyBorder="1" applyAlignment="1">
      <alignment horizontal="justify" vertical="center" wrapText="1"/>
    </xf>
    <xf numFmtId="0" fontId="123" fillId="3" borderId="117" xfId="0" applyFont="1" applyFill="1" applyBorder="1" applyAlignment="1">
      <alignment horizontal="justify" vertical="center" wrapText="1"/>
    </xf>
    <xf numFmtId="0" fontId="123" fillId="0" borderId="118" xfId="0" applyFont="1" applyFill="1" applyBorder="1" applyAlignment="1">
      <alignment horizontal="justify" vertical="center" wrapText="1"/>
    </xf>
    <xf numFmtId="0" fontId="123" fillId="0" borderId="119" xfId="0" applyFont="1" applyFill="1" applyBorder="1" applyAlignment="1">
      <alignment horizontal="justify" vertical="center" wrapText="1"/>
    </xf>
    <xf numFmtId="0" fontId="121" fillId="0" borderId="117" xfId="0" applyFont="1" applyFill="1" applyBorder="1" applyAlignment="1">
      <alignment vertical="center" wrapText="1"/>
    </xf>
    <xf numFmtId="0" fontId="122" fillId="0" borderId="117" xfId="0" applyFont="1" applyFill="1" applyBorder="1" applyAlignment="1">
      <alignment horizontal="left" vertical="center" wrapText="1"/>
    </xf>
    <xf numFmtId="0" fontId="123" fillId="0" borderId="126" xfId="0" applyFont="1" applyFill="1" applyBorder="1" applyAlignment="1">
      <alignment vertical="center" wrapText="1"/>
    </xf>
    <xf numFmtId="0" fontId="123" fillId="3" borderId="117" xfId="0" applyFont="1" applyFill="1" applyBorder="1" applyAlignment="1">
      <alignment vertical="center" wrapText="1"/>
    </xf>
    <xf numFmtId="0" fontId="2" fillId="0" borderId="123" xfId="0" applyNumberFormat="1" applyFont="1" applyFill="1" applyBorder="1" applyAlignment="1">
      <alignment horizontal="left" vertical="center" wrapText="1" indent="4"/>
    </xf>
    <xf numFmtId="0" fontId="45" fillId="0" borderId="123" xfId="0" applyNumberFormat="1" applyFont="1" applyFill="1" applyBorder="1" applyAlignment="1">
      <alignment vertical="center" wrapText="1"/>
    </xf>
    <xf numFmtId="0" fontId="2" fillId="0" borderId="120" xfId="0" applyFont="1" applyFill="1" applyBorder="1" applyAlignment="1" applyProtection="1">
      <alignment horizontal="left" vertical="center" indent="11"/>
      <protection locked="0"/>
    </xf>
    <xf numFmtId="0" fontId="46" fillId="0" borderId="120" xfId="0" applyFont="1" applyFill="1" applyBorder="1" applyAlignment="1" applyProtection="1">
      <alignment horizontal="left" vertical="center" indent="17"/>
      <protection locked="0"/>
    </xf>
    <xf numFmtId="0" fontId="2" fillId="0" borderId="123"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0" xfId="7" applyFont="1" applyFill="1" applyBorder="1" applyAlignment="1">
      <alignment horizontal="center" vertical="center"/>
    </xf>
    <xf numFmtId="0" fontId="122" fillId="3" borderId="118" xfId="0"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167" fontId="84" fillId="0" borderId="120" xfId="0" applyNumberFormat="1" applyFont="1" applyBorder="1" applyAlignment="1">
      <alignment horizontal="center"/>
    </xf>
    <xf numFmtId="0" fontId="123" fillId="0" borderId="120" xfId="0" applyFont="1" applyBorder="1" applyAlignment="1">
      <alignment horizontal="left" vertical="center" wrapText="1"/>
    </xf>
    <xf numFmtId="0" fontId="84" fillId="0" borderId="120" xfId="0" applyFont="1" applyBorder="1"/>
    <xf numFmtId="0" fontId="122" fillId="0" borderId="120" xfId="0" applyFont="1" applyBorder="1" applyAlignment="1">
      <alignment horizontal="left" vertical="center" wrapText="1" indent="1"/>
    </xf>
    <xf numFmtId="0" fontId="123" fillId="3" borderId="120" xfId="0" applyFont="1" applyFill="1" applyBorder="1" applyAlignment="1">
      <alignment horizontal="left" vertical="center" wrapText="1"/>
    </xf>
    <xf numFmtId="0" fontId="124" fillId="3" borderId="120" xfId="0" applyFont="1" applyFill="1" applyBorder="1" applyAlignment="1">
      <alignment horizontal="left" vertical="center" wrapText="1" indent="1"/>
    </xf>
    <xf numFmtId="0" fontId="126" fillId="0" borderId="120" xfId="0" applyFont="1" applyBorder="1" applyAlignment="1">
      <alignment horizontal="justify"/>
    </xf>
    <xf numFmtId="167" fontId="86" fillId="0" borderId="120"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0" xfId="0" applyFont="1" applyBorder="1" applyAlignment="1">
      <alignment horizontal="center"/>
    </xf>
    <xf numFmtId="0" fontId="122" fillId="0" borderId="120" xfId="0" applyFont="1" applyFill="1" applyBorder="1" applyAlignment="1">
      <alignment horizontal="left" vertical="center" wrapText="1" indent="1"/>
    </xf>
    <xf numFmtId="0" fontId="110" fillId="0" borderId="0" xfId="0" applyFont="1"/>
    <xf numFmtId="0" fontId="113" fillId="0" borderId="120" xfId="0" applyFont="1" applyBorder="1"/>
    <xf numFmtId="49" fontId="115" fillId="0" borderId="120" xfId="5" applyNumberFormat="1" applyFont="1" applyFill="1" applyBorder="1" applyAlignment="1" applyProtection="1">
      <alignment horizontal="right" vertical="center"/>
      <protection locked="0"/>
    </xf>
    <xf numFmtId="0" fontId="114" fillId="3" borderId="120" xfId="13" applyFont="1" applyFill="1" applyBorder="1" applyAlignment="1" applyProtection="1">
      <alignment horizontal="left" vertical="center" wrapText="1"/>
      <protection locked="0"/>
    </xf>
    <xf numFmtId="49" fontId="114" fillId="3" borderId="120" xfId="5" applyNumberFormat="1" applyFont="1" applyFill="1" applyBorder="1" applyAlignment="1" applyProtection="1">
      <alignment horizontal="right" vertical="center"/>
      <protection locked="0"/>
    </xf>
    <xf numFmtId="0" fontId="114" fillId="0" borderId="120" xfId="13" applyFont="1" applyFill="1" applyBorder="1" applyAlignment="1" applyProtection="1">
      <alignment horizontal="left" vertical="center" wrapText="1"/>
      <protection locked="0"/>
    </xf>
    <xf numFmtId="49" fontId="114" fillId="0" borderId="120" xfId="5" applyNumberFormat="1" applyFont="1" applyFill="1" applyBorder="1" applyAlignment="1" applyProtection="1">
      <alignment horizontal="right" vertical="center"/>
      <protection locked="0"/>
    </xf>
    <xf numFmtId="0" fontId="116" fillId="0" borderId="120" xfId="13" applyFont="1" applyFill="1" applyBorder="1" applyAlignment="1" applyProtection="1">
      <alignment horizontal="left" vertical="center" wrapText="1"/>
      <protection locked="0"/>
    </xf>
    <xf numFmtId="0" fontId="113" fillId="0" borderId="120" xfId="0" applyFont="1" applyFill="1" applyBorder="1" applyAlignment="1">
      <alignment horizontal="center" vertical="center" wrapText="1"/>
    </xf>
    <xf numFmtId="14" fontId="110" fillId="0" borderId="0" xfId="0" applyNumberFormat="1" applyFont="1"/>
    <xf numFmtId="43" fontId="95" fillId="0" borderId="0" xfId="7" applyFont="1"/>
    <xf numFmtId="0" fontId="110" fillId="0" borderId="0" xfId="0" applyFont="1" applyAlignment="1">
      <alignment wrapText="1"/>
    </xf>
    <xf numFmtId="166" fontId="109" fillId="35" borderId="120" xfId="20953" applyFont="1" applyFill="1" applyBorder="1"/>
    <xf numFmtId="0" fontId="109" fillId="0" borderId="120" xfId="0" applyFont="1" applyBorder="1"/>
    <xf numFmtId="0" fontId="109" fillId="0" borderId="120" xfId="0" applyFont="1" applyFill="1" applyBorder="1"/>
    <xf numFmtId="0" fontId="109" fillId="0" borderId="120" xfId="0" applyFont="1" applyBorder="1" applyAlignment="1">
      <alignment horizontal="left" indent="8"/>
    </xf>
    <xf numFmtId="0" fontId="109" fillId="0" borderId="120" xfId="0" applyFont="1" applyBorder="1" applyAlignment="1">
      <alignment wrapText="1"/>
    </xf>
    <xf numFmtId="0" fontId="113" fillId="0" borderId="0" xfId="0" applyFont="1"/>
    <xf numFmtId="0" fontId="112" fillId="0" borderId="120" xfId="0" applyFont="1" applyBorder="1"/>
    <xf numFmtId="49" fontId="115" fillId="0" borderId="120" xfId="5" applyNumberFormat="1" applyFont="1" applyFill="1" applyBorder="1" applyAlignment="1" applyProtection="1">
      <alignment horizontal="right" vertical="center" wrapText="1"/>
      <protection locked="0"/>
    </xf>
    <xf numFmtId="49" fontId="114" fillId="3" borderId="120" xfId="5" applyNumberFormat="1" applyFont="1" applyFill="1" applyBorder="1" applyAlignment="1" applyProtection="1">
      <alignment horizontal="right" vertical="center" wrapText="1"/>
      <protection locked="0"/>
    </xf>
    <xf numFmtId="49" fontId="114" fillId="0" borderId="120" xfId="5" applyNumberFormat="1" applyFont="1" applyFill="1" applyBorder="1" applyAlignment="1" applyProtection="1">
      <alignment horizontal="right" vertical="center" wrapText="1"/>
      <protection locked="0"/>
    </xf>
    <xf numFmtId="0" fontId="109" fillId="0" borderId="120" xfId="0" applyFont="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0"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0" xfId="0" applyFont="1" applyFill="1" applyBorder="1"/>
    <xf numFmtId="0" fontId="109" fillId="0" borderId="120" xfId="0" applyNumberFormat="1" applyFont="1" applyFill="1" applyBorder="1" applyAlignment="1">
      <alignment horizontal="left" vertical="center" wrapText="1"/>
    </xf>
    <xf numFmtId="0" fontId="112" fillId="0" borderId="120" xfId="0" applyFont="1" applyFill="1" applyBorder="1" applyAlignment="1">
      <alignment horizontal="left" wrapText="1" indent="1"/>
    </xf>
    <xf numFmtId="0" fontId="112" fillId="0" borderId="120" xfId="0" applyFont="1" applyFill="1" applyBorder="1" applyAlignment="1">
      <alignment horizontal="left" vertical="center" indent="1"/>
    </xf>
    <xf numFmtId="0" fontId="110" fillId="0" borderId="120" xfId="0" applyFont="1" applyBorder="1"/>
    <xf numFmtId="0" fontId="109" fillId="0" borderId="120" xfId="0" applyFont="1" applyFill="1" applyBorder="1" applyAlignment="1">
      <alignment horizontal="left" wrapText="1" indent="1"/>
    </xf>
    <xf numFmtId="0" fontId="109" fillId="0" borderId="120" xfId="0" applyFont="1" applyFill="1" applyBorder="1" applyAlignment="1">
      <alignment horizontal="left" indent="1"/>
    </xf>
    <xf numFmtId="0" fontId="109" fillId="0" borderId="120" xfId="0" applyFont="1" applyFill="1" applyBorder="1" applyAlignment="1">
      <alignment horizontal="left" wrapText="1" indent="4"/>
    </xf>
    <xf numFmtId="0" fontId="109" fillId="0" borderId="120" xfId="0" applyNumberFormat="1" applyFont="1" applyFill="1" applyBorder="1" applyAlignment="1">
      <alignment horizontal="left" indent="3"/>
    </xf>
    <xf numFmtId="0" fontId="112" fillId="0" borderId="120" xfId="0" applyFont="1" applyFill="1" applyBorder="1" applyAlignment="1">
      <alignment horizontal="left" indent="1"/>
    </xf>
    <xf numFmtId="0" fontId="110" fillId="77" borderId="120" xfId="0" applyFont="1" applyFill="1" applyBorder="1"/>
    <xf numFmtId="0" fontId="113" fillId="0" borderId="7" xfId="0" applyFont="1" applyBorder="1"/>
    <xf numFmtId="0" fontId="113" fillId="0" borderId="120" xfId="0" applyFont="1" applyFill="1" applyBorder="1"/>
    <xf numFmtId="0" fontId="110" fillId="0" borderId="120" xfId="0" applyFont="1" applyFill="1" applyBorder="1" applyAlignment="1">
      <alignment horizontal="left" wrapText="1" indent="2"/>
    </xf>
    <xf numFmtId="0" fontId="110" fillId="0" borderId="120" xfId="0" applyFont="1" applyFill="1" applyBorder="1"/>
    <xf numFmtId="0" fontId="110" fillId="0" borderId="120" xfId="0" applyFont="1" applyFill="1" applyBorder="1" applyAlignment="1">
      <alignment horizontal="left" wrapText="1"/>
    </xf>
    <xf numFmtId="0" fontId="109" fillId="0" borderId="0" xfId="0" applyFont="1" applyBorder="1"/>
    <xf numFmtId="0" fontId="109" fillId="0" borderId="120" xfId="0" applyFont="1" applyBorder="1" applyAlignment="1">
      <alignment horizontal="left" indent="1"/>
    </xf>
    <xf numFmtId="0" fontId="109" fillId="0" borderId="120" xfId="0" applyFont="1" applyBorder="1" applyAlignment="1">
      <alignment horizontal="center"/>
    </xf>
    <xf numFmtId="0" fontId="109" fillId="0" borderId="0" xfId="0" applyFont="1" applyBorder="1" applyAlignment="1">
      <alignment horizontal="center" vertical="center"/>
    </xf>
    <xf numFmtId="0" fontId="109" fillId="0" borderId="120"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99"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3" xfId="0" applyFont="1" applyFill="1" applyBorder="1" applyAlignment="1">
      <alignment horizontal="center" vertical="center" wrapText="1"/>
    </xf>
    <xf numFmtId="0" fontId="109" fillId="0" borderId="100"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0"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0"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5" xfId="0" applyNumberFormat="1" applyFont="1" applyFill="1" applyBorder="1" applyAlignment="1">
      <alignment horizontal="left" vertical="center" wrapText="1" indent="1" readingOrder="1"/>
    </xf>
    <xf numFmtId="0" fontId="130" fillId="0" borderId="120" xfId="0" applyFont="1" applyBorder="1" applyAlignment="1">
      <alignment horizontal="left" indent="3"/>
    </xf>
    <xf numFmtId="0" fontId="112" fillId="0" borderId="120" xfId="0" applyNumberFormat="1" applyFont="1" applyFill="1" applyBorder="1" applyAlignment="1">
      <alignment vertical="center" wrapText="1" readingOrder="1"/>
    </xf>
    <xf numFmtId="0" fontId="130" fillId="0" borderId="120" xfId="0" applyFont="1" applyFill="1" applyBorder="1" applyAlignment="1">
      <alignment horizontal="left" indent="2"/>
    </xf>
    <xf numFmtId="0" fontId="109" fillId="0" borderId="116" xfId="0" applyNumberFormat="1" applyFont="1" applyFill="1" applyBorder="1" applyAlignment="1">
      <alignment vertical="center" wrapText="1" readingOrder="1"/>
    </xf>
    <xf numFmtId="0" fontId="130" fillId="0" borderId="124" xfId="0" applyFont="1" applyBorder="1" applyAlignment="1">
      <alignment horizontal="left" indent="2"/>
    </xf>
    <xf numFmtId="0" fontId="109" fillId="0" borderId="115" xfId="0" applyNumberFormat="1" applyFont="1" applyFill="1" applyBorder="1" applyAlignment="1">
      <alignment vertical="center" wrapText="1" readingOrder="1"/>
    </xf>
    <xf numFmtId="0" fontId="130" fillId="0" borderId="120" xfId="0" applyFont="1" applyBorder="1" applyAlignment="1">
      <alignment horizontal="left" indent="2"/>
    </xf>
    <xf numFmtId="0" fontId="109" fillId="0" borderId="114"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95" fillId="0" borderId="0" xfId="0" applyFont="1"/>
    <xf numFmtId="14" fontId="3" fillId="0" borderId="0" xfId="0" applyNumberFormat="1"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0"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0"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0" xfId="0" applyFont="1" applyFill="1" applyBorder="1" applyAlignment="1">
      <alignment horizontal="left" vertical="center"/>
    </xf>
    <xf numFmtId="0" fontId="134" fillId="0" borderId="120"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0" xfId="0" applyFont="1" applyFill="1" applyBorder="1" applyAlignment="1" applyProtection="1">
      <alignment horizontal="center" vertical="center" wrapText="1"/>
    </xf>
    <xf numFmtId="0" fontId="4" fillId="83" borderId="120" xfId="0" applyFont="1" applyFill="1" applyBorder="1" applyAlignment="1" applyProtection="1">
      <alignment vertical="center" wrapText="1"/>
    </xf>
    <xf numFmtId="192" fontId="4" fillId="83" borderId="120"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0" xfId="0" applyFont="1" applyFill="1" applyBorder="1" applyAlignment="1">
      <alignment horizontal="left" vertical="center" wrapText="1" indent="3"/>
    </xf>
    <xf numFmtId="192" fontId="4" fillId="35" borderId="120" xfId="7" applyNumberFormat="1" applyFont="1" applyFill="1" applyBorder="1" applyAlignment="1">
      <alignment vertical="center"/>
    </xf>
    <xf numFmtId="0" fontId="142" fillId="81" borderId="120" xfId="0" applyFont="1" applyFill="1" applyBorder="1" applyAlignment="1">
      <alignment horizontal="left" vertical="center" wrapText="1" indent="5"/>
    </xf>
    <xf numFmtId="0" fontId="143" fillId="80" borderId="120" xfId="0" applyFont="1" applyFill="1" applyBorder="1" applyAlignment="1" applyProtection="1">
      <alignment horizontal="left" vertical="center" wrapText="1" indent="1"/>
    </xf>
    <xf numFmtId="192" fontId="143" fillId="80" borderId="120"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0"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89" xfId="20" applyBorder="1"/>
    <xf numFmtId="0" fontId="93" fillId="0" borderId="182"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14" fontId="93" fillId="0" borderId="0" xfId="0" applyNumberFormat="1" applyFont="1"/>
    <xf numFmtId="0" fontId="93" fillId="0" borderId="0" xfId="0" applyFont="1" applyBorder="1"/>
    <xf numFmtId="0" fontId="349" fillId="0" borderId="0" xfId="0" applyFont="1" applyBorder="1"/>
    <xf numFmtId="0" fontId="93" fillId="0" borderId="107" xfId="0" applyFont="1" applyFill="1" applyBorder="1" applyAlignment="1" applyProtection="1">
      <alignment horizontal="center" vertical="center" wrapText="1"/>
    </xf>
    <xf numFmtId="0" fontId="350" fillId="0" borderId="107" xfId="0" applyFont="1" applyBorder="1" applyAlignment="1">
      <alignment horizontal="center" vertical="center"/>
    </xf>
    <xf numFmtId="0" fontId="349" fillId="0" borderId="107" xfId="0" applyFont="1" applyBorder="1" applyAlignment="1">
      <alignment horizontal="center"/>
    </xf>
    <xf numFmtId="0" fontId="119" fillId="3" borderId="107" xfId="20954" applyFont="1" applyFill="1" applyBorder="1" applyAlignment="1">
      <alignment horizontal="left" vertical="center" wrapText="1"/>
    </xf>
    <xf numFmtId="0" fontId="93" fillId="0" borderId="107" xfId="20954" applyFont="1" applyFill="1" applyBorder="1" applyAlignment="1">
      <alignment horizontal="left" vertical="center" wrapText="1" indent="1"/>
    </xf>
    <xf numFmtId="0" fontId="351" fillId="3" borderId="117" xfId="0" applyFont="1" applyFill="1" applyBorder="1" applyAlignment="1">
      <alignment horizontal="left" vertical="center" wrapText="1"/>
    </xf>
    <xf numFmtId="0" fontId="93" fillId="3" borderId="107" xfId="20954" applyFont="1" applyFill="1" applyBorder="1" applyAlignment="1">
      <alignment horizontal="left" vertical="center" wrapText="1" indent="1"/>
    </xf>
    <xf numFmtId="0" fontId="119" fillId="0" borderId="117" xfId="0" applyFont="1" applyFill="1" applyBorder="1" applyAlignment="1">
      <alignment horizontal="left" vertical="center" wrapText="1"/>
    </xf>
    <xf numFmtId="0" fontId="351" fillId="0" borderId="117" xfId="0" applyFont="1" applyFill="1" applyBorder="1" applyAlignment="1">
      <alignment horizontal="left" vertical="center" wrapText="1"/>
    </xf>
    <xf numFmtId="0" fontId="351" fillId="0" borderId="117" xfId="0" applyFont="1" applyFill="1" applyBorder="1" applyAlignment="1">
      <alignment vertical="center" wrapText="1"/>
    </xf>
    <xf numFmtId="0" fontId="352" fillId="0" borderId="117" xfId="0" applyFont="1" applyFill="1" applyBorder="1" applyAlignment="1">
      <alignment horizontal="left" vertical="center" wrapText="1" indent="1"/>
    </xf>
    <xf numFmtId="0" fontId="352" fillId="3" borderId="117" xfId="0" applyFont="1" applyFill="1" applyBorder="1" applyAlignment="1">
      <alignment horizontal="left" vertical="center" wrapText="1" indent="1"/>
    </xf>
    <xf numFmtId="0" fontId="351" fillId="3" borderId="118" xfId="0" applyFont="1" applyFill="1" applyBorder="1" applyAlignment="1">
      <alignment horizontal="left" vertical="center" wrapText="1"/>
    </xf>
    <xf numFmtId="0" fontId="352" fillId="0" borderId="107" xfId="20954" applyFont="1" applyFill="1" applyBorder="1" applyAlignment="1">
      <alignment horizontal="left" vertical="center" wrapText="1" indent="1"/>
    </xf>
    <xf numFmtId="0" fontId="351" fillId="0" borderId="107" xfId="0" applyFont="1" applyFill="1" applyBorder="1" applyAlignment="1">
      <alignment horizontal="left" vertical="center" wrapText="1"/>
    </xf>
    <xf numFmtId="0" fontId="351" fillId="0" borderId="107" xfId="20954" applyFont="1" applyFill="1" applyBorder="1" applyAlignment="1">
      <alignment horizontal="center" vertical="center" wrapText="1"/>
    </xf>
    <xf numFmtId="0" fontId="351" fillId="3" borderId="119" xfId="0" applyFont="1" applyFill="1" applyBorder="1" applyAlignment="1">
      <alignment horizontal="left" vertical="center" wrapText="1"/>
    </xf>
    <xf numFmtId="0" fontId="349" fillId="0" borderId="120" xfId="0" applyFont="1" applyBorder="1" applyAlignment="1">
      <alignment horizontal="center"/>
    </xf>
    <xf numFmtId="0" fontId="93" fillId="3" borderId="120" xfId="20954" applyFont="1" applyFill="1" applyBorder="1" applyAlignment="1">
      <alignment horizontal="left" vertical="center" wrapText="1" indent="1"/>
    </xf>
    <xf numFmtId="0" fontId="93" fillId="3" borderId="117" xfId="0" applyFont="1" applyFill="1" applyBorder="1" applyAlignment="1">
      <alignment horizontal="left" vertical="center" wrapText="1" indent="1"/>
    </xf>
    <xf numFmtId="0" fontId="93" fillId="0" borderId="120" xfId="20954" applyFont="1" applyFill="1" applyBorder="1" applyAlignment="1">
      <alignment horizontal="left" vertical="center" wrapText="1" indent="1"/>
    </xf>
    <xf numFmtId="0" fontId="351" fillId="0" borderId="117" xfId="0" applyFont="1" applyBorder="1" applyAlignment="1">
      <alignment horizontal="left" vertical="center" wrapText="1"/>
    </xf>
    <xf numFmtId="0" fontId="93" fillId="0" borderId="117" xfId="0" applyFont="1" applyBorder="1" applyAlignment="1">
      <alignment horizontal="left" vertical="center" wrapText="1" indent="1"/>
    </xf>
    <xf numFmtId="0" fontId="93" fillId="0" borderId="118" xfId="0" applyFont="1" applyBorder="1" applyAlignment="1">
      <alignment horizontal="left" vertical="center" wrapText="1" indent="1"/>
    </xf>
    <xf numFmtId="0" fontId="351" fillId="0" borderId="120" xfId="20954" applyFont="1" applyFill="1" applyBorder="1" applyAlignment="1">
      <alignment horizontal="left" vertical="center" wrapText="1"/>
    </xf>
    <xf numFmtId="0" fontId="351" fillId="0" borderId="120" xfId="0" applyFont="1" applyFill="1" applyBorder="1" applyAlignment="1">
      <alignment vertical="center" wrapText="1"/>
    </xf>
    <xf numFmtId="0" fontId="351" fillId="0" borderId="120" xfId="20954" applyFont="1" applyFill="1" applyBorder="1" applyAlignment="1">
      <alignment horizontal="center" vertical="center" wrapText="1"/>
    </xf>
    <xf numFmtId="0" fontId="351" fillId="3" borderId="120" xfId="20954" applyFont="1" applyFill="1" applyBorder="1" applyAlignment="1">
      <alignment horizontal="left" vertical="center" wrapText="1"/>
    </xf>
    <xf numFmtId="0" fontId="93" fillId="0" borderId="117" xfId="0" applyFont="1" applyFill="1" applyBorder="1" applyAlignment="1">
      <alignment horizontal="left" vertical="center" wrapText="1" indent="1"/>
    </xf>
    <xf numFmtId="0" fontId="353" fillId="0" borderId="0" xfId="0" applyFont="1" applyAlignment="1">
      <alignment horizontal="justify"/>
    </xf>
    <xf numFmtId="0" fontId="351" fillId="0" borderId="120"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0" xfId="0" applyNumberFormat="1" applyFont="1" applyFill="1" applyBorder="1" applyAlignment="1" applyProtection="1">
      <alignment horizontal="right"/>
    </xf>
    <xf numFmtId="191" fontId="2" fillId="35" borderId="120"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0" xfId="0" applyFont="1" applyBorder="1" applyAlignment="1">
      <alignment vertical="center"/>
    </xf>
    <xf numFmtId="0" fontId="45" fillId="0" borderId="120" xfId="0" applyNumberFormat="1" applyFont="1" applyFill="1" applyBorder="1" applyAlignment="1">
      <alignment vertical="center" wrapText="1"/>
    </xf>
    <xf numFmtId="191" fontId="93" fillId="35" borderId="188"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88" xfId="20954" applyFont="1" applyFill="1" applyBorder="1" applyAlignment="1">
      <alignment horizontal="left" vertical="center" wrapText="1"/>
    </xf>
    <xf numFmtId="191" fontId="93" fillId="0" borderId="188"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88" xfId="17" applyFill="1" applyBorder="1" applyAlignment="1" applyProtection="1"/>
    <xf numFmtId="49" fontId="84" fillId="0" borderId="188" xfId="0" applyNumberFormat="1" applyFont="1" applyFill="1" applyBorder="1" applyAlignment="1">
      <alignment horizontal="right"/>
    </xf>
    <xf numFmtId="0" fontId="84" fillId="0" borderId="188"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88" xfId="5" applyFont="1" applyFill="1" applyBorder="1" applyAlignment="1" applyProtection="1">
      <alignment vertical="center" wrapText="1"/>
      <protection locked="0"/>
    </xf>
    <xf numFmtId="0" fontId="130" fillId="0" borderId="188" xfId="37365" applyFont="1" applyFill="1" applyBorder="1" applyAlignment="1" applyProtection="1">
      <alignment horizontal="center" vertical="center" wrapText="1"/>
      <protection locked="0"/>
    </xf>
    <xf numFmtId="3" fontId="130" fillId="3" borderId="188" xfId="1" applyNumberFormat="1" applyFont="1" applyFill="1" applyBorder="1" applyAlignment="1" applyProtection="1">
      <alignment horizontal="center" vertical="center" wrapText="1"/>
      <protection locked="0"/>
    </xf>
    <xf numFmtId="9" fontId="130" fillId="3" borderId="188" xfId="15" applyNumberFormat="1" applyFont="1" applyFill="1" applyBorder="1" applyAlignment="1" applyProtection="1">
      <alignment horizontal="center" vertical="center" wrapText="1"/>
      <protection locked="0"/>
    </xf>
    <xf numFmtId="0" fontId="130" fillId="3" borderId="188" xfId="37365" applyFont="1" applyFill="1" applyBorder="1" applyAlignment="1" applyProtection="1">
      <alignment horizontal="center" vertical="center" wrapText="1"/>
      <protection locked="0"/>
    </xf>
    <xf numFmtId="0" fontId="354" fillId="3" borderId="188" xfId="37365" applyFont="1" applyFill="1" applyBorder="1" applyAlignment="1" applyProtection="1">
      <protection locked="0"/>
    </xf>
    <xf numFmtId="3" fontId="130" fillId="151" borderId="188" xfId="5" applyNumberFormat="1" applyFont="1" applyFill="1" applyBorder="1" applyAlignment="1" applyProtection="1"/>
    <xf numFmtId="0" fontId="355" fillId="3" borderId="188" xfId="37365" applyFont="1" applyFill="1" applyBorder="1" applyAlignment="1" applyProtection="1">
      <alignment horizontal="right"/>
      <protection locked="0"/>
    </xf>
    <xf numFmtId="359" fontId="130" fillId="151" borderId="188" xfId="5" applyNumberFormat="1" applyFont="1" applyFill="1" applyBorder="1" applyAlignment="1" applyProtection="1">
      <protection locked="0"/>
    </xf>
    <xf numFmtId="164" fontId="130" fillId="151" borderId="188" xfId="1" applyNumberFormat="1" applyFont="1" applyFill="1" applyBorder="1" applyAlignment="1" applyProtection="1"/>
    <xf numFmtId="0" fontId="130" fillId="3" borderId="188" xfId="37365" applyFont="1" applyFill="1" applyBorder="1" applyAlignment="1" applyProtection="1">
      <alignment horizontal="left" vertical="center"/>
      <protection locked="0"/>
    </xf>
    <xf numFmtId="3" fontId="130" fillId="3" borderId="188" xfId="5" applyNumberFormat="1" applyFont="1" applyFill="1" applyBorder="1" applyAlignment="1" applyProtection="1">
      <protection locked="0"/>
    </xf>
    <xf numFmtId="0" fontId="356" fillId="3" borderId="188" xfId="37365" applyFont="1" applyFill="1" applyBorder="1" applyAlignment="1" applyProtection="1">
      <alignment horizontal="right"/>
      <protection locked="0"/>
    </xf>
    <xf numFmtId="0" fontId="130" fillId="0" borderId="188" xfId="37365" applyFont="1" applyFill="1" applyBorder="1" applyAlignment="1" applyProtection="1">
      <alignment horizontal="left" vertical="center"/>
      <protection locked="0"/>
    </xf>
    <xf numFmtId="0" fontId="354" fillId="3" borderId="188" xfId="16" applyFont="1" applyFill="1" applyBorder="1" applyAlignment="1" applyProtection="1">
      <protection locked="0"/>
    </xf>
    <xf numFmtId="3" fontId="354" fillId="75" borderId="188"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88" xfId="5" applyFont="1" applyFill="1" applyBorder="1" applyProtection="1">
      <protection locked="0"/>
    </xf>
    <xf numFmtId="0" fontId="130" fillId="0" borderId="188" xfId="37365" applyFont="1" applyFill="1" applyBorder="1" applyAlignment="1" applyProtection="1">
      <alignment horizontal="center" vertical="top" wrapText="1"/>
      <protection locked="0"/>
    </xf>
    <xf numFmtId="0" fontId="354" fillId="3" borderId="188" xfId="37365" applyFont="1" applyFill="1" applyBorder="1" applyAlignment="1" applyProtection="1">
      <alignment wrapText="1"/>
      <protection locked="0"/>
    </xf>
    <xf numFmtId="3" fontId="130" fillId="0" borderId="188" xfId="5" applyNumberFormat="1" applyFont="1" applyFill="1" applyBorder="1" applyProtection="1"/>
    <xf numFmtId="0" fontId="119" fillId="75" borderId="93" xfId="20952" applyFont="1" applyFill="1" applyBorder="1" applyAlignment="1">
      <alignment vertical="center"/>
    </xf>
    <xf numFmtId="0" fontId="119" fillId="75" borderId="94" xfId="20952" applyFont="1" applyFill="1" applyBorder="1" applyAlignment="1">
      <alignment vertical="center"/>
    </xf>
    <xf numFmtId="0" fontId="119" fillId="75" borderId="91" xfId="20952" applyFont="1" applyFill="1" applyBorder="1" applyAlignment="1">
      <alignment vertical="center"/>
    </xf>
    <xf numFmtId="164" fontId="119" fillId="75" borderId="91" xfId="7" applyNumberFormat="1" applyFont="1" applyFill="1" applyBorder="1" applyAlignment="1">
      <alignment horizontal="right" vertical="center"/>
    </xf>
    <xf numFmtId="0" fontId="119" fillId="76" borderId="94" xfId="20952" applyFont="1" applyFill="1" applyBorder="1" applyAlignment="1">
      <alignment vertical="center"/>
    </xf>
    <xf numFmtId="0" fontId="119" fillId="3" borderId="94" xfId="20952" applyFont="1" applyFill="1" applyBorder="1" applyAlignment="1">
      <alignment vertical="center"/>
    </xf>
    <xf numFmtId="0" fontId="93" fillId="69" borderId="90" xfId="20952" applyFont="1" applyFill="1" applyBorder="1" applyAlignment="1">
      <alignment horizontal="center" vertical="center"/>
    </xf>
    <xf numFmtId="0" fontId="93" fillId="69" borderId="91" xfId="20952" applyFont="1" applyFill="1" applyBorder="1" applyAlignment="1">
      <alignment horizontal="left" vertical="center" wrapText="1"/>
    </xf>
    <xf numFmtId="164" fontId="93" fillId="0" borderId="92" xfId="7" applyNumberFormat="1" applyFont="1" applyFill="1" applyBorder="1" applyAlignment="1" applyProtection="1">
      <alignment horizontal="right" vertical="center"/>
      <protection locked="0"/>
    </xf>
    <xf numFmtId="0" fontId="119" fillId="76" borderId="92" xfId="20952" applyFont="1" applyFill="1" applyBorder="1" applyAlignment="1">
      <alignment horizontal="center" vertical="center"/>
    </xf>
    <xf numFmtId="0" fontId="119" fillId="76" borderId="94" xfId="20952" applyFont="1" applyFill="1" applyBorder="1" applyAlignment="1">
      <alignment vertical="top" wrapText="1"/>
    </xf>
    <xf numFmtId="0" fontId="93" fillId="69" borderId="94" xfId="20952" applyFont="1" applyFill="1" applyBorder="1" applyAlignment="1">
      <alignment vertical="center" wrapText="1"/>
    </xf>
    <xf numFmtId="0" fontId="93" fillId="69" borderId="91" xfId="20952" applyFont="1" applyFill="1" applyBorder="1" applyAlignment="1">
      <alignment horizontal="left" vertical="center"/>
    </xf>
    <xf numFmtId="360" fontId="93" fillId="0" borderId="92" xfId="7" applyNumberFormat="1" applyFont="1" applyFill="1" applyBorder="1" applyAlignment="1" applyProtection="1">
      <alignment horizontal="right" vertical="center"/>
      <protection locked="0"/>
    </xf>
    <xf numFmtId="0" fontId="93" fillId="3" borderId="90" xfId="20952" applyFont="1" applyFill="1" applyBorder="1" applyAlignment="1">
      <alignment horizontal="center" vertical="center"/>
    </xf>
    <xf numFmtId="164" fontId="93" fillId="76" borderId="92" xfId="7" applyNumberFormat="1" applyFont="1" applyFill="1" applyBorder="1" applyAlignment="1" applyProtection="1">
      <alignment horizontal="right" vertical="center"/>
      <protection locked="0"/>
    </xf>
    <xf numFmtId="164" fontId="93" fillId="3" borderId="92" xfId="7" applyNumberFormat="1" applyFont="1" applyFill="1" applyBorder="1" applyAlignment="1" applyProtection="1">
      <alignment horizontal="right" vertical="center"/>
      <protection locked="0"/>
    </xf>
    <xf numFmtId="0" fontId="93" fillId="69" borderId="92" xfId="20952" applyFont="1" applyFill="1" applyBorder="1" applyAlignment="1">
      <alignment horizontal="center" vertical="center"/>
    </xf>
    <xf numFmtId="0" fontId="349" fillId="0" borderId="0" xfId="0" applyFont="1" applyAlignment="1">
      <alignment wrapText="1"/>
    </xf>
    <xf numFmtId="0" fontId="105" fillId="69" borderId="195" xfId="20952" applyFont="1" applyFill="1" applyBorder="1" applyAlignment="1" applyProtection="1">
      <alignment horizontal="center" vertical="center"/>
      <protection locked="0"/>
    </xf>
    <xf numFmtId="0" fontId="106" fillId="76" borderId="188" xfId="20952" applyFont="1" applyFill="1" applyBorder="1" applyAlignment="1" applyProtection="1">
      <alignment horizontal="center" vertical="center"/>
      <protection locked="0"/>
    </xf>
    <xf numFmtId="164" fontId="114" fillId="0" borderId="188" xfId="7" applyNumberFormat="1" applyFont="1" applyBorder="1"/>
    <xf numFmtId="165" fontId="114" fillId="0" borderId="188" xfId="20950" applyNumberFormat="1" applyFont="1" applyBorder="1"/>
    <xf numFmtId="164" fontId="114" fillId="0" borderId="195" xfId="7" applyNumberFormat="1" applyFont="1" applyBorder="1"/>
    <xf numFmtId="165" fontId="114" fillId="0" borderId="195" xfId="20950" applyNumberFormat="1" applyFont="1" applyBorder="1"/>
    <xf numFmtId="164" fontId="109" fillId="0" borderId="120" xfId="7" applyNumberFormat="1" applyFont="1" applyBorder="1"/>
    <xf numFmtId="164" fontId="109" fillId="0" borderId="120" xfId="7" applyNumberFormat="1" applyFont="1" applyFill="1" applyBorder="1" applyAlignment="1">
      <alignment horizontal="left" vertical="center" wrapText="1"/>
    </xf>
    <xf numFmtId="164" fontId="112" fillId="0" borderId="65" xfId="7" applyNumberFormat="1" applyFont="1" applyBorder="1"/>
    <xf numFmtId="164" fontId="109" fillId="0" borderId="188" xfId="7" applyNumberFormat="1" applyFont="1" applyBorder="1"/>
    <xf numFmtId="164" fontId="109" fillId="0" borderId="79" xfId="7" applyNumberFormat="1" applyFont="1" applyBorder="1"/>
    <xf numFmtId="164" fontId="109" fillId="0" borderId="182" xfId="7" applyNumberFormat="1" applyFont="1" applyBorder="1" applyAlignment="1">
      <alignment horizontal="left" indent="1"/>
    </xf>
    <xf numFmtId="164" fontId="109" fillId="0" borderId="182" xfId="7" applyNumberFormat="1" applyFont="1" applyBorder="1" applyAlignment="1">
      <alignment horizontal="left" indent="2"/>
    </xf>
    <xf numFmtId="164" fontId="109" fillId="0" borderId="182" xfId="7" applyNumberFormat="1" applyFont="1" applyFill="1" applyBorder="1" applyAlignment="1">
      <alignment horizontal="left" indent="3"/>
    </xf>
    <xf numFmtId="164" fontId="109" fillId="0" borderId="182" xfId="7" applyNumberFormat="1" applyFont="1" applyFill="1" applyBorder="1" applyAlignment="1">
      <alignment horizontal="left" indent="1"/>
    </xf>
    <xf numFmtId="164" fontId="109" fillId="78" borderId="182" xfId="7" applyNumberFormat="1" applyFont="1" applyFill="1" applyBorder="1"/>
    <xf numFmtId="164" fontId="109" fillId="78" borderId="188" xfId="7" applyNumberFormat="1" applyFont="1" applyFill="1" applyBorder="1"/>
    <xf numFmtId="164" fontId="109" fillId="78" borderId="79" xfId="7" applyNumberFormat="1" applyFont="1" applyFill="1" applyBorder="1"/>
    <xf numFmtId="164" fontId="109" fillId="0" borderId="182" xfId="7" applyNumberFormat="1" applyFont="1" applyFill="1" applyBorder="1" applyAlignment="1">
      <alignment horizontal="left" vertical="top" wrapText="1" indent="2"/>
    </xf>
    <xf numFmtId="164" fontId="109" fillId="0" borderId="188" xfId="7" applyNumberFormat="1" applyFont="1" applyFill="1" applyBorder="1"/>
    <xf numFmtId="164" fontId="109" fillId="0" borderId="79" xfId="7" applyNumberFormat="1" applyFont="1" applyFill="1" applyBorder="1"/>
    <xf numFmtId="164" fontId="109" fillId="0" borderId="182" xfId="7" applyNumberFormat="1" applyFont="1" applyFill="1" applyBorder="1" applyAlignment="1">
      <alignment horizontal="left" wrapText="1" indent="3"/>
    </xf>
    <xf numFmtId="164" fontId="109" fillId="0" borderId="182" xfId="7" applyNumberFormat="1" applyFont="1" applyFill="1" applyBorder="1" applyAlignment="1">
      <alignment horizontal="left" wrapText="1" indent="2"/>
    </xf>
    <xf numFmtId="164" fontId="109" fillId="0" borderId="182" xfId="7" applyNumberFormat="1" applyFont="1" applyFill="1" applyBorder="1" applyAlignment="1">
      <alignment horizontal="left" wrapText="1" indent="1"/>
    </xf>
    <xf numFmtId="164" fontId="109" fillId="0" borderId="201" xfId="7" applyNumberFormat="1" applyFont="1" applyFill="1" applyBorder="1" applyAlignment="1">
      <alignment horizontal="left" wrapText="1" indent="1"/>
    </xf>
    <xf numFmtId="164" fontId="109" fillId="0" borderId="202" xfId="7" applyNumberFormat="1" applyFont="1" applyFill="1" applyBorder="1"/>
    <xf numFmtId="164" fontId="109" fillId="0" borderId="203" xfId="7" applyNumberFormat="1" applyFont="1" applyFill="1" applyBorder="1"/>
    <xf numFmtId="164" fontId="112" fillId="0" borderId="188" xfId="7" applyNumberFormat="1" applyFont="1" applyBorder="1"/>
    <xf numFmtId="164" fontId="109" fillId="0" borderId="188" xfId="7" applyNumberFormat="1" applyFont="1" applyBorder="1" applyAlignment="1">
      <alignment horizontal="left" indent="1"/>
    </xf>
    <xf numFmtId="164" fontId="112" fillId="151" borderId="188" xfId="7" applyNumberFormat="1" applyFont="1" applyFill="1" applyBorder="1"/>
    <xf numFmtId="164" fontId="110" fillId="0" borderId="188" xfId="7" applyNumberFormat="1" applyFont="1" applyBorder="1"/>
    <xf numFmtId="164" fontId="113" fillId="0" borderId="188" xfId="7" applyNumberFormat="1" applyFont="1" applyBorder="1"/>
    <xf numFmtId="166" fontId="109" fillId="35" borderId="188" xfId="20953" applyFont="1" applyFill="1" applyBorder="1"/>
    <xf numFmtId="164" fontId="3" fillId="0" borderId="0" xfId="7" applyNumberFormat="1" applyFont="1" applyFill="1" applyBorder="1"/>
    <xf numFmtId="164" fontId="3" fillId="0" borderId="188" xfId="7" applyNumberFormat="1" applyFont="1" applyBorder="1"/>
    <xf numFmtId="169" fontId="9" fillId="36" borderId="188" xfId="20" applyBorder="1"/>
    <xf numFmtId="164" fontId="3" fillId="0" borderId="188" xfId="7" applyNumberFormat="1" applyFont="1" applyBorder="1" applyAlignment="1">
      <alignment vertical="center"/>
    </xf>
    <xf numFmtId="164" fontId="3" fillId="0" borderId="188" xfId="7" applyNumberFormat="1" applyFont="1" applyFill="1" applyBorder="1"/>
    <xf numFmtId="164" fontId="3" fillId="0" borderId="188" xfId="7" applyNumberFormat="1" applyFont="1" applyFill="1" applyBorder="1" applyAlignment="1">
      <alignment vertical="center"/>
    </xf>
    <xf numFmtId="169" fontId="9" fillId="36" borderId="204" xfId="20" applyBorder="1"/>
    <xf numFmtId="169" fontId="9" fillId="36" borderId="205" xfId="20" applyBorder="1"/>
    <xf numFmtId="169" fontId="9" fillId="36" borderId="206" xfId="20" applyBorder="1"/>
    <xf numFmtId="10" fontId="4" fillId="0" borderId="203" xfId="20950" applyNumberFormat="1" applyFont="1" applyBorder="1"/>
    <xf numFmtId="164" fontId="130" fillId="3" borderId="188" xfId="7" applyNumberFormat="1" applyFont="1" applyFill="1" applyBorder="1" applyAlignment="1" applyProtection="1">
      <protection locked="0"/>
    </xf>
    <xf numFmtId="164" fontId="9" fillId="36" borderId="0" xfId="7" applyNumberFormat="1" applyFont="1" applyFill="1" applyBorder="1"/>
    <xf numFmtId="164" fontId="3" fillId="0" borderId="83" xfId="7" applyNumberFormat="1" applyFont="1" applyFill="1" applyBorder="1" applyAlignment="1">
      <alignment vertical="center"/>
    </xf>
    <xf numFmtId="164" fontId="3" fillId="0" borderId="62" xfId="7" applyNumberFormat="1" applyFont="1" applyFill="1" applyBorder="1" applyAlignment="1">
      <alignment vertical="center"/>
    </xf>
    <xf numFmtId="0" fontId="3" fillId="3" borderId="190" xfId="0" applyFont="1" applyFill="1" applyBorder="1" applyAlignment="1">
      <alignment vertical="center"/>
    </xf>
    <xf numFmtId="164" fontId="3" fillId="3" borderId="190" xfId="7" applyNumberFormat="1" applyFont="1" applyFill="1" applyBorder="1" applyAlignment="1">
      <alignment vertical="center"/>
    </xf>
    <xf numFmtId="164" fontId="3" fillId="3"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209" xfId="7" applyNumberFormat="1" applyFont="1" applyFill="1" applyBorder="1" applyAlignment="1">
      <alignment vertical="center"/>
    </xf>
    <xf numFmtId="164" fontId="3" fillId="0" borderId="210" xfId="7" applyNumberFormat="1" applyFont="1" applyFill="1" applyBorder="1" applyAlignment="1">
      <alignment vertical="center"/>
    </xf>
    <xf numFmtId="164" fontId="3" fillId="0" borderId="202" xfId="7" applyNumberFormat="1" applyFont="1" applyFill="1" applyBorder="1" applyAlignment="1">
      <alignment vertical="center"/>
    </xf>
    <xf numFmtId="164" fontId="3" fillId="0" borderId="204" xfId="7" applyNumberFormat="1" applyFont="1" applyFill="1" applyBorder="1" applyAlignment="1">
      <alignment vertical="center"/>
    </xf>
    <xf numFmtId="164" fontId="3" fillId="0" borderId="203" xfId="7" applyNumberFormat="1" applyFont="1" applyFill="1" applyBorder="1" applyAlignment="1">
      <alignment vertical="center"/>
    </xf>
    <xf numFmtId="169" fontId="9" fillId="36" borderId="212" xfId="20" applyBorder="1"/>
    <xf numFmtId="164" fontId="3" fillId="0" borderId="214" xfId="7" applyNumberFormat="1" applyFont="1" applyFill="1" applyBorder="1" applyAlignment="1">
      <alignment vertical="center"/>
    </xf>
    <xf numFmtId="164" fontId="3" fillId="0" borderId="215" xfId="7" applyNumberFormat="1" applyFont="1" applyFill="1" applyBorder="1" applyAlignment="1">
      <alignment vertical="center"/>
    </xf>
    <xf numFmtId="164" fontId="3" fillId="0" borderId="185" xfId="7" applyNumberFormat="1" applyFont="1" applyFill="1" applyBorder="1" applyAlignment="1">
      <alignment vertical="center"/>
    </xf>
    <xf numFmtId="164" fontId="3" fillId="0" borderId="86" xfId="7" applyNumberFormat="1" applyFont="1" applyFill="1" applyBorder="1" applyAlignment="1">
      <alignment vertical="center"/>
    </xf>
    <xf numFmtId="169" fontId="9" fillId="36" borderId="216" xfId="20" applyBorder="1"/>
    <xf numFmtId="9" fontId="3" fillId="0" borderId="217" xfId="20950" applyFont="1" applyFill="1" applyBorder="1" applyAlignment="1">
      <alignment vertical="center"/>
    </xf>
    <xf numFmtId="9" fontId="3" fillId="0" borderId="218" xfId="20950" applyFont="1" applyFill="1" applyBorder="1" applyAlignment="1">
      <alignment vertical="center"/>
    </xf>
    <xf numFmtId="164" fontId="84" fillId="0" borderId="17" xfId="7" applyNumberFormat="1" applyFont="1" applyBorder="1" applyAlignment="1"/>
    <xf numFmtId="164" fontId="350" fillId="0" borderId="219" xfId="7" applyNumberFormat="1" applyFont="1" applyBorder="1" applyAlignment="1">
      <alignment horizontal="center" vertical="center"/>
    </xf>
    <xf numFmtId="164" fontId="349" fillId="0" borderId="11" xfId="7" applyNumberFormat="1" applyFont="1" applyBorder="1" applyAlignment="1">
      <alignment horizontal="center" vertical="center"/>
    </xf>
    <xf numFmtId="164" fontId="350" fillId="0" borderId="11" xfId="7" applyNumberFormat="1" applyFont="1" applyBorder="1" applyAlignment="1">
      <alignment horizontal="center" vertical="center"/>
    </xf>
    <xf numFmtId="164" fontId="131" fillId="0" borderId="11" xfId="7" applyNumberFormat="1" applyFont="1" applyBorder="1" applyAlignment="1">
      <alignment horizontal="center" vertical="center"/>
    </xf>
    <xf numFmtId="164" fontId="361" fillId="0" borderId="11" xfId="7" applyNumberFormat="1" applyFont="1" applyBorder="1" applyAlignment="1">
      <alignment horizontal="center" vertical="center"/>
    </xf>
    <xf numFmtId="164" fontId="349" fillId="0" borderId="11" xfId="7" applyNumberFormat="1" applyFont="1" applyFill="1" applyBorder="1" applyAlignment="1">
      <alignment horizontal="center" vertical="center"/>
    </xf>
    <xf numFmtId="164" fontId="349" fillId="0" borderId="12" xfId="7" applyNumberFormat="1" applyFont="1" applyBorder="1" applyAlignment="1">
      <alignment horizontal="center" vertical="center"/>
    </xf>
    <xf numFmtId="164" fontId="350" fillId="0" borderId="220" xfId="7" applyNumberFormat="1" applyFont="1" applyFill="1" applyBorder="1" applyAlignment="1">
      <alignment horizontal="center" vertical="center"/>
    </xf>
    <xf numFmtId="164" fontId="350" fillId="0" borderId="13" xfId="7" applyNumberFormat="1" applyFont="1" applyBorder="1" applyAlignment="1">
      <alignment horizontal="center" vertical="center"/>
    </xf>
    <xf numFmtId="164" fontId="350" fillId="0" borderId="12" xfId="7" applyNumberFormat="1" applyFont="1" applyBorder="1" applyAlignment="1">
      <alignment horizontal="center" vertical="center"/>
    </xf>
    <xf numFmtId="164" fontId="131" fillId="0" borderId="12" xfId="7" applyNumberFormat="1" applyFont="1" applyBorder="1" applyAlignment="1">
      <alignment vertical="center"/>
    </xf>
    <xf numFmtId="164" fontId="349" fillId="0" borderId="208" xfId="7" applyNumberFormat="1" applyFont="1" applyBorder="1" applyAlignment="1">
      <alignment horizontal="center" vertical="center"/>
    </xf>
    <xf numFmtId="164" fontId="350" fillId="0" borderId="208" xfId="7" applyNumberFormat="1" applyFont="1" applyBorder="1" applyAlignment="1">
      <alignment horizontal="center"/>
    </xf>
    <xf numFmtId="164" fontId="349" fillId="0" borderId="208" xfId="7" applyNumberFormat="1" applyFont="1" applyBorder="1" applyAlignment="1">
      <alignment horizontal="center"/>
    </xf>
    <xf numFmtId="164" fontId="349" fillId="0" borderId="208" xfId="7" applyNumberFormat="1" applyFont="1" applyBorder="1"/>
    <xf numFmtId="164" fontId="350" fillId="0" borderId="208" xfId="7" applyNumberFormat="1" applyFont="1" applyBorder="1" applyAlignment="1">
      <alignment horizontal="center" vertical="center"/>
    </xf>
    <xf numFmtId="191" fontId="0" fillId="35" borderId="215" xfId="0" applyNumberFormat="1" applyFill="1" applyBorder="1" applyAlignment="1">
      <alignment horizontal="center" vertical="center"/>
    </xf>
    <xf numFmtId="191" fontId="0" fillId="0" borderId="210" xfId="0" applyNumberFormat="1" applyBorder="1" applyAlignment="1"/>
    <xf numFmtId="164" fontId="0" fillId="0" borderId="210" xfId="7" applyNumberFormat="1" applyFont="1" applyBorder="1" applyAlignment="1">
      <alignment wrapText="1"/>
    </xf>
    <xf numFmtId="191" fontId="0" fillId="35" borderId="210" xfId="0" applyNumberFormat="1" applyFill="1" applyBorder="1" applyAlignment="1">
      <alignment horizontal="center" vertical="center" wrapText="1"/>
    </xf>
    <xf numFmtId="164" fontId="0" fillId="0" borderId="210" xfId="7" applyNumberFormat="1" applyFont="1" applyBorder="1" applyAlignment="1"/>
    <xf numFmtId="164" fontId="0" fillId="0" borderId="210" xfId="7" applyNumberFormat="1" applyFont="1" applyFill="1" applyBorder="1" applyAlignment="1">
      <alignment wrapText="1"/>
    </xf>
    <xf numFmtId="191" fontId="0" fillId="35" borderId="203" xfId="0" applyNumberFormat="1" applyFill="1" applyBorder="1" applyAlignment="1">
      <alignment horizontal="center" vertical="center" wrapText="1"/>
    </xf>
    <xf numFmtId="0" fontId="2" fillId="0" borderId="209" xfId="0" applyFont="1" applyBorder="1" applyAlignment="1">
      <alignment wrapText="1"/>
    </xf>
    <xf numFmtId="0" fontId="2" fillId="0" borderId="207" xfId="0" applyFont="1" applyBorder="1" applyAlignment="1">
      <alignment wrapText="1"/>
    </xf>
    <xf numFmtId="9" fontId="84" fillId="0" borderId="19" xfId="0" applyNumberFormat="1" applyFont="1" applyBorder="1" applyAlignment="1"/>
    <xf numFmtId="164" fontId="0" fillId="0" borderId="208" xfId="7" applyNumberFormat="1" applyFont="1" applyBorder="1"/>
    <xf numFmtId="164" fontId="0" fillId="35" borderId="208" xfId="7" applyNumberFormat="1" applyFont="1" applyFill="1" applyBorder="1"/>
    <xf numFmtId="164" fontId="0" fillId="0" borderId="208" xfId="7" applyNumberFormat="1" applyFont="1" applyBorder="1" applyAlignment="1">
      <alignment horizontal="right"/>
    </xf>
    <xf numFmtId="164" fontId="0" fillId="0" borderId="208" xfId="7" applyNumberFormat="1" applyFont="1" applyBorder="1" applyAlignment="1">
      <alignment vertical="center"/>
    </xf>
    <xf numFmtId="164" fontId="0" fillId="35" borderId="208" xfId="7" applyNumberFormat="1" applyFont="1" applyFill="1" applyBorder="1" applyAlignment="1">
      <alignment vertical="center"/>
    </xf>
    <xf numFmtId="164" fontId="0" fillId="35" borderId="208" xfId="7" applyNumberFormat="1" applyFont="1" applyFill="1" applyBorder="1" applyAlignment="1">
      <alignment horizontal="right"/>
    </xf>
    <xf numFmtId="191" fontId="95" fillId="0" borderId="208" xfId="0" applyNumberFormat="1" applyFont="1" applyFill="1" applyBorder="1" applyAlignment="1" applyProtection="1">
      <alignment vertical="center" wrapText="1"/>
      <protection locked="0"/>
    </xf>
    <xf numFmtId="9" fontId="95" fillId="0" borderId="208" xfId="20950" applyFont="1" applyFill="1" applyBorder="1" applyAlignment="1" applyProtection="1">
      <alignment vertical="center" wrapText="1"/>
      <protection locked="0"/>
    </xf>
    <xf numFmtId="9" fontId="95" fillId="0" borderId="210" xfId="20950" applyFont="1" applyFill="1" applyBorder="1" applyAlignment="1" applyProtection="1">
      <alignment vertical="center" wrapText="1"/>
      <protection locked="0"/>
    </xf>
    <xf numFmtId="9" fontId="93" fillId="2" borderId="208" xfId="20950" applyFont="1" applyFill="1" applyBorder="1" applyAlignment="1" applyProtection="1">
      <alignment vertical="center"/>
      <protection locked="0"/>
    </xf>
    <xf numFmtId="191" fontId="93" fillId="2" borderId="208" xfId="0" applyNumberFormat="1" applyFont="1" applyFill="1" applyBorder="1" applyAlignment="1" applyProtection="1">
      <alignment vertical="center"/>
      <protection locked="0"/>
    </xf>
    <xf numFmtId="191" fontId="93" fillId="2" borderId="195" xfId="0" applyNumberFormat="1" applyFont="1" applyFill="1" applyBorder="1" applyAlignment="1" applyProtection="1">
      <alignment vertical="center"/>
      <protection locked="0"/>
    </xf>
    <xf numFmtId="9" fontId="93" fillId="2" borderId="202" xfId="20950" applyFont="1" applyFill="1" applyBorder="1" applyAlignment="1" applyProtection="1">
      <alignment vertical="center"/>
      <protection locked="0"/>
    </xf>
    <xf numFmtId="10" fontId="13" fillId="0" borderId="208" xfId="20950" applyNumberFormat="1" applyFont="1" applyFill="1" applyBorder="1" applyAlignment="1" applyProtection="1">
      <alignment horizontal="right" vertical="center" wrapText="1"/>
      <protection locked="0"/>
    </xf>
    <xf numFmtId="10" fontId="13" fillId="0" borderId="208" xfId="20950" applyNumberFormat="1" applyFont="1" applyFill="1" applyBorder="1" applyAlignment="1" applyProtection="1">
      <alignment vertical="center" wrapText="1"/>
      <protection locked="0"/>
    </xf>
    <xf numFmtId="10" fontId="13" fillId="0" borderId="210" xfId="20950" applyNumberFormat="1" applyFont="1" applyFill="1" applyBorder="1" applyAlignment="1" applyProtection="1">
      <alignment vertical="center" wrapText="1"/>
      <protection locked="0"/>
    </xf>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28" xfId="0" applyFont="1" applyBorder="1" applyAlignment="1">
      <alignment horizontal="center" vertical="center"/>
    </xf>
    <xf numFmtId="0" fontId="92" fillId="0" borderId="29" xfId="0" applyFont="1" applyBorder="1" applyAlignment="1">
      <alignment horizontal="center" vertical="center"/>
    </xf>
    <xf numFmtId="0" fontId="92" fillId="0" borderId="129" xfId="0" applyFont="1" applyBorder="1" applyAlignment="1">
      <alignment horizontal="center" vertical="center"/>
    </xf>
    <xf numFmtId="164" fontId="0" fillId="0" borderId="209" xfId="7" applyNumberFormat="1" applyFont="1" applyBorder="1" applyAlignment="1">
      <alignment horizontal="right"/>
    </xf>
    <xf numFmtId="164" fontId="0" fillId="0" borderId="190" xfId="7" applyNumberFormat="1" applyFont="1" applyBorder="1" applyAlignment="1">
      <alignment horizontal="right"/>
    </xf>
    <xf numFmtId="164" fontId="0" fillId="0" borderId="189" xfId="7" applyNumberFormat="1" applyFont="1" applyBorder="1" applyAlignment="1">
      <alignment horizontal="right"/>
    </xf>
    <xf numFmtId="0" fontId="349" fillId="0" borderId="107" xfId="0" applyFont="1" applyBorder="1" applyAlignment="1">
      <alignment horizontal="center" vertical="center"/>
    </xf>
    <xf numFmtId="0" fontId="350" fillId="0" borderId="108"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09" xfId="0" applyFont="1" applyBorder="1" applyAlignment="1">
      <alignment horizontal="center"/>
    </xf>
    <xf numFmtId="0" fontId="349" fillId="0" borderId="110" xfId="0" applyFont="1" applyBorder="1" applyAlignment="1">
      <alignment horizontal="center"/>
    </xf>
    <xf numFmtId="0" fontId="349" fillId="0" borderId="111" xfId="0" applyFont="1" applyBorder="1" applyAlignment="1">
      <alignment horizontal="center"/>
    </xf>
    <xf numFmtId="164" fontId="0" fillId="0" borderId="209" xfId="7" applyNumberFormat="1" applyFont="1" applyBorder="1" applyAlignment="1">
      <alignment horizontal="center"/>
    </xf>
    <xf numFmtId="164" fontId="0" fillId="0" borderId="190" xfId="7" applyNumberFormat="1" applyFont="1" applyBorder="1" applyAlignment="1">
      <alignment horizontal="center"/>
    </xf>
    <xf numFmtId="164" fontId="0" fillId="0" borderId="189" xfId="7" applyNumberFormat="1"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4"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0" xfId="0" applyFont="1" applyBorder="1" applyAlignment="1">
      <alignment horizontal="center" vertical="center"/>
    </xf>
    <xf numFmtId="0" fontId="84" fillId="0" borderId="120"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0"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211" xfId="0" applyFont="1" applyFill="1" applyBorder="1" applyAlignment="1">
      <alignment horizontal="center" vertical="center" wrapText="1"/>
    </xf>
    <xf numFmtId="0" fontId="3" fillId="0" borderId="212" xfId="0" applyFont="1" applyFill="1" applyBorder="1" applyAlignment="1">
      <alignment horizontal="center" vertical="center" wrapText="1"/>
    </xf>
    <xf numFmtId="0" fontId="3" fillId="0" borderId="213"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97" xfId="0" applyNumberFormat="1" applyFont="1" applyFill="1" applyBorder="1" applyAlignment="1">
      <alignment horizontal="left" vertical="center" wrapText="1"/>
    </xf>
    <xf numFmtId="0" fontId="112" fillId="0" borderId="98" xfId="0" applyNumberFormat="1" applyFont="1" applyFill="1" applyBorder="1" applyAlignment="1">
      <alignment horizontal="left" vertical="center" wrapText="1"/>
    </xf>
    <xf numFmtId="0" fontId="112" fillId="0" borderId="102" xfId="0" applyNumberFormat="1" applyFont="1" applyFill="1" applyBorder="1" applyAlignment="1">
      <alignment horizontal="left" vertical="center" wrapText="1"/>
    </xf>
    <xf numFmtId="0" fontId="112" fillId="0" borderId="103"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3" fillId="0" borderId="99" xfId="0" applyFont="1" applyFill="1" applyBorder="1" applyAlignment="1">
      <alignment horizontal="center" vertical="center" wrapText="1"/>
    </xf>
    <xf numFmtId="0" fontId="113" fillId="0" borderId="100" xfId="0" applyFont="1" applyFill="1" applyBorder="1" applyAlignment="1">
      <alignment horizontal="center" vertical="center" wrapText="1"/>
    </xf>
    <xf numFmtId="0" fontId="113" fillId="0" borderId="101"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4"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0" xfId="0" applyFont="1" applyBorder="1" applyAlignment="1">
      <alignment horizontal="center" vertical="center" wrapText="1"/>
    </xf>
    <xf numFmtId="0" fontId="117" fillId="0" borderId="120" xfId="0" applyFont="1" applyFill="1" applyBorder="1" applyAlignment="1">
      <alignment horizontal="center" vertical="center"/>
    </xf>
    <xf numFmtId="0" fontId="117" fillId="0" borderId="99" xfId="0" applyFont="1" applyFill="1" applyBorder="1" applyAlignment="1">
      <alignment horizontal="center" vertical="center"/>
    </xf>
    <xf numFmtId="0" fontId="117" fillId="0" borderId="101"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0" xfId="0" applyFont="1" applyFill="1" applyBorder="1" applyAlignment="1">
      <alignment horizontal="center" vertical="center" wrapText="1"/>
    </xf>
    <xf numFmtId="0" fontId="109" fillId="0" borderId="123" xfId="0" applyFont="1" applyBorder="1" applyAlignment="1">
      <alignment horizontal="center" vertical="center" wrapText="1"/>
    </xf>
    <xf numFmtId="0" fontId="112" fillId="0" borderId="99" xfId="0" applyFont="1" applyFill="1" applyBorder="1" applyAlignment="1">
      <alignment horizontal="center" vertical="center" wrapText="1"/>
    </xf>
    <xf numFmtId="0" fontId="112" fillId="0" borderId="101"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1" xfId="0" applyFont="1" applyFill="1" applyBorder="1" applyAlignment="1">
      <alignment horizontal="center" vertical="center" wrapText="1"/>
    </xf>
    <xf numFmtId="0" fontId="109" fillId="0" borderId="122"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89" xfId="0" applyNumberFormat="1" applyFont="1" applyFill="1" applyBorder="1" applyAlignment="1">
      <alignment horizontal="left" vertical="top" wrapText="1"/>
    </xf>
    <xf numFmtId="0" fontId="112" fillId="0" borderId="96" xfId="0" applyNumberFormat="1" applyFont="1" applyFill="1" applyBorder="1" applyAlignment="1">
      <alignment horizontal="left" vertical="top" wrapText="1"/>
    </xf>
    <xf numFmtId="0" fontId="112" fillId="0" borderId="127" xfId="0" applyNumberFormat="1" applyFont="1" applyFill="1" applyBorder="1" applyAlignment="1">
      <alignment horizontal="left" vertical="top" wrapText="1"/>
    </xf>
    <xf numFmtId="0" fontId="112" fillId="0" borderId="84"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99" xfId="0" applyFont="1" applyBorder="1" applyAlignment="1">
      <alignment horizontal="center" vertical="top" wrapText="1"/>
    </xf>
    <xf numFmtId="0" fontId="109" fillId="0" borderId="100" xfId="0" applyFont="1" applyBorder="1" applyAlignment="1">
      <alignment horizontal="center" vertical="top" wrapText="1"/>
    </xf>
    <xf numFmtId="0" fontId="109" fillId="0" borderId="99" xfId="0" applyFont="1" applyFill="1" applyBorder="1" applyAlignment="1">
      <alignment horizontal="center" vertical="top" wrapText="1"/>
    </xf>
    <xf numFmtId="0" fontId="109" fillId="0" borderId="122" xfId="0" applyFont="1" applyFill="1" applyBorder="1" applyAlignment="1">
      <alignment horizontal="center" vertical="top" wrapText="1"/>
    </xf>
    <xf numFmtId="0" fontId="109" fillId="0" borderId="123" xfId="0" applyFont="1" applyFill="1" applyBorder="1" applyAlignment="1">
      <alignment horizontal="center" vertical="top" wrapText="1"/>
    </xf>
    <xf numFmtId="0" fontId="129" fillId="0" borderId="112" xfId="0" applyNumberFormat="1" applyFont="1" applyFill="1" applyBorder="1" applyAlignment="1">
      <alignment horizontal="left" vertical="top" wrapText="1"/>
    </xf>
    <xf numFmtId="0" fontId="129" fillId="0" borderId="113" xfId="0" applyNumberFormat="1" applyFont="1" applyFill="1" applyBorder="1" applyAlignment="1">
      <alignment horizontal="left" vertical="top" wrapText="1"/>
    </xf>
    <xf numFmtId="0" fontId="115" fillId="0" borderId="99" xfId="0" applyFont="1" applyBorder="1" applyAlignment="1">
      <alignment horizontal="center" vertical="center"/>
    </xf>
    <xf numFmtId="0" fontId="115" fillId="0" borderId="101"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0" xfId="0" applyFont="1" applyBorder="1" applyAlignment="1">
      <alignment horizontal="center" vertical="center" wrapText="1"/>
    </xf>
    <xf numFmtId="0" fontId="114" fillId="0" borderId="124"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zoomScale="80" zoomScaleNormal="80" workbookViewId="0">
      <selection activeCell="C17" sqref="C17"/>
    </sheetView>
  </sheetViews>
  <sheetFormatPr defaultColWidth="9.140625" defaultRowHeight="14.25"/>
  <cols>
    <col min="1" max="1" width="10.140625" style="4" customWidth="1"/>
    <col min="2" max="2" width="150" style="5" customWidth="1"/>
    <col min="3" max="3" width="39.42578125" style="5" customWidth="1"/>
    <col min="4" max="6" width="9.140625" style="5"/>
    <col min="7" max="7" width="25" style="5" customWidth="1"/>
    <col min="8" max="16384" width="9.140625" style="5"/>
  </cols>
  <sheetData>
    <row r="1" spans="1:3" ht="15">
      <c r="A1" s="115"/>
      <c r="B1" s="121" t="s">
        <v>209</v>
      </c>
      <c r="C1" s="115"/>
    </row>
    <row r="2" spans="1:3">
      <c r="A2" s="122">
        <v>1</v>
      </c>
      <c r="B2" s="233" t="s">
        <v>210</v>
      </c>
      <c r="C2" s="48" t="s">
        <v>773</v>
      </c>
    </row>
    <row r="3" spans="1:3">
      <c r="A3" s="122">
        <v>2</v>
      </c>
      <c r="B3" s="234" t="s">
        <v>206</v>
      </c>
      <c r="C3" s="48" t="s">
        <v>752</v>
      </c>
    </row>
    <row r="4" spans="1:3">
      <c r="A4" s="122">
        <v>3</v>
      </c>
      <c r="B4" s="235" t="s">
        <v>211</v>
      </c>
      <c r="C4" s="48" t="s">
        <v>759</v>
      </c>
    </row>
    <row r="5" spans="1:3">
      <c r="A5" s="123">
        <v>4</v>
      </c>
      <c r="B5" s="236" t="s">
        <v>207</v>
      </c>
      <c r="C5" s="48" t="s">
        <v>774</v>
      </c>
    </row>
    <row r="6" spans="1:3" s="124" customFormat="1" ht="45.75" customHeight="1">
      <c r="A6" s="726" t="s">
        <v>283</v>
      </c>
      <c r="B6" s="727"/>
      <c r="C6" s="727"/>
    </row>
    <row r="7" spans="1:3" ht="15">
      <c r="A7" s="125" t="s">
        <v>29</v>
      </c>
      <c r="B7" s="121" t="s">
        <v>208</v>
      </c>
    </row>
    <row r="8" spans="1:3">
      <c r="A8" s="115">
        <v>1</v>
      </c>
      <c r="B8" s="154" t="s">
        <v>20</v>
      </c>
    </row>
    <row r="9" spans="1:3">
      <c r="A9" s="115">
        <v>2</v>
      </c>
      <c r="B9" s="155" t="s">
        <v>21</v>
      </c>
    </row>
    <row r="10" spans="1:3">
      <c r="A10" s="115">
        <v>3</v>
      </c>
      <c r="B10" s="155" t="s">
        <v>22</v>
      </c>
    </row>
    <row r="11" spans="1:3">
      <c r="A11" s="115">
        <v>4</v>
      </c>
      <c r="B11" s="155" t="s">
        <v>23</v>
      </c>
      <c r="C11" s="51"/>
    </row>
    <row r="12" spans="1:3">
      <c r="A12" s="115">
        <v>5</v>
      </c>
      <c r="B12" s="155" t="s">
        <v>24</v>
      </c>
    </row>
    <row r="13" spans="1:3">
      <c r="A13" s="115">
        <v>6</v>
      </c>
      <c r="B13" s="156" t="s">
        <v>218</v>
      </c>
    </row>
    <row r="14" spans="1:3">
      <c r="A14" s="115">
        <v>7</v>
      </c>
      <c r="B14" s="155" t="s">
        <v>212</v>
      </c>
    </row>
    <row r="15" spans="1:3">
      <c r="A15" s="115">
        <v>8</v>
      </c>
      <c r="B15" s="155" t="s">
        <v>213</v>
      </c>
    </row>
    <row r="16" spans="1:3">
      <c r="A16" s="115">
        <v>9</v>
      </c>
      <c r="B16" s="155" t="s">
        <v>25</v>
      </c>
    </row>
    <row r="17" spans="1:2">
      <c r="A17" s="232" t="s">
        <v>282</v>
      </c>
      <c r="B17" s="231" t="s">
        <v>269</v>
      </c>
    </row>
    <row r="18" spans="1:2" s="15" customFormat="1">
      <c r="A18" s="573" t="s">
        <v>711</v>
      </c>
      <c r="B18" s="574" t="s">
        <v>713</v>
      </c>
    </row>
    <row r="19" spans="1:2" s="15" customFormat="1">
      <c r="A19" s="575" t="s">
        <v>712</v>
      </c>
      <c r="B19" s="574" t="s">
        <v>714</v>
      </c>
    </row>
    <row r="20" spans="1:2">
      <c r="A20" s="115">
        <v>10</v>
      </c>
      <c r="B20" s="155" t="s">
        <v>26</v>
      </c>
    </row>
    <row r="21" spans="1:2">
      <c r="A21" s="115">
        <v>11</v>
      </c>
      <c r="B21" s="156" t="s">
        <v>214</v>
      </c>
    </row>
    <row r="22" spans="1:2">
      <c r="A22" s="115">
        <v>12</v>
      </c>
      <c r="B22" s="156" t="s">
        <v>27</v>
      </c>
    </row>
    <row r="23" spans="1:2">
      <c r="A23" s="257">
        <v>13</v>
      </c>
      <c r="B23" s="258" t="s">
        <v>215</v>
      </c>
    </row>
    <row r="24" spans="1:2">
      <c r="A24" s="257">
        <v>14</v>
      </c>
      <c r="B24" s="259" t="s">
        <v>240</v>
      </c>
    </row>
    <row r="25" spans="1:2">
      <c r="A25" s="260">
        <v>15</v>
      </c>
      <c r="B25" s="261" t="s">
        <v>28</v>
      </c>
    </row>
    <row r="26" spans="1:2">
      <c r="A26" s="260">
        <v>15.1</v>
      </c>
      <c r="B26" s="262" t="s">
        <v>296</v>
      </c>
    </row>
    <row r="27" spans="1:2">
      <c r="A27" s="576">
        <v>15.2</v>
      </c>
      <c r="B27" s="574" t="s">
        <v>716</v>
      </c>
    </row>
    <row r="28" spans="1:2">
      <c r="A28" s="260">
        <v>16</v>
      </c>
      <c r="B28" s="262" t="s">
        <v>337</v>
      </c>
    </row>
    <row r="29" spans="1:2">
      <c r="A29" s="260">
        <v>17</v>
      </c>
      <c r="B29" s="262" t="s">
        <v>378</v>
      </c>
    </row>
    <row r="30" spans="1:2">
      <c r="A30" s="260">
        <v>18</v>
      </c>
      <c r="B30" s="262" t="s">
        <v>666</v>
      </c>
    </row>
    <row r="31" spans="1:2">
      <c r="A31" s="260">
        <v>19</v>
      </c>
      <c r="B31" s="262" t="s">
        <v>667</v>
      </c>
    </row>
    <row r="32" spans="1:2">
      <c r="A32" s="260">
        <v>20</v>
      </c>
      <c r="B32" s="319" t="s">
        <v>668</v>
      </c>
    </row>
    <row r="33" spans="1:2">
      <c r="A33" s="260">
        <v>21</v>
      </c>
      <c r="B33" s="262" t="s">
        <v>494</v>
      </c>
    </row>
    <row r="34" spans="1:2">
      <c r="A34" s="260">
        <v>22</v>
      </c>
      <c r="B34" s="262" t="s">
        <v>669</v>
      </c>
    </row>
    <row r="35" spans="1:2">
      <c r="A35" s="260">
        <v>23</v>
      </c>
      <c r="B35" s="262" t="s">
        <v>670</v>
      </c>
    </row>
    <row r="36" spans="1:2">
      <c r="A36" s="260">
        <v>24</v>
      </c>
      <c r="B36" s="262" t="s">
        <v>671</v>
      </c>
    </row>
    <row r="37" spans="1:2">
      <c r="A37" s="260">
        <v>25</v>
      </c>
      <c r="B37" s="262" t="s">
        <v>379</v>
      </c>
    </row>
    <row r="38" spans="1:2">
      <c r="A38" s="260">
        <v>26</v>
      </c>
      <c r="B38" s="262" t="s">
        <v>516</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E1" sqref="E1:E1048576"/>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5">
      <c r="A1" s="2" t="s">
        <v>30</v>
      </c>
      <c r="B1" s="3" t="str">
        <f>'Info '!C2</f>
        <v>JSC " Halyk Bank Georgia"</v>
      </c>
    </row>
    <row r="2" spans="1:5" s="43" customFormat="1" ht="15.75" customHeight="1">
      <c r="A2" s="43" t="s">
        <v>31</v>
      </c>
      <c r="B2" s="277">
        <f>'1. key ratios '!B2</f>
        <v>45747</v>
      </c>
    </row>
    <row r="3" spans="1:5" s="43" customFormat="1" ht="15.75" customHeight="1"/>
    <row r="4" spans="1:5" ht="13.5" thickBot="1">
      <c r="A4" s="54" t="s">
        <v>143</v>
      </c>
      <c r="B4" s="98" t="s">
        <v>142</v>
      </c>
    </row>
    <row r="5" spans="1:5">
      <c r="A5" s="55" t="s">
        <v>6</v>
      </c>
      <c r="B5" s="56"/>
      <c r="C5" s="57" t="s">
        <v>35</v>
      </c>
    </row>
    <row r="6" spans="1:5">
      <c r="A6" s="58">
        <v>1</v>
      </c>
      <c r="B6" s="59" t="s">
        <v>141</v>
      </c>
      <c r="C6" s="60">
        <f>SUM(C7:C11)</f>
        <v>199389862.94</v>
      </c>
    </row>
    <row r="7" spans="1:5">
      <c r="A7" s="58">
        <v>2</v>
      </c>
      <c r="B7" s="61" t="s">
        <v>140</v>
      </c>
      <c r="C7" s="62">
        <v>76000000</v>
      </c>
    </row>
    <row r="8" spans="1:5">
      <c r="A8" s="58">
        <v>3</v>
      </c>
      <c r="B8" s="63" t="s">
        <v>139</v>
      </c>
      <c r="C8" s="62">
        <v>0</v>
      </c>
    </row>
    <row r="9" spans="1:5">
      <c r="A9" s="58">
        <v>4</v>
      </c>
      <c r="B9" s="63" t="s">
        <v>138</v>
      </c>
      <c r="C9" s="62">
        <v>2030425.13</v>
      </c>
    </row>
    <row r="10" spans="1:5">
      <c r="A10" s="58">
        <v>5</v>
      </c>
      <c r="B10" s="63" t="s">
        <v>137</v>
      </c>
      <c r="C10" s="62">
        <v>0</v>
      </c>
    </row>
    <row r="11" spans="1:5">
      <c r="A11" s="58">
        <v>6</v>
      </c>
      <c r="B11" s="64" t="s">
        <v>136</v>
      </c>
      <c r="C11" s="62">
        <v>121359437.81</v>
      </c>
    </row>
    <row r="12" spans="1:5" s="28" customFormat="1">
      <c r="A12" s="58">
        <v>7</v>
      </c>
      <c r="B12" s="59" t="s">
        <v>135</v>
      </c>
      <c r="C12" s="65">
        <f>SUM(C13:C28)</f>
        <v>7861151.8099999987</v>
      </c>
      <c r="E12" s="4"/>
    </row>
    <row r="13" spans="1:5" s="28" customFormat="1">
      <c r="A13" s="58">
        <v>8</v>
      </c>
      <c r="B13" s="66" t="s">
        <v>134</v>
      </c>
      <c r="C13" s="67">
        <v>2030425.13</v>
      </c>
      <c r="E13" s="4"/>
    </row>
    <row r="14" spans="1:5" s="28" customFormat="1" ht="25.5">
      <c r="A14" s="58">
        <v>9</v>
      </c>
      <c r="B14" s="68" t="s">
        <v>133</v>
      </c>
      <c r="C14" s="67">
        <v>0</v>
      </c>
      <c r="E14" s="4"/>
    </row>
    <row r="15" spans="1:5" s="28" customFormat="1">
      <c r="A15" s="58">
        <v>10</v>
      </c>
      <c r="B15" s="69" t="s">
        <v>132</v>
      </c>
      <c r="C15" s="67">
        <v>5830726.6799999988</v>
      </c>
      <c r="E15" s="4"/>
    </row>
    <row r="16" spans="1:5" s="28" customFormat="1">
      <c r="A16" s="58">
        <v>11</v>
      </c>
      <c r="B16" s="70" t="s">
        <v>131</v>
      </c>
      <c r="C16" s="67">
        <v>0</v>
      </c>
      <c r="E16" s="4"/>
    </row>
    <row r="17" spans="1:5" s="28" customFormat="1">
      <c r="A17" s="58">
        <v>12</v>
      </c>
      <c r="B17" s="69" t="s">
        <v>130</v>
      </c>
      <c r="C17" s="67">
        <v>0</v>
      </c>
      <c r="E17" s="4"/>
    </row>
    <row r="18" spans="1:5" s="28" customFormat="1">
      <c r="A18" s="58">
        <v>13</v>
      </c>
      <c r="B18" s="69" t="s">
        <v>129</v>
      </c>
      <c r="C18" s="67">
        <v>0</v>
      </c>
      <c r="E18" s="4"/>
    </row>
    <row r="19" spans="1:5" s="28" customFormat="1">
      <c r="A19" s="58">
        <v>14</v>
      </c>
      <c r="B19" s="69" t="s">
        <v>128</v>
      </c>
      <c r="C19" s="67">
        <v>0</v>
      </c>
      <c r="E19" s="4"/>
    </row>
    <row r="20" spans="1:5" s="28" customFormat="1">
      <c r="A20" s="58">
        <v>15</v>
      </c>
      <c r="B20" s="69" t="s">
        <v>127</v>
      </c>
      <c r="C20" s="67">
        <v>0</v>
      </c>
      <c r="E20" s="4"/>
    </row>
    <row r="21" spans="1:5" s="28" customFormat="1" ht="25.5">
      <c r="A21" s="58">
        <v>16</v>
      </c>
      <c r="B21" s="68" t="s">
        <v>126</v>
      </c>
      <c r="C21" s="67">
        <v>0</v>
      </c>
      <c r="E21" s="4"/>
    </row>
    <row r="22" spans="1:5" s="28" customFormat="1">
      <c r="A22" s="58">
        <v>17</v>
      </c>
      <c r="B22" s="71" t="s">
        <v>125</v>
      </c>
      <c r="C22" s="67">
        <v>0</v>
      </c>
      <c r="E22" s="4"/>
    </row>
    <row r="23" spans="1:5" s="28" customFormat="1">
      <c r="A23" s="58">
        <v>18</v>
      </c>
      <c r="B23" s="570" t="s">
        <v>517</v>
      </c>
      <c r="C23" s="67">
        <v>0</v>
      </c>
      <c r="E23" s="4"/>
    </row>
    <row r="24" spans="1:5" s="28" customFormat="1">
      <c r="A24" s="58">
        <v>19</v>
      </c>
      <c r="B24" s="68" t="s">
        <v>124</v>
      </c>
      <c r="C24" s="67">
        <v>0</v>
      </c>
      <c r="E24" s="4"/>
    </row>
    <row r="25" spans="1:5" s="28" customFormat="1" ht="25.5">
      <c r="A25" s="58">
        <v>20</v>
      </c>
      <c r="B25" s="68" t="s">
        <v>101</v>
      </c>
      <c r="C25" s="67">
        <v>0</v>
      </c>
      <c r="E25" s="4"/>
    </row>
    <row r="26" spans="1:5" s="28" customFormat="1">
      <c r="A26" s="58">
        <v>21</v>
      </c>
      <c r="B26" s="72" t="s">
        <v>123</v>
      </c>
      <c r="C26" s="67">
        <v>0</v>
      </c>
      <c r="E26" s="4"/>
    </row>
    <row r="27" spans="1:5" s="28" customFormat="1">
      <c r="A27" s="58">
        <v>22</v>
      </c>
      <c r="B27" s="72" t="s">
        <v>122</v>
      </c>
      <c r="C27" s="67">
        <v>0</v>
      </c>
      <c r="E27" s="4"/>
    </row>
    <row r="28" spans="1:5" s="28" customFormat="1">
      <c r="A28" s="58">
        <v>23</v>
      </c>
      <c r="B28" s="72" t="s">
        <v>121</v>
      </c>
      <c r="C28" s="67">
        <v>0</v>
      </c>
      <c r="E28" s="4"/>
    </row>
    <row r="29" spans="1:5" s="28" customFormat="1">
      <c r="A29" s="58">
        <v>24</v>
      </c>
      <c r="B29" s="73" t="s">
        <v>120</v>
      </c>
      <c r="C29" s="65">
        <f>C6-C12</f>
        <v>191528711.13</v>
      </c>
      <c r="E29" s="4"/>
    </row>
    <row r="30" spans="1:5" s="28" customFormat="1">
      <c r="A30" s="74"/>
      <c r="B30" s="75"/>
      <c r="C30" s="67"/>
      <c r="E30" s="4"/>
    </row>
    <row r="31" spans="1:5" s="28" customFormat="1">
      <c r="A31" s="74">
        <v>25</v>
      </c>
      <c r="B31" s="73" t="s">
        <v>119</v>
      </c>
      <c r="C31" s="65">
        <f>C32+C35</f>
        <v>60000000</v>
      </c>
      <c r="E31" s="4"/>
    </row>
    <row r="32" spans="1:5" s="28" customFormat="1">
      <c r="A32" s="74">
        <v>26</v>
      </c>
      <c r="B32" s="63" t="s">
        <v>118</v>
      </c>
      <c r="C32" s="76">
        <f>C33+C34</f>
        <v>60000000</v>
      </c>
      <c r="E32" s="4"/>
    </row>
    <row r="33" spans="1:5" s="28" customFormat="1">
      <c r="A33" s="74">
        <v>27</v>
      </c>
      <c r="B33" s="77" t="s">
        <v>179</v>
      </c>
      <c r="C33" s="67">
        <v>60000000</v>
      </c>
      <c r="E33" s="4"/>
    </row>
    <row r="34" spans="1:5" s="28" customFormat="1">
      <c r="A34" s="74">
        <v>28</v>
      </c>
      <c r="B34" s="77" t="s">
        <v>117</v>
      </c>
      <c r="C34" s="67">
        <v>0</v>
      </c>
      <c r="E34" s="4"/>
    </row>
    <row r="35" spans="1:5" s="28" customFormat="1">
      <c r="A35" s="74">
        <v>29</v>
      </c>
      <c r="B35" s="63" t="s">
        <v>116</v>
      </c>
      <c r="C35" s="67">
        <v>0</v>
      </c>
      <c r="E35" s="4"/>
    </row>
    <row r="36" spans="1:5" s="28" customFormat="1">
      <c r="A36" s="74">
        <v>30</v>
      </c>
      <c r="B36" s="73" t="s">
        <v>115</v>
      </c>
      <c r="C36" s="65">
        <f>SUM(C37:C41)</f>
        <v>0</v>
      </c>
      <c r="E36" s="4"/>
    </row>
    <row r="37" spans="1:5" s="28" customFormat="1">
      <c r="A37" s="74">
        <v>31</v>
      </c>
      <c r="B37" s="68" t="s">
        <v>114</v>
      </c>
      <c r="C37" s="67">
        <v>0</v>
      </c>
      <c r="E37" s="4"/>
    </row>
    <row r="38" spans="1:5" s="28" customFormat="1">
      <c r="A38" s="74">
        <v>32</v>
      </c>
      <c r="B38" s="69" t="s">
        <v>113</v>
      </c>
      <c r="C38" s="67">
        <v>0</v>
      </c>
      <c r="E38" s="4"/>
    </row>
    <row r="39" spans="1:5" s="28" customFormat="1" ht="25.5">
      <c r="A39" s="74">
        <v>33</v>
      </c>
      <c r="B39" s="68" t="s">
        <v>112</v>
      </c>
      <c r="C39" s="67">
        <v>0</v>
      </c>
      <c r="E39" s="4"/>
    </row>
    <row r="40" spans="1:5" s="28" customFormat="1" ht="25.5">
      <c r="A40" s="74">
        <v>34</v>
      </c>
      <c r="B40" s="68" t="s">
        <v>101</v>
      </c>
      <c r="C40" s="67">
        <v>0</v>
      </c>
      <c r="E40" s="4"/>
    </row>
    <row r="41" spans="1:5" s="28" customFormat="1">
      <c r="A41" s="74">
        <v>35</v>
      </c>
      <c r="B41" s="72" t="s">
        <v>111</v>
      </c>
      <c r="C41" s="67">
        <v>0</v>
      </c>
      <c r="E41" s="4"/>
    </row>
    <row r="42" spans="1:5" s="28" customFormat="1">
      <c r="A42" s="74">
        <v>36</v>
      </c>
      <c r="B42" s="73" t="s">
        <v>110</v>
      </c>
      <c r="C42" s="65">
        <f>C31-C36</f>
        <v>60000000</v>
      </c>
      <c r="E42" s="4"/>
    </row>
    <row r="43" spans="1:5" s="28" customFormat="1">
      <c r="A43" s="74"/>
      <c r="B43" s="75"/>
      <c r="C43" s="67"/>
      <c r="E43" s="4"/>
    </row>
    <row r="44" spans="1:5" s="28" customFormat="1">
      <c r="A44" s="74">
        <v>37</v>
      </c>
      <c r="B44" s="78" t="s">
        <v>109</v>
      </c>
      <c r="C44" s="65">
        <f>SUM(C45:C47)</f>
        <v>16647384.977999998</v>
      </c>
      <c r="E44" s="4"/>
    </row>
    <row r="45" spans="1:5" s="28" customFormat="1">
      <c r="A45" s="74">
        <v>38</v>
      </c>
      <c r="B45" s="63" t="s">
        <v>108</v>
      </c>
      <c r="C45" s="67">
        <v>16647384.977999998</v>
      </c>
      <c r="E45" s="4"/>
    </row>
    <row r="46" spans="1:5" s="28" customFormat="1">
      <c r="A46" s="74">
        <v>39</v>
      </c>
      <c r="B46" s="63" t="s">
        <v>107</v>
      </c>
      <c r="C46" s="67">
        <v>0</v>
      </c>
      <c r="E46" s="4"/>
    </row>
    <row r="47" spans="1:5" s="28" customFormat="1">
      <c r="A47" s="74">
        <v>40</v>
      </c>
      <c r="B47" s="63" t="s">
        <v>106</v>
      </c>
      <c r="C47" s="67">
        <v>0</v>
      </c>
      <c r="E47" s="4"/>
    </row>
    <row r="48" spans="1:5" s="28" customFormat="1">
      <c r="A48" s="74">
        <v>41</v>
      </c>
      <c r="B48" s="78" t="s">
        <v>105</v>
      </c>
      <c r="C48" s="65">
        <f>SUM(C49:C52)</f>
        <v>0</v>
      </c>
      <c r="E48" s="4"/>
    </row>
    <row r="49" spans="1:5" s="28" customFormat="1">
      <c r="A49" s="74">
        <v>42</v>
      </c>
      <c r="B49" s="68" t="s">
        <v>104</v>
      </c>
      <c r="C49" s="67">
        <v>0</v>
      </c>
      <c r="E49" s="4"/>
    </row>
    <row r="50" spans="1:5" s="28" customFormat="1">
      <c r="A50" s="74">
        <v>43</v>
      </c>
      <c r="B50" s="69" t="s">
        <v>103</v>
      </c>
      <c r="C50" s="67">
        <v>0</v>
      </c>
      <c r="E50" s="4"/>
    </row>
    <row r="51" spans="1:5" s="28" customFormat="1">
      <c r="A51" s="74">
        <v>44</v>
      </c>
      <c r="B51" s="68" t="s">
        <v>102</v>
      </c>
      <c r="C51" s="67">
        <v>0</v>
      </c>
      <c r="E51" s="4"/>
    </row>
    <row r="52" spans="1:5" s="28" customFormat="1" ht="25.5">
      <c r="A52" s="74">
        <v>45</v>
      </c>
      <c r="B52" s="68" t="s">
        <v>101</v>
      </c>
      <c r="C52" s="67">
        <v>0</v>
      </c>
      <c r="E52" s="4"/>
    </row>
    <row r="53" spans="1:5" s="28" customFormat="1" ht="13.5" thickBot="1">
      <c r="A53" s="74">
        <v>46</v>
      </c>
      <c r="B53" s="79" t="s">
        <v>100</v>
      </c>
      <c r="C53" s="80">
        <f>C44-C48</f>
        <v>16647384.977999998</v>
      </c>
      <c r="E53" s="4"/>
    </row>
    <row r="56" spans="1:5">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3"/>
  <sheetViews>
    <sheetView zoomScale="80" zoomScaleNormal="80" workbookViewId="0">
      <selection activeCell="F7" sqref="F7:G21"/>
    </sheetView>
  </sheetViews>
  <sheetFormatPr defaultColWidth="9.140625" defaultRowHeight="12.75"/>
  <cols>
    <col min="1" max="1" width="9.42578125" style="167" bestFit="1" customWidth="1"/>
    <col min="2" max="2" width="59" style="167" customWidth="1"/>
    <col min="3" max="3" width="16.85546875" style="167" bestFit="1" customWidth="1"/>
    <col min="4" max="4" width="13.140625" style="167" bestFit="1" customWidth="1"/>
    <col min="5" max="16384" width="9.140625" style="167"/>
  </cols>
  <sheetData>
    <row r="1" spans="1:7" ht="15">
      <c r="A1" s="212" t="s">
        <v>30</v>
      </c>
      <c r="B1" s="3" t="str">
        <f>'Info '!C2</f>
        <v>JSC " Halyk Bank Georgia"</v>
      </c>
    </row>
    <row r="2" spans="1:7" s="142" customFormat="1" ht="15.75" customHeight="1">
      <c r="A2" s="142" t="s">
        <v>31</v>
      </c>
      <c r="B2" s="277">
        <f>'1. key ratios '!B2</f>
        <v>45747</v>
      </c>
    </row>
    <row r="3" spans="1:7" s="142" customFormat="1" ht="15.75" customHeight="1"/>
    <row r="4" spans="1:7" ht="13.5" thickBot="1">
      <c r="A4" s="187" t="s">
        <v>268</v>
      </c>
      <c r="B4" s="220" t="s">
        <v>269</v>
      </c>
    </row>
    <row r="5" spans="1:7" s="221" customFormat="1" ht="12.75" customHeight="1">
      <c r="A5" s="255"/>
      <c r="B5" s="256" t="s">
        <v>272</v>
      </c>
      <c r="C5" s="213" t="s">
        <v>270</v>
      </c>
      <c r="D5" s="214" t="s">
        <v>271</v>
      </c>
    </row>
    <row r="6" spans="1:7" s="222" customFormat="1">
      <c r="A6" s="215">
        <v>1</v>
      </c>
      <c r="B6" s="247" t="s">
        <v>273</v>
      </c>
      <c r="C6" s="247"/>
      <c r="D6" s="216"/>
    </row>
    <row r="7" spans="1:7" s="222" customFormat="1">
      <c r="A7" s="217" t="s">
        <v>259</v>
      </c>
      <c r="B7" s="248" t="s">
        <v>274</v>
      </c>
      <c r="C7" s="239">
        <v>4.4999999999999998E-2</v>
      </c>
      <c r="D7" s="240">
        <f>C7*'5. RWA '!$C$13</f>
        <v>47290383.769437909</v>
      </c>
    </row>
    <row r="8" spans="1:7" s="222" customFormat="1">
      <c r="A8" s="217" t="s">
        <v>260</v>
      </c>
      <c r="B8" s="248" t="s">
        <v>275</v>
      </c>
      <c r="C8" s="241">
        <v>0.06</v>
      </c>
      <c r="D8" s="240">
        <f>C8*'5. RWA '!$C$13</f>
        <v>63053845.025917217</v>
      </c>
    </row>
    <row r="9" spans="1:7" s="222" customFormat="1">
      <c r="A9" s="217" t="s">
        <v>261</v>
      </c>
      <c r="B9" s="248" t="s">
        <v>276</v>
      </c>
      <c r="C9" s="241">
        <v>0.08</v>
      </c>
      <c r="D9" s="240">
        <f>C9*'5. RWA '!$C$13</f>
        <v>84071793.367889628</v>
      </c>
    </row>
    <row r="10" spans="1:7" s="222" customFormat="1">
      <c r="A10" s="215" t="s">
        <v>262</v>
      </c>
      <c r="B10" s="247" t="s">
        <v>277</v>
      </c>
      <c r="C10" s="242"/>
      <c r="D10" s="249"/>
    </row>
    <row r="11" spans="1:7" s="223" customFormat="1">
      <c r="A11" s="218" t="s">
        <v>263</v>
      </c>
      <c r="B11" s="238" t="s">
        <v>747</v>
      </c>
      <c r="C11" s="243">
        <v>2.5000000000000001E-2</v>
      </c>
      <c r="D11" s="240">
        <f>C11*'5. RWA '!$C$13</f>
        <v>26272435.42746551</v>
      </c>
      <c r="F11" s="222"/>
      <c r="G11" s="222"/>
    </row>
    <row r="12" spans="1:7" s="223" customFormat="1">
      <c r="A12" s="218" t="s">
        <v>264</v>
      </c>
      <c r="B12" s="238" t="s">
        <v>278</v>
      </c>
      <c r="C12" s="243">
        <v>5.0000000000000001E-3</v>
      </c>
      <c r="D12" s="240">
        <f>C12*'5. RWA '!$C$13</f>
        <v>5254487.0854931017</v>
      </c>
      <c r="F12" s="222"/>
      <c r="G12" s="222"/>
    </row>
    <row r="13" spans="1:7" s="223" customFormat="1">
      <c r="A13" s="218" t="s">
        <v>265</v>
      </c>
      <c r="B13" s="238" t="s">
        <v>279</v>
      </c>
      <c r="C13" s="243">
        <v>0</v>
      </c>
      <c r="D13" s="240">
        <f>C13*'5. RWA '!$C$13</f>
        <v>0</v>
      </c>
      <c r="F13" s="222"/>
      <c r="G13" s="222"/>
    </row>
    <row r="14" spans="1:7" s="223" customFormat="1">
      <c r="A14" s="215" t="s">
        <v>266</v>
      </c>
      <c r="B14" s="247" t="s">
        <v>326</v>
      </c>
      <c r="C14" s="244"/>
      <c r="D14" s="250"/>
      <c r="F14" s="222"/>
      <c r="G14" s="222"/>
    </row>
    <row r="15" spans="1:7" s="223" customFormat="1">
      <c r="A15" s="218">
        <v>3.1</v>
      </c>
      <c r="B15" s="238" t="s">
        <v>284</v>
      </c>
      <c r="C15" s="243">
        <v>8.2276490102439509E-2</v>
      </c>
      <c r="D15" s="240">
        <f>C15*'5. RWA '!$C$13</f>
        <v>86464150.936593875</v>
      </c>
      <c r="F15" s="222"/>
      <c r="G15" s="222"/>
    </row>
    <row r="16" spans="1:7" s="223" customFormat="1">
      <c r="A16" s="218">
        <v>3.2</v>
      </c>
      <c r="B16" s="238" t="s">
        <v>285</v>
      </c>
      <c r="C16" s="243">
        <v>9.8594781995594821E-2</v>
      </c>
      <c r="D16" s="240">
        <f>C16*'5. RWA '!$C$13</f>
        <v>103613001.73857215</v>
      </c>
      <c r="F16" s="222"/>
      <c r="G16" s="222"/>
    </row>
    <row r="17" spans="1:7" s="222" customFormat="1">
      <c r="A17" s="218">
        <v>3.3</v>
      </c>
      <c r="B17" s="238" t="s">
        <v>286</v>
      </c>
      <c r="C17" s="243">
        <v>0.12006621869711495</v>
      </c>
      <c r="D17" s="240">
        <f>C17*'5. RWA '!$C$13</f>
        <v>126177279.10959618</v>
      </c>
    </row>
    <row r="18" spans="1:7" s="221" customFormat="1" ht="12.75" customHeight="1">
      <c r="A18" s="253"/>
      <c r="B18" s="254" t="s">
        <v>325</v>
      </c>
      <c r="C18" s="245" t="s">
        <v>270</v>
      </c>
      <c r="D18" s="251" t="s">
        <v>271</v>
      </c>
      <c r="F18" s="222"/>
      <c r="G18" s="222"/>
    </row>
    <row r="19" spans="1:7" s="222" customFormat="1">
      <c r="A19" s="219">
        <v>4</v>
      </c>
      <c r="B19" s="238" t="s">
        <v>280</v>
      </c>
      <c r="C19" s="243">
        <f>C7+C11+C12+C13+C15</f>
        <v>0.15727649010243952</v>
      </c>
      <c r="D19" s="240">
        <f>C19*'5. RWA '!$C$13</f>
        <v>165281457.21899042</v>
      </c>
    </row>
    <row r="20" spans="1:7" s="222" customFormat="1">
      <c r="A20" s="219">
        <v>5</v>
      </c>
      <c r="B20" s="238" t="s">
        <v>90</v>
      </c>
      <c r="C20" s="243">
        <f>C8+C11+C12+C13+C16</f>
        <v>0.18859478199559482</v>
      </c>
      <c r="D20" s="240">
        <f>C20*'5. RWA '!$C$13</f>
        <v>198193769.27744797</v>
      </c>
    </row>
    <row r="21" spans="1:7" s="222" customFormat="1" ht="13.5" thickBot="1">
      <c r="A21" s="224" t="s">
        <v>267</v>
      </c>
      <c r="B21" s="225" t="s">
        <v>281</v>
      </c>
      <c r="C21" s="246">
        <f>C9+C11+C12+C13+C17</f>
        <v>0.23006621869711497</v>
      </c>
      <c r="D21" s="252">
        <f>C21*'5. RWA '!$C$13</f>
        <v>241775994.99044442</v>
      </c>
    </row>
    <row r="22" spans="1:7">
      <c r="F22" s="187"/>
    </row>
    <row r="23" spans="1:7">
      <c r="B23" s="186"/>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A19" sqref="A19"/>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87" t="str">
        <f>'9.1. Capital Requirements'!A1</f>
        <v>Bank:</v>
      </c>
      <c r="B1" s="488">
        <v>0</v>
      </c>
    </row>
    <row r="2" spans="1:3">
      <c r="A2" s="487" t="str">
        <f>'9.1. Capital Requirements'!A2</f>
        <v>Date:</v>
      </c>
      <c r="B2" s="489">
        <v>45016</v>
      </c>
    </row>
    <row r="3" spans="1:3">
      <c r="A3" s="490" t="s">
        <v>675</v>
      </c>
      <c r="B3" s="491" t="s">
        <v>676</v>
      </c>
    </row>
    <row r="4" spans="1:3" ht="15.75" thickBot="1"/>
    <row r="5" spans="1:3">
      <c r="A5" s="492"/>
      <c r="B5" s="493" t="s">
        <v>677</v>
      </c>
      <c r="C5" s="524"/>
    </row>
    <row r="6" spans="1:3">
      <c r="A6" s="494" t="s">
        <v>697</v>
      </c>
      <c r="B6" s="495">
        <f>SUM(B7,B11)</f>
        <v>0</v>
      </c>
      <c r="C6" s="524"/>
    </row>
    <row r="7" spans="1:3">
      <c r="A7" s="494" t="s">
        <v>683</v>
      </c>
      <c r="B7" s="495">
        <f>SUM(B8:B10)</f>
        <v>0</v>
      </c>
      <c r="C7" s="524"/>
    </row>
    <row r="8" spans="1:3">
      <c r="A8" s="496" t="s">
        <v>678</v>
      </c>
      <c r="B8" s="497"/>
      <c r="C8" s="524"/>
    </row>
    <row r="9" spans="1:3">
      <c r="A9" s="496" t="s">
        <v>679</v>
      </c>
      <c r="B9" s="497"/>
      <c r="C9" s="524"/>
    </row>
    <row r="10" spans="1:3">
      <c r="A10" s="496" t="s">
        <v>680</v>
      </c>
      <c r="B10" s="497"/>
      <c r="C10" s="524"/>
    </row>
    <row r="11" spans="1:3">
      <c r="A11" s="494" t="s">
        <v>684</v>
      </c>
      <c r="B11" s="495">
        <f>SUM(B12:B13)</f>
        <v>0</v>
      </c>
      <c r="C11" s="524"/>
    </row>
    <row r="12" spans="1:3">
      <c r="A12" s="496" t="s">
        <v>703</v>
      </c>
      <c r="B12" s="497"/>
      <c r="C12" s="524"/>
    </row>
    <row r="13" spans="1:3">
      <c r="A13" s="496" t="s">
        <v>685</v>
      </c>
      <c r="B13" s="497"/>
      <c r="C13" s="524"/>
    </row>
    <row r="14" spans="1:3">
      <c r="A14" s="494" t="s">
        <v>686</v>
      </c>
      <c r="B14" s="495">
        <f>SUM(B15:B16)</f>
        <v>0</v>
      </c>
      <c r="C14" s="524"/>
    </row>
    <row r="15" spans="1:3">
      <c r="A15" s="498" t="s">
        <v>687</v>
      </c>
      <c r="B15" s="497"/>
      <c r="C15" s="524"/>
    </row>
    <row r="16" spans="1:3">
      <c r="A16" s="498" t="s">
        <v>688</v>
      </c>
      <c r="B16" s="497">
        <f>B7</f>
        <v>0</v>
      </c>
      <c r="C16" s="524"/>
    </row>
    <row r="17" spans="1:5">
      <c r="A17" s="494" t="s">
        <v>691</v>
      </c>
      <c r="B17" s="495"/>
      <c r="C17" s="524"/>
    </row>
    <row r="18" spans="1:5">
      <c r="A18" s="498" t="s">
        <v>689</v>
      </c>
      <c r="B18" s="497">
        <f>'5. RWA '!C13</f>
        <v>1050897417.0986203</v>
      </c>
      <c r="C18" s="524"/>
    </row>
    <row r="19" spans="1:5">
      <c r="A19" s="498" t="s">
        <v>690</v>
      </c>
      <c r="B19" s="497"/>
      <c r="C19" s="524"/>
    </row>
    <row r="20" spans="1:5">
      <c r="A20" s="494" t="s">
        <v>705</v>
      </c>
      <c r="B20" s="495"/>
      <c r="C20" s="524"/>
    </row>
    <row r="21" spans="1:5">
      <c r="A21" s="499" t="s">
        <v>692</v>
      </c>
      <c r="B21" s="500">
        <f>IFERROR(B6/B18,0)</f>
        <v>0</v>
      </c>
      <c r="C21" s="524"/>
    </row>
    <row r="22" spans="1:5">
      <c r="A22" s="499" t="s">
        <v>709</v>
      </c>
      <c r="B22" s="500">
        <f>IFERROR(B6/B19,0)</f>
        <v>0</v>
      </c>
      <c r="C22" s="524"/>
    </row>
    <row r="23" spans="1:5" ht="15.75" thickBot="1">
      <c r="A23" s="501" t="s">
        <v>693</v>
      </c>
      <c r="B23" s="502">
        <f>IFERROR(B6/B14,0)</f>
        <v>0</v>
      </c>
    </row>
    <row r="24" spans="1:5" ht="16.5" customHeight="1">
      <c r="A24" s="503" t="s">
        <v>681</v>
      </c>
      <c r="B24" s="504"/>
      <c r="C24" s="504"/>
      <c r="D24" s="504"/>
      <c r="E24" s="504"/>
    </row>
    <row r="25" spans="1:5" ht="25.5" customHeight="1">
      <c r="A25" s="503" t="s">
        <v>702</v>
      </c>
    </row>
    <row r="26" spans="1:5" ht="42.6" customHeight="1">
      <c r="A26" s="503" t="s">
        <v>704</v>
      </c>
      <c r="B26" s="167"/>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80" zoomScaleNormal="80" workbookViewId="0">
      <selection activeCell="B29" sqref="B29"/>
    </sheetView>
  </sheetViews>
  <sheetFormatPr defaultRowHeight="15"/>
  <cols>
    <col min="1" max="1" width="56.85546875" customWidth="1"/>
    <col min="2" max="2" width="28.140625" bestFit="1" customWidth="1"/>
    <col min="3" max="6" width="28.140625" customWidth="1"/>
  </cols>
  <sheetData>
    <row r="1" spans="1:7">
      <c r="A1" s="487" t="s">
        <v>30</v>
      </c>
      <c r="B1" s="488">
        <v>0</v>
      </c>
      <c r="C1" s="167"/>
    </row>
    <row r="2" spans="1:7">
      <c r="A2" s="487" t="s">
        <v>31</v>
      </c>
      <c r="B2" s="489">
        <v>45016</v>
      </c>
      <c r="C2" s="167"/>
    </row>
    <row r="3" spans="1:7">
      <c r="A3" s="490" t="s">
        <v>682</v>
      </c>
      <c r="B3" s="491" t="s">
        <v>676</v>
      </c>
      <c r="C3" s="167"/>
    </row>
    <row r="5" spans="1:7">
      <c r="A5" s="505"/>
    </row>
    <row r="6" spans="1:7" ht="15.75" thickBot="1">
      <c r="A6" s="506"/>
      <c r="B6" s="506"/>
      <c r="C6" s="506"/>
      <c r="D6" s="506"/>
      <c r="E6" s="506"/>
      <c r="F6" s="506"/>
    </row>
    <row r="7" spans="1:7">
      <c r="A7" s="761"/>
      <c r="B7" s="763" t="s">
        <v>708</v>
      </c>
      <c r="C7" s="763"/>
      <c r="D7" s="763"/>
      <c r="E7" s="763"/>
      <c r="F7" s="764" t="s">
        <v>64</v>
      </c>
    </row>
    <row r="8" spans="1:7">
      <c r="A8" s="762"/>
      <c r="B8" s="507" t="s">
        <v>694</v>
      </c>
      <c r="C8" s="507" t="s">
        <v>695</v>
      </c>
      <c r="D8" s="507" t="s">
        <v>696</v>
      </c>
      <c r="E8" s="507" t="s">
        <v>706</v>
      </c>
      <c r="F8" s="765"/>
      <c r="G8" s="525"/>
    </row>
    <row r="9" spans="1:7">
      <c r="A9" s="508" t="s">
        <v>697</v>
      </c>
      <c r="B9" s="509">
        <f>B13+B17</f>
        <v>0</v>
      </c>
      <c r="C9" s="509">
        <f t="shared" ref="C9:E9" si="0">C13+C17</f>
        <v>0</v>
      </c>
      <c r="D9" s="509">
        <f t="shared" si="0"/>
        <v>0</v>
      </c>
      <c r="E9" s="509">
        <f t="shared" si="0"/>
        <v>0</v>
      </c>
      <c r="F9" s="510">
        <f>F13+F17</f>
        <v>0</v>
      </c>
    </row>
    <row r="10" spans="1:7">
      <c r="A10" s="511" t="s">
        <v>699</v>
      </c>
      <c r="B10" s="512">
        <f t="shared" ref="B10:E12" si="1">B14+B18</f>
        <v>0</v>
      </c>
      <c r="C10" s="512">
        <f t="shared" si="1"/>
        <v>0</v>
      </c>
      <c r="D10" s="512">
        <f t="shared" si="1"/>
        <v>0</v>
      </c>
      <c r="E10" s="512">
        <f t="shared" si="1"/>
        <v>0</v>
      </c>
      <c r="F10" s="510">
        <f>SUM(B10:E10)</f>
        <v>0</v>
      </c>
      <c r="G10" s="524"/>
    </row>
    <row r="11" spans="1:7">
      <c r="A11" s="511" t="s">
        <v>707</v>
      </c>
      <c r="B11" s="512">
        <f t="shared" si="1"/>
        <v>0</v>
      </c>
      <c r="C11" s="512">
        <f t="shared" si="1"/>
        <v>0</v>
      </c>
      <c r="D11" s="512">
        <f t="shared" si="1"/>
        <v>0</v>
      </c>
      <c r="E11" s="512">
        <f t="shared" si="1"/>
        <v>0</v>
      </c>
      <c r="F11" s="510">
        <f t="shared" ref="F11:F12" si="2">SUM(B11:E11)</f>
        <v>0</v>
      </c>
      <c r="G11" s="524"/>
    </row>
    <row r="12" spans="1:7">
      <c r="A12" s="513" t="s">
        <v>698</v>
      </c>
      <c r="B12" s="512">
        <f t="shared" si="1"/>
        <v>0</v>
      </c>
      <c r="C12" s="512">
        <f t="shared" si="1"/>
        <v>0</v>
      </c>
      <c r="D12" s="512">
        <f t="shared" si="1"/>
        <v>0</v>
      </c>
      <c r="E12" s="512">
        <f t="shared" si="1"/>
        <v>0</v>
      </c>
      <c r="F12" s="510">
        <f t="shared" si="2"/>
        <v>0</v>
      </c>
      <c r="G12" s="524"/>
    </row>
    <row r="13" spans="1:7">
      <c r="A13" s="514" t="s">
        <v>688</v>
      </c>
      <c r="B13" s="515"/>
      <c r="C13" s="515"/>
      <c r="D13" s="515"/>
      <c r="E13" s="515"/>
      <c r="F13" s="516"/>
    </row>
    <row r="14" spans="1:7">
      <c r="A14" s="511" t="s">
        <v>699</v>
      </c>
      <c r="B14" s="517"/>
      <c r="C14" s="517"/>
      <c r="D14" s="517"/>
      <c r="E14" s="517"/>
      <c r="F14" s="518"/>
    </row>
    <row r="15" spans="1:7">
      <c r="A15" s="511" t="s">
        <v>707</v>
      </c>
      <c r="B15" s="517"/>
      <c r="C15" s="517"/>
      <c r="D15" s="517"/>
      <c r="E15" s="517"/>
      <c r="F15" s="518"/>
    </row>
    <row r="16" spans="1:7">
      <c r="A16" s="513" t="s">
        <v>698</v>
      </c>
      <c r="B16" s="517"/>
      <c r="C16" s="517"/>
      <c r="D16" s="517"/>
      <c r="E16" s="517"/>
      <c r="F16" s="518"/>
    </row>
    <row r="17" spans="1:6">
      <c r="A17" s="514" t="s">
        <v>684</v>
      </c>
      <c r="B17" s="515"/>
      <c r="C17" s="515"/>
      <c r="D17" s="515"/>
      <c r="E17" s="515"/>
      <c r="F17" s="518"/>
    </row>
    <row r="18" spans="1:6">
      <c r="A18" s="511" t="s">
        <v>699</v>
      </c>
      <c r="B18" s="517"/>
      <c r="C18" s="517"/>
      <c r="D18" s="517"/>
      <c r="E18" s="517"/>
      <c r="F18" s="518"/>
    </row>
    <row r="19" spans="1:6">
      <c r="A19" s="511" t="s">
        <v>707</v>
      </c>
      <c r="B19" s="517"/>
      <c r="C19" s="517"/>
      <c r="D19" s="517"/>
      <c r="E19" s="517"/>
      <c r="F19" s="518"/>
    </row>
    <row r="20" spans="1:6" ht="15.75" thickBot="1">
      <c r="A20" s="513" t="s">
        <v>698</v>
      </c>
      <c r="B20" s="519"/>
      <c r="C20" s="519"/>
      <c r="D20" s="519"/>
      <c r="E20" s="519"/>
      <c r="F20" s="52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G1" sqref="G1:G1048576"/>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 Halyk Bank Georgia"</v>
      </c>
      <c r="E1" s="4"/>
      <c r="F1" s="4"/>
    </row>
    <row r="2" spans="1:6" s="43" customFormat="1" ht="15.75" customHeight="1">
      <c r="A2" s="2" t="s">
        <v>31</v>
      </c>
      <c r="B2" s="277">
        <f>'1. key ratios '!B2</f>
        <v>45747</v>
      </c>
    </row>
    <row r="3" spans="1:6" s="43" customFormat="1" ht="15.75" customHeight="1">
      <c r="A3" s="81"/>
    </row>
    <row r="4" spans="1:6" s="43" customFormat="1" ht="15.75" customHeight="1" thickBot="1">
      <c r="A4" s="43" t="s">
        <v>47</v>
      </c>
      <c r="B4" s="138" t="s">
        <v>165</v>
      </c>
      <c r="D4" s="18" t="s">
        <v>35</v>
      </c>
    </row>
    <row r="5" spans="1:6" ht="25.5">
      <c r="A5" s="82" t="s">
        <v>6</v>
      </c>
      <c r="B5" s="158" t="s">
        <v>205</v>
      </c>
      <c r="C5" s="83" t="s">
        <v>624</v>
      </c>
      <c r="D5" s="84" t="s">
        <v>49</v>
      </c>
    </row>
    <row r="6" spans="1:6" ht="15">
      <c r="A6" s="321">
        <v>1</v>
      </c>
      <c r="B6" s="322" t="s">
        <v>525</v>
      </c>
      <c r="C6" s="684">
        <f>SUM(C7:C9)</f>
        <v>44112106.519999996</v>
      </c>
      <c r="D6" s="85"/>
      <c r="E6" s="86"/>
    </row>
    <row r="7" spans="1:6" ht="15">
      <c r="A7" s="321">
        <v>1.1000000000000001</v>
      </c>
      <c r="B7" s="323" t="s">
        <v>526</v>
      </c>
      <c r="C7" s="685">
        <v>13626459.109999999</v>
      </c>
      <c r="D7" s="87"/>
      <c r="E7" s="86"/>
    </row>
    <row r="8" spans="1:6" ht="15">
      <c r="A8" s="321">
        <v>1.2</v>
      </c>
      <c r="B8" s="323" t="s">
        <v>527</v>
      </c>
      <c r="C8" s="685">
        <v>1908854.98</v>
      </c>
      <c r="D8" s="87"/>
      <c r="E8" s="86"/>
    </row>
    <row r="9" spans="1:6" ht="15">
      <c r="A9" s="321">
        <v>1.3</v>
      </c>
      <c r="B9" s="323" t="s">
        <v>528</v>
      </c>
      <c r="C9" s="685">
        <v>28576792.43</v>
      </c>
      <c r="D9" s="378"/>
      <c r="E9" s="86"/>
    </row>
    <row r="10" spans="1:6" ht="15">
      <c r="A10" s="321">
        <v>2</v>
      </c>
      <c r="B10" s="324" t="s">
        <v>529</v>
      </c>
      <c r="C10" s="686">
        <v>803814.14999999991</v>
      </c>
      <c r="D10" s="378"/>
      <c r="E10" s="86"/>
    </row>
    <row r="11" spans="1:6" ht="15">
      <c r="A11" s="321">
        <v>2.1</v>
      </c>
      <c r="B11" s="325" t="s">
        <v>530</v>
      </c>
      <c r="C11" s="687">
        <v>803814.14999999991</v>
      </c>
      <c r="D11" s="379"/>
      <c r="E11" s="88"/>
    </row>
    <row r="12" spans="1:6" ht="15">
      <c r="A12" s="321">
        <v>3</v>
      </c>
      <c r="B12" s="326" t="s">
        <v>531</v>
      </c>
      <c r="C12" s="688">
        <v>0</v>
      </c>
      <c r="D12" s="379"/>
      <c r="E12" s="88"/>
    </row>
    <row r="13" spans="1:6" ht="15">
      <c r="A13" s="321">
        <v>4</v>
      </c>
      <c r="B13" s="327" t="s">
        <v>532</v>
      </c>
      <c r="C13" s="688">
        <v>0</v>
      </c>
      <c r="D13" s="379"/>
      <c r="E13" s="88"/>
    </row>
    <row r="14" spans="1:6" ht="15">
      <c r="A14" s="321">
        <v>5</v>
      </c>
      <c r="B14" s="328" t="s">
        <v>533</v>
      </c>
      <c r="C14" s="688">
        <f>SUM(C15:C17)</f>
        <v>54000</v>
      </c>
      <c r="D14" s="379"/>
      <c r="E14" s="88"/>
    </row>
    <row r="15" spans="1:6" ht="15">
      <c r="A15" s="321">
        <v>5.0999999999999996</v>
      </c>
      <c r="B15" s="329" t="s">
        <v>534</v>
      </c>
      <c r="C15" s="689">
        <v>54000</v>
      </c>
      <c r="D15" s="379"/>
      <c r="E15" s="86"/>
    </row>
    <row r="16" spans="1:6" ht="15">
      <c r="A16" s="321">
        <v>5.2</v>
      </c>
      <c r="B16" s="329" t="s">
        <v>535</v>
      </c>
      <c r="C16" s="689">
        <v>0</v>
      </c>
      <c r="D16" s="378"/>
      <c r="E16" s="86"/>
    </row>
    <row r="17" spans="1:5" ht="15">
      <c r="A17" s="321">
        <v>5.3</v>
      </c>
      <c r="B17" s="330" t="s">
        <v>536</v>
      </c>
      <c r="C17" s="689">
        <v>0</v>
      </c>
      <c r="D17" s="378"/>
      <c r="E17" s="86"/>
    </row>
    <row r="18" spans="1:5" ht="15">
      <c r="A18" s="321">
        <v>6</v>
      </c>
      <c r="B18" s="326" t="s">
        <v>537</v>
      </c>
      <c r="C18" s="686">
        <f>SUM(C19:C20)</f>
        <v>937344898.57000017</v>
      </c>
      <c r="D18" s="378"/>
      <c r="E18" s="86"/>
    </row>
    <row r="19" spans="1:5" ht="15">
      <c r="A19" s="321">
        <v>6.1</v>
      </c>
      <c r="B19" s="329" t="s">
        <v>535</v>
      </c>
      <c r="C19" s="687">
        <v>5791077.7000000002</v>
      </c>
      <c r="D19" s="378"/>
      <c r="E19" s="86"/>
    </row>
    <row r="20" spans="1:5" ht="15">
      <c r="A20" s="321">
        <v>6.2</v>
      </c>
      <c r="B20" s="330" t="s">
        <v>536</v>
      </c>
      <c r="C20" s="687">
        <v>931553820.87000012</v>
      </c>
      <c r="D20" s="378"/>
      <c r="E20" s="86"/>
    </row>
    <row r="21" spans="1:5" ht="15">
      <c r="A21" s="321">
        <v>7</v>
      </c>
      <c r="B21" s="324" t="s">
        <v>538</v>
      </c>
      <c r="C21" s="687">
        <v>0</v>
      </c>
      <c r="D21" s="378"/>
      <c r="E21" s="86"/>
    </row>
    <row r="22" spans="1:5" ht="15">
      <c r="A22" s="321">
        <v>8</v>
      </c>
      <c r="B22" s="331" t="s">
        <v>539</v>
      </c>
      <c r="C22" s="687">
        <v>0</v>
      </c>
      <c r="D22" s="378"/>
      <c r="E22" s="86"/>
    </row>
    <row r="23" spans="1:5" ht="15">
      <c r="A23" s="321">
        <v>9</v>
      </c>
      <c r="B23" s="327" t="s">
        <v>540</v>
      </c>
      <c r="C23" s="686">
        <f>SUM(C24:C25)</f>
        <v>17247530.740000002</v>
      </c>
      <c r="D23" s="380"/>
      <c r="E23" s="86"/>
    </row>
    <row r="24" spans="1:5" ht="15">
      <c r="A24" s="321">
        <v>9.1</v>
      </c>
      <c r="B24" s="329" t="s">
        <v>541</v>
      </c>
      <c r="C24" s="690">
        <v>17247530.740000002</v>
      </c>
      <c r="D24" s="381"/>
      <c r="E24" s="86"/>
    </row>
    <row r="25" spans="1:5" ht="15">
      <c r="A25" s="321">
        <v>9.1999999999999993</v>
      </c>
      <c r="B25" s="329" t="s">
        <v>542</v>
      </c>
      <c r="C25" s="690">
        <v>0</v>
      </c>
      <c r="D25" s="377"/>
      <c r="E25" s="90"/>
    </row>
    <row r="26" spans="1:5" ht="15.75">
      <c r="A26" s="321">
        <v>10</v>
      </c>
      <c r="B26" s="327" t="s">
        <v>543</v>
      </c>
      <c r="C26" s="692">
        <f>SUM(C27:C28)</f>
        <v>5830726.6799999988</v>
      </c>
      <c r="D26" s="486" t="s">
        <v>665</v>
      </c>
      <c r="E26" s="86"/>
    </row>
    <row r="27" spans="1:5" ht="15">
      <c r="A27" s="321">
        <v>10.1</v>
      </c>
      <c r="B27" s="329" t="s">
        <v>544</v>
      </c>
      <c r="C27" s="685">
        <v>0</v>
      </c>
      <c r="D27" s="87"/>
      <c r="E27" s="86"/>
    </row>
    <row r="28" spans="1:5" ht="15">
      <c r="A28" s="321">
        <v>10.199999999999999</v>
      </c>
      <c r="B28" s="329" t="s">
        <v>545</v>
      </c>
      <c r="C28" s="685">
        <v>5830726.6799999988</v>
      </c>
      <c r="D28" s="87"/>
      <c r="E28" s="86"/>
    </row>
    <row r="29" spans="1:5" ht="15">
      <c r="A29" s="321">
        <v>11</v>
      </c>
      <c r="B29" s="327" t="s">
        <v>546</v>
      </c>
      <c r="C29" s="686">
        <f>SUM(C30:C31)</f>
        <v>2266864.2999999998</v>
      </c>
      <c r="D29" s="87"/>
      <c r="E29" s="86"/>
    </row>
    <row r="30" spans="1:5" ht="15">
      <c r="A30" s="321">
        <v>11.1</v>
      </c>
      <c r="B30" s="329" t="s">
        <v>547</v>
      </c>
      <c r="C30" s="685">
        <v>2266864.2999999998</v>
      </c>
      <c r="D30" s="87"/>
      <c r="E30" s="86"/>
    </row>
    <row r="31" spans="1:5" ht="15">
      <c r="A31" s="321">
        <v>11.2</v>
      </c>
      <c r="B31" s="329" t="s">
        <v>548</v>
      </c>
      <c r="C31" s="685">
        <v>0</v>
      </c>
      <c r="D31" s="87"/>
      <c r="E31" s="86"/>
    </row>
    <row r="32" spans="1:5" ht="15">
      <c r="A32" s="321">
        <v>13</v>
      </c>
      <c r="B32" s="327" t="s">
        <v>549</v>
      </c>
      <c r="C32" s="685">
        <v>25501236.879999995</v>
      </c>
      <c r="D32" s="87"/>
      <c r="E32" s="86"/>
    </row>
    <row r="33" spans="1:5" ht="15">
      <c r="A33" s="321">
        <v>13.1</v>
      </c>
      <c r="B33" s="332" t="s">
        <v>550</v>
      </c>
      <c r="C33" s="685">
        <v>13406442.299999997</v>
      </c>
      <c r="D33" s="87"/>
      <c r="E33" s="86"/>
    </row>
    <row r="34" spans="1:5" ht="15">
      <c r="A34" s="321">
        <v>13.2</v>
      </c>
      <c r="B34" s="332" t="s">
        <v>551</v>
      </c>
      <c r="C34" s="685">
        <v>0</v>
      </c>
      <c r="D34" s="89"/>
      <c r="E34" s="86"/>
    </row>
    <row r="35" spans="1:5" ht="15">
      <c r="A35" s="321">
        <v>14</v>
      </c>
      <c r="B35" s="333" t="s">
        <v>552</v>
      </c>
      <c r="C35" s="693">
        <f>SUM(C6,C10,C12,C13,C14,C18,C21,C22,C23,C26,C29,C32)</f>
        <v>1033161177.84</v>
      </c>
      <c r="D35" s="89"/>
      <c r="E35" s="86"/>
    </row>
    <row r="36" spans="1:5" ht="15">
      <c r="A36" s="321"/>
      <c r="B36" s="334" t="s">
        <v>553</v>
      </c>
      <c r="C36" s="694"/>
      <c r="D36" s="91"/>
      <c r="E36" s="86"/>
    </row>
    <row r="37" spans="1:5" ht="15">
      <c r="A37" s="321">
        <v>15</v>
      </c>
      <c r="B37" s="335" t="s">
        <v>554</v>
      </c>
      <c r="C37" s="691">
        <v>465500</v>
      </c>
      <c r="D37" s="377"/>
      <c r="E37" s="90"/>
    </row>
    <row r="38" spans="1:5" ht="15">
      <c r="A38" s="336">
        <v>15.1</v>
      </c>
      <c r="B38" s="337" t="s">
        <v>530</v>
      </c>
      <c r="C38" s="691">
        <v>0</v>
      </c>
      <c r="D38" s="87"/>
      <c r="E38" s="86"/>
    </row>
    <row r="39" spans="1:5" ht="15">
      <c r="A39" s="336">
        <v>16</v>
      </c>
      <c r="B39" s="324" t="s">
        <v>555</v>
      </c>
      <c r="C39" s="691">
        <v>0</v>
      </c>
      <c r="D39" s="87"/>
      <c r="E39" s="86"/>
    </row>
    <row r="40" spans="1:5" ht="15">
      <c r="A40" s="336">
        <v>17</v>
      </c>
      <c r="B40" s="324" t="s">
        <v>556</v>
      </c>
      <c r="C40" s="686">
        <f>SUM(C41:C44)</f>
        <v>740199346.02999985</v>
      </c>
      <c r="D40" s="87"/>
      <c r="E40" s="86"/>
    </row>
    <row r="41" spans="1:5" ht="15">
      <c r="A41" s="336">
        <v>17.100000000000001</v>
      </c>
      <c r="B41" s="338" t="s">
        <v>557</v>
      </c>
      <c r="C41" s="685">
        <v>332625954.4199999</v>
      </c>
      <c r="D41" s="87"/>
      <c r="E41" s="86"/>
    </row>
    <row r="42" spans="1:5" ht="15">
      <c r="A42" s="336">
        <v>17.2</v>
      </c>
      <c r="B42" s="339" t="s">
        <v>558</v>
      </c>
      <c r="C42" s="685">
        <v>389089608.00999999</v>
      </c>
      <c r="D42" s="87"/>
      <c r="E42" s="86"/>
    </row>
    <row r="43" spans="1:5" ht="15">
      <c r="A43" s="336">
        <v>17.3</v>
      </c>
      <c r="B43" s="367" t="s">
        <v>559</v>
      </c>
      <c r="C43" s="685">
        <v>5040150.13</v>
      </c>
      <c r="D43" s="89"/>
      <c r="E43" s="86"/>
    </row>
    <row r="44" spans="1:5" ht="15">
      <c r="A44" s="336">
        <v>17.399999999999999</v>
      </c>
      <c r="B44" s="368" t="s">
        <v>560</v>
      </c>
      <c r="C44" s="685">
        <v>13443633.470000003</v>
      </c>
      <c r="D44" s="369"/>
      <c r="E44" s="86"/>
    </row>
    <row r="45" spans="1:5" ht="15">
      <c r="A45" s="336">
        <v>18</v>
      </c>
      <c r="B45" s="370" t="s">
        <v>561</v>
      </c>
      <c r="C45" s="685">
        <v>217949.60000000003</v>
      </c>
      <c r="D45" s="376"/>
      <c r="E45" s="90"/>
    </row>
    <row r="46" spans="1:5" ht="15.75">
      <c r="A46" s="336">
        <v>19</v>
      </c>
      <c r="B46" s="370" t="s">
        <v>562</v>
      </c>
      <c r="C46" s="696">
        <f>SUM(C47:C48)</f>
        <v>1211034.57</v>
      </c>
      <c r="D46" s="371"/>
    </row>
    <row r="47" spans="1:5" ht="15.75">
      <c r="A47" s="336">
        <v>19.100000000000001</v>
      </c>
      <c r="B47" s="372" t="s">
        <v>563</v>
      </c>
      <c r="C47" s="697">
        <v>999946</v>
      </c>
      <c r="D47" s="371"/>
    </row>
    <row r="48" spans="1:5" ht="15.75">
      <c r="A48" s="336">
        <v>19.2</v>
      </c>
      <c r="B48" s="372" t="s">
        <v>564</v>
      </c>
      <c r="C48" s="697">
        <v>211088.57</v>
      </c>
      <c r="D48" s="371"/>
    </row>
    <row r="49" spans="1:4" ht="15.75">
      <c r="A49" s="336">
        <v>20</v>
      </c>
      <c r="B49" s="340" t="s">
        <v>565</v>
      </c>
      <c r="C49" s="697">
        <v>16647384.977999998</v>
      </c>
      <c r="D49" s="371"/>
    </row>
    <row r="50" spans="1:4" ht="15.75">
      <c r="A50" s="336">
        <v>21</v>
      </c>
      <c r="B50" s="373" t="s">
        <v>566</v>
      </c>
      <c r="C50" s="697">
        <v>3931843.0699999994</v>
      </c>
      <c r="D50" s="371"/>
    </row>
    <row r="51" spans="1:4" ht="15.75">
      <c r="A51" s="336">
        <v>21.1</v>
      </c>
      <c r="B51" s="339" t="s">
        <v>567</v>
      </c>
      <c r="C51" s="697">
        <v>0</v>
      </c>
      <c r="D51" s="371"/>
    </row>
    <row r="52" spans="1:4" ht="15.75">
      <c r="A52" s="336">
        <v>22</v>
      </c>
      <c r="B52" s="341" t="s">
        <v>568</v>
      </c>
      <c r="C52" s="696">
        <f>SUM(C37,C39,C40,C45,C46,C49,C50)</f>
        <v>762673058.24800003</v>
      </c>
      <c r="D52" s="371"/>
    </row>
    <row r="53" spans="1:4" ht="15.75">
      <c r="A53" s="336"/>
      <c r="B53" s="342" t="s">
        <v>569</v>
      </c>
      <c r="C53" s="698"/>
      <c r="D53" s="371"/>
    </row>
    <row r="54" spans="1:4" ht="15">
      <c r="A54" s="336">
        <v>23</v>
      </c>
      <c r="B54" s="340" t="s">
        <v>570</v>
      </c>
      <c r="C54" s="699">
        <v>76000000</v>
      </c>
      <c r="D54" s="371"/>
    </row>
    <row r="55" spans="1:4" ht="15">
      <c r="A55" s="336">
        <v>24</v>
      </c>
      <c r="B55" s="340" t="s">
        <v>571</v>
      </c>
      <c r="C55" s="699">
        <v>60000000</v>
      </c>
      <c r="D55" s="371"/>
    </row>
    <row r="56" spans="1:4" ht="15">
      <c r="A56" s="336">
        <v>25</v>
      </c>
      <c r="B56" s="370" t="s">
        <v>572</v>
      </c>
      <c r="C56" s="699">
        <v>0</v>
      </c>
      <c r="D56" s="371"/>
    </row>
    <row r="57" spans="1:4" ht="15">
      <c r="A57" s="336">
        <v>26</v>
      </c>
      <c r="B57" s="370" t="s">
        <v>573</v>
      </c>
      <c r="C57" s="699">
        <v>0</v>
      </c>
      <c r="D57" s="371"/>
    </row>
    <row r="58" spans="1:4" ht="15">
      <c r="A58" s="336">
        <v>27</v>
      </c>
      <c r="B58" s="370" t="s">
        <v>574</v>
      </c>
      <c r="C58" s="699">
        <f>SUM(C59:C60)</f>
        <v>0</v>
      </c>
      <c r="D58" s="371"/>
    </row>
    <row r="59" spans="1:4" ht="15">
      <c r="A59" s="336">
        <v>27.1</v>
      </c>
      <c r="B59" s="368" t="s">
        <v>575</v>
      </c>
      <c r="C59" s="695">
        <v>0</v>
      </c>
      <c r="D59" s="371"/>
    </row>
    <row r="60" spans="1:4" ht="15">
      <c r="A60" s="336">
        <v>27.2</v>
      </c>
      <c r="B60" s="368" t="s">
        <v>576</v>
      </c>
      <c r="C60" s="695">
        <v>0</v>
      </c>
      <c r="D60" s="371"/>
    </row>
    <row r="61" spans="1:4" ht="15">
      <c r="A61" s="336">
        <v>28</v>
      </c>
      <c r="B61" s="343" t="s">
        <v>577</v>
      </c>
      <c r="C61" s="695">
        <v>0</v>
      </c>
      <c r="D61" s="371"/>
    </row>
    <row r="62" spans="1:4" ht="15">
      <c r="A62" s="336">
        <v>29</v>
      </c>
      <c r="B62" s="370" t="s">
        <v>578</v>
      </c>
      <c r="C62" s="699">
        <f>SUM(C63:C65)</f>
        <v>2030425.13</v>
      </c>
      <c r="D62" s="371"/>
    </row>
    <row r="63" spans="1:4" ht="15">
      <c r="A63" s="336">
        <v>29.1</v>
      </c>
      <c r="B63" s="374" t="s">
        <v>579</v>
      </c>
      <c r="C63" s="695">
        <v>2030425.13</v>
      </c>
      <c r="D63" s="371"/>
    </row>
    <row r="64" spans="1:4" ht="15">
      <c r="A64" s="336">
        <v>29.2</v>
      </c>
      <c r="B64" s="383" t="s">
        <v>580</v>
      </c>
      <c r="C64" s="695">
        <v>0</v>
      </c>
      <c r="D64" s="371"/>
    </row>
    <row r="65" spans="1:4" ht="15">
      <c r="A65" s="336">
        <v>29.3</v>
      </c>
      <c r="B65" s="383" t="s">
        <v>581</v>
      </c>
      <c r="C65" s="695">
        <v>0</v>
      </c>
      <c r="D65" s="371"/>
    </row>
    <row r="66" spans="1:4" ht="15">
      <c r="A66" s="336">
        <v>30</v>
      </c>
      <c r="B66" s="344" t="s">
        <v>582</v>
      </c>
      <c r="C66" s="695">
        <v>121359437.81000002</v>
      </c>
      <c r="D66" s="371"/>
    </row>
    <row r="67" spans="1:4" ht="15">
      <c r="A67" s="336">
        <v>31</v>
      </c>
      <c r="B67" s="375" t="s">
        <v>583</v>
      </c>
      <c r="C67" s="699">
        <f>SUM(C54,C55,C56,C57,C58,C61,C62,C66)</f>
        <v>259389862.94</v>
      </c>
      <c r="D67" s="371"/>
    </row>
    <row r="68" spans="1:4" ht="15">
      <c r="A68" s="336">
        <v>32</v>
      </c>
      <c r="B68" s="344" t="s">
        <v>584</v>
      </c>
      <c r="C68" s="699">
        <f>SUM(C52,C67)</f>
        <v>1022062921.188</v>
      </c>
      <c r="D68" s="37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45"/>
  <sheetViews>
    <sheetView zoomScale="80" zoomScaleNormal="80" workbookViewId="0">
      <pane xSplit="1" ySplit="4" topLeftCell="B8" activePane="bottomRight" state="frozen"/>
      <selection activeCell="B19" sqref="B19"/>
      <selection pane="topRight" activeCell="B19" sqref="B19"/>
      <selection pane="bottomLeft" activeCell="B19" sqref="B19"/>
      <selection pane="bottomRight" activeCell="A24" sqref="A24:XFD46"/>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 Halyk Bank Georgia"</v>
      </c>
    </row>
    <row r="2" spans="1:19">
      <c r="A2" s="2" t="s">
        <v>31</v>
      </c>
      <c r="B2" s="277">
        <f>'1. key ratios '!B2</f>
        <v>45747</v>
      </c>
    </row>
    <row r="4" spans="1:19" ht="26.25" thickBot="1">
      <c r="A4" s="4" t="s">
        <v>146</v>
      </c>
      <c r="B4" s="176" t="s">
        <v>238</v>
      </c>
    </row>
    <row r="5" spans="1:19" s="165" customFormat="1">
      <c r="A5" s="160"/>
      <c r="B5" s="161"/>
      <c r="C5" s="162" t="s">
        <v>0</v>
      </c>
      <c r="D5" s="162" t="s">
        <v>1</v>
      </c>
      <c r="E5" s="162" t="s">
        <v>2</v>
      </c>
      <c r="F5" s="162" t="s">
        <v>3</v>
      </c>
      <c r="G5" s="162" t="s">
        <v>4</v>
      </c>
      <c r="H5" s="162" t="s">
        <v>5</v>
      </c>
      <c r="I5" s="162" t="s">
        <v>8</v>
      </c>
      <c r="J5" s="162" t="s">
        <v>9</v>
      </c>
      <c r="K5" s="162" t="s">
        <v>10</v>
      </c>
      <c r="L5" s="162" t="s">
        <v>11</v>
      </c>
      <c r="M5" s="162" t="s">
        <v>12</v>
      </c>
      <c r="N5" s="162" t="s">
        <v>13</v>
      </c>
      <c r="O5" s="162" t="s">
        <v>222</v>
      </c>
      <c r="P5" s="162" t="s">
        <v>223</v>
      </c>
      <c r="Q5" s="162" t="s">
        <v>224</v>
      </c>
      <c r="R5" s="163" t="s">
        <v>225</v>
      </c>
      <c r="S5" s="164" t="s">
        <v>226</v>
      </c>
    </row>
    <row r="6" spans="1:19" s="165" customFormat="1" ht="99" customHeight="1">
      <c r="A6" s="166"/>
      <c r="B6" s="770" t="s">
        <v>227</v>
      </c>
      <c r="C6" s="766">
        <v>0</v>
      </c>
      <c r="D6" s="767"/>
      <c r="E6" s="766">
        <v>0.2</v>
      </c>
      <c r="F6" s="767"/>
      <c r="G6" s="766">
        <v>0.35</v>
      </c>
      <c r="H6" s="767"/>
      <c r="I6" s="766">
        <v>0.5</v>
      </c>
      <c r="J6" s="767"/>
      <c r="K6" s="766">
        <v>0.75</v>
      </c>
      <c r="L6" s="767"/>
      <c r="M6" s="766">
        <v>1</v>
      </c>
      <c r="N6" s="767"/>
      <c r="O6" s="766">
        <v>1.5</v>
      </c>
      <c r="P6" s="767"/>
      <c r="Q6" s="766">
        <v>2.5</v>
      </c>
      <c r="R6" s="767"/>
      <c r="S6" s="768" t="s">
        <v>145</v>
      </c>
    </row>
    <row r="7" spans="1:19" s="165" customFormat="1" ht="30.75" customHeight="1">
      <c r="A7" s="166"/>
      <c r="B7" s="771"/>
      <c r="C7" s="157" t="s">
        <v>148</v>
      </c>
      <c r="D7" s="157" t="s">
        <v>147</v>
      </c>
      <c r="E7" s="157" t="s">
        <v>148</v>
      </c>
      <c r="F7" s="157" t="s">
        <v>147</v>
      </c>
      <c r="G7" s="157" t="s">
        <v>148</v>
      </c>
      <c r="H7" s="157" t="s">
        <v>147</v>
      </c>
      <c r="I7" s="157" t="s">
        <v>148</v>
      </c>
      <c r="J7" s="157" t="s">
        <v>147</v>
      </c>
      <c r="K7" s="157" t="s">
        <v>148</v>
      </c>
      <c r="L7" s="157" t="s">
        <v>147</v>
      </c>
      <c r="M7" s="157" t="s">
        <v>148</v>
      </c>
      <c r="N7" s="157" t="s">
        <v>147</v>
      </c>
      <c r="O7" s="157" t="s">
        <v>148</v>
      </c>
      <c r="P7" s="157" t="s">
        <v>147</v>
      </c>
      <c r="Q7" s="157" t="s">
        <v>148</v>
      </c>
      <c r="R7" s="157" t="s">
        <v>147</v>
      </c>
      <c r="S7" s="769"/>
    </row>
    <row r="8" spans="1:19" s="94" customFormat="1">
      <c r="A8" s="92">
        <v>1</v>
      </c>
      <c r="B8" s="1" t="s">
        <v>51</v>
      </c>
      <c r="C8" s="93">
        <v>7660903.5200000005</v>
      </c>
      <c r="D8" s="93">
        <v>0</v>
      </c>
      <c r="E8" s="93">
        <v>0</v>
      </c>
      <c r="F8" s="93">
        <v>0</v>
      </c>
      <c r="G8" s="93">
        <v>0</v>
      </c>
      <c r="H8" s="93">
        <v>0</v>
      </c>
      <c r="I8" s="93">
        <v>0</v>
      </c>
      <c r="J8" s="93">
        <v>0</v>
      </c>
      <c r="K8" s="93">
        <v>0</v>
      </c>
      <c r="L8" s="93">
        <v>0</v>
      </c>
      <c r="M8" s="93">
        <v>91043176.319999993</v>
      </c>
      <c r="N8" s="93">
        <v>0</v>
      </c>
      <c r="O8" s="93">
        <v>0</v>
      </c>
      <c r="P8" s="93">
        <v>0</v>
      </c>
      <c r="Q8" s="93">
        <v>0</v>
      </c>
      <c r="R8" s="93">
        <v>0</v>
      </c>
      <c r="S8" s="177">
        <f>$C$6*SUM(C8:D8)+$E$6*SUM(E8:F8)+$G$6*SUM(G8:H8)+$I$6*SUM(I8:J8)+$K$6*SUM(K8:L8)+$M$6*SUM(M8:N8)+$O$6*SUM(O8:P8)+$Q$6*SUM(Q8:R8)</f>
        <v>91043176.319999993</v>
      </c>
    </row>
    <row r="9" spans="1:19" s="94" customFormat="1">
      <c r="A9" s="92">
        <v>2</v>
      </c>
      <c r="B9" s="1" t="s">
        <v>52</v>
      </c>
      <c r="C9" s="93">
        <v>0</v>
      </c>
      <c r="D9" s="93">
        <v>0</v>
      </c>
      <c r="E9" s="93">
        <v>0</v>
      </c>
      <c r="F9" s="93">
        <v>0</v>
      </c>
      <c r="G9" s="93">
        <v>0</v>
      </c>
      <c r="H9" s="93">
        <v>0</v>
      </c>
      <c r="I9" s="93">
        <v>0</v>
      </c>
      <c r="J9" s="93">
        <v>0</v>
      </c>
      <c r="K9" s="93">
        <v>0</v>
      </c>
      <c r="L9" s="93">
        <v>0</v>
      </c>
      <c r="M9" s="93">
        <v>0</v>
      </c>
      <c r="N9" s="93">
        <v>0</v>
      </c>
      <c r="O9" s="93">
        <v>0</v>
      </c>
      <c r="P9" s="93">
        <v>0</v>
      </c>
      <c r="Q9" s="93">
        <v>0</v>
      </c>
      <c r="R9" s="93">
        <v>0</v>
      </c>
      <c r="S9" s="177">
        <f t="shared" ref="S9:S21" si="0">$C$6*SUM(C9:D9)+$E$6*SUM(E9:F9)+$G$6*SUM(G9:H9)+$I$6*SUM(I9:J9)+$K$6*SUM(K9:L9)+$M$6*SUM(M9:N9)+$O$6*SUM(O9:P9)+$Q$6*SUM(Q9:R9)</f>
        <v>0</v>
      </c>
    </row>
    <row r="10" spans="1:19" s="94" customFormat="1">
      <c r="A10" s="92">
        <v>3</v>
      </c>
      <c r="B10" s="1" t="s">
        <v>152</v>
      </c>
      <c r="C10" s="93">
        <v>0</v>
      </c>
      <c r="D10" s="93">
        <v>0</v>
      </c>
      <c r="E10" s="93">
        <v>0</v>
      </c>
      <c r="F10" s="93">
        <v>0</v>
      </c>
      <c r="G10" s="93">
        <v>0</v>
      </c>
      <c r="H10" s="93">
        <v>0</v>
      </c>
      <c r="I10" s="93">
        <v>0</v>
      </c>
      <c r="J10" s="93">
        <v>0</v>
      </c>
      <c r="K10" s="93">
        <v>0</v>
      </c>
      <c r="L10" s="93">
        <v>0</v>
      </c>
      <c r="M10" s="93">
        <v>0</v>
      </c>
      <c r="N10" s="93">
        <v>0</v>
      </c>
      <c r="O10" s="93">
        <v>0</v>
      </c>
      <c r="P10" s="93">
        <v>0</v>
      </c>
      <c r="Q10" s="93">
        <v>0</v>
      </c>
      <c r="R10" s="93">
        <v>0</v>
      </c>
      <c r="S10" s="177">
        <f t="shared" si="0"/>
        <v>0</v>
      </c>
    </row>
    <row r="11" spans="1:19" s="94" customFormat="1">
      <c r="A11" s="92">
        <v>4</v>
      </c>
      <c r="B11" s="1" t="s">
        <v>53</v>
      </c>
      <c r="C11" s="93">
        <v>0</v>
      </c>
      <c r="D11" s="93">
        <v>0</v>
      </c>
      <c r="E11" s="93">
        <v>0</v>
      </c>
      <c r="F11" s="93">
        <v>0</v>
      </c>
      <c r="G11" s="93">
        <v>0</v>
      </c>
      <c r="H11" s="93">
        <v>0</v>
      </c>
      <c r="I11" s="93">
        <v>0</v>
      </c>
      <c r="J11" s="93">
        <v>0</v>
      </c>
      <c r="K11" s="93">
        <v>0</v>
      </c>
      <c r="L11" s="93">
        <v>0</v>
      </c>
      <c r="M11" s="93">
        <v>0</v>
      </c>
      <c r="N11" s="93">
        <v>0</v>
      </c>
      <c r="O11" s="93">
        <v>0</v>
      </c>
      <c r="P11" s="93">
        <v>0</v>
      </c>
      <c r="Q11" s="93">
        <v>0</v>
      </c>
      <c r="R11" s="93">
        <v>0</v>
      </c>
      <c r="S11" s="177">
        <f t="shared" si="0"/>
        <v>0</v>
      </c>
    </row>
    <row r="12" spans="1:19" s="94" customFormat="1">
      <c r="A12" s="92">
        <v>5</v>
      </c>
      <c r="B12" s="1" t="s">
        <v>54</v>
      </c>
      <c r="C12" s="93">
        <v>0</v>
      </c>
      <c r="D12" s="93">
        <v>0</v>
      </c>
      <c r="E12" s="93">
        <v>0</v>
      </c>
      <c r="F12" s="93">
        <v>0</v>
      </c>
      <c r="G12" s="93">
        <v>0</v>
      </c>
      <c r="H12" s="93">
        <v>0</v>
      </c>
      <c r="I12" s="93">
        <v>0</v>
      </c>
      <c r="J12" s="93">
        <v>0</v>
      </c>
      <c r="K12" s="93">
        <v>0</v>
      </c>
      <c r="L12" s="93">
        <v>0</v>
      </c>
      <c r="M12" s="93">
        <v>0</v>
      </c>
      <c r="N12" s="93">
        <v>0</v>
      </c>
      <c r="O12" s="93">
        <v>0</v>
      </c>
      <c r="P12" s="93">
        <v>0</v>
      </c>
      <c r="Q12" s="93">
        <v>0</v>
      </c>
      <c r="R12" s="93">
        <v>0</v>
      </c>
      <c r="S12" s="177">
        <f t="shared" si="0"/>
        <v>0</v>
      </c>
    </row>
    <row r="13" spans="1:19" s="94" customFormat="1">
      <c r="A13" s="92">
        <v>6</v>
      </c>
      <c r="B13" s="1" t="s">
        <v>55</v>
      </c>
      <c r="C13" s="93">
        <v>0</v>
      </c>
      <c r="D13" s="93">
        <v>0</v>
      </c>
      <c r="E13" s="93">
        <v>19500191.909999996</v>
      </c>
      <c r="F13" s="93">
        <v>0</v>
      </c>
      <c r="G13" s="93">
        <v>0</v>
      </c>
      <c r="H13" s="93">
        <v>0</v>
      </c>
      <c r="I13" s="93">
        <v>9910995.0799999963</v>
      </c>
      <c r="J13" s="93">
        <v>0</v>
      </c>
      <c r="K13" s="93">
        <v>0</v>
      </c>
      <c r="L13" s="93">
        <v>0</v>
      </c>
      <c r="M13" s="93">
        <v>30305.39</v>
      </c>
      <c r="N13" s="93">
        <v>0</v>
      </c>
      <c r="O13" s="93">
        <v>0</v>
      </c>
      <c r="P13" s="93">
        <v>0</v>
      </c>
      <c r="Q13" s="93">
        <v>0</v>
      </c>
      <c r="R13" s="93">
        <v>0</v>
      </c>
      <c r="S13" s="177">
        <f t="shared" si="0"/>
        <v>8885841.311999999</v>
      </c>
    </row>
    <row r="14" spans="1:19" s="94" customFormat="1">
      <c r="A14" s="92">
        <v>7</v>
      </c>
      <c r="B14" s="1" t="s">
        <v>56</v>
      </c>
      <c r="C14" s="93">
        <v>0</v>
      </c>
      <c r="D14" s="93">
        <v>0</v>
      </c>
      <c r="E14" s="93">
        <v>0</v>
      </c>
      <c r="F14" s="93">
        <v>0</v>
      </c>
      <c r="G14" s="93">
        <v>0</v>
      </c>
      <c r="H14" s="93">
        <v>0</v>
      </c>
      <c r="I14" s="93">
        <v>0</v>
      </c>
      <c r="J14" s="93">
        <v>0</v>
      </c>
      <c r="K14" s="93">
        <v>0</v>
      </c>
      <c r="L14" s="93">
        <v>0</v>
      </c>
      <c r="M14" s="93">
        <v>545590965.01039958</v>
      </c>
      <c r="N14" s="93">
        <v>21614058.194414198</v>
      </c>
      <c r="O14" s="93">
        <v>0</v>
      </c>
      <c r="P14" s="93">
        <v>0</v>
      </c>
      <c r="Q14" s="93">
        <v>0</v>
      </c>
      <c r="R14" s="93">
        <v>0</v>
      </c>
      <c r="S14" s="177">
        <f t="shared" si="0"/>
        <v>567205023.20481372</v>
      </c>
    </row>
    <row r="15" spans="1:19" s="94" customFormat="1">
      <c r="A15" s="92">
        <v>8</v>
      </c>
      <c r="B15" s="1" t="s">
        <v>57</v>
      </c>
      <c r="C15" s="93">
        <v>0</v>
      </c>
      <c r="D15" s="93">
        <v>0</v>
      </c>
      <c r="E15" s="93">
        <v>0</v>
      </c>
      <c r="F15" s="93">
        <v>0</v>
      </c>
      <c r="G15" s="93">
        <v>0</v>
      </c>
      <c r="H15" s="93">
        <v>0</v>
      </c>
      <c r="I15" s="93">
        <v>0</v>
      </c>
      <c r="J15" s="93">
        <v>0</v>
      </c>
      <c r="K15" s="93">
        <v>190968933.08640012</v>
      </c>
      <c r="L15" s="93">
        <v>0</v>
      </c>
      <c r="M15" s="93">
        <v>0</v>
      </c>
      <c r="N15" s="93">
        <v>1427860.8230000027</v>
      </c>
      <c r="O15" s="93">
        <v>0</v>
      </c>
      <c r="P15" s="93">
        <v>0</v>
      </c>
      <c r="Q15" s="93">
        <v>0</v>
      </c>
      <c r="R15" s="93">
        <v>0</v>
      </c>
      <c r="S15" s="177">
        <f t="shared" si="0"/>
        <v>144654560.6378001</v>
      </c>
    </row>
    <row r="16" spans="1:19" s="94" customFormat="1">
      <c r="A16" s="92">
        <v>9</v>
      </c>
      <c r="B16" s="1" t="s">
        <v>58</v>
      </c>
      <c r="C16" s="93">
        <v>0</v>
      </c>
      <c r="D16" s="93">
        <v>0</v>
      </c>
      <c r="E16" s="93">
        <v>0</v>
      </c>
      <c r="F16" s="93">
        <v>0</v>
      </c>
      <c r="G16" s="93">
        <v>0</v>
      </c>
      <c r="H16" s="93">
        <v>0</v>
      </c>
      <c r="I16" s="93">
        <v>0</v>
      </c>
      <c r="J16" s="93">
        <v>0</v>
      </c>
      <c r="K16" s="93">
        <v>0</v>
      </c>
      <c r="L16" s="93">
        <v>0</v>
      </c>
      <c r="M16" s="93">
        <v>0</v>
      </c>
      <c r="N16" s="93">
        <v>0</v>
      </c>
      <c r="O16" s="93">
        <v>0</v>
      </c>
      <c r="P16" s="93">
        <v>0</v>
      </c>
      <c r="Q16" s="93">
        <v>0</v>
      </c>
      <c r="R16" s="93">
        <v>0</v>
      </c>
      <c r="S16" s="177">
        <f t="shared" si="0"/>
        <v>0</v>
      </c>
    </row>
    <row r="17" spans="1:19" s="94" customFormat="1">
      <c r="A17" s="92">
        <v>10</v>
      </c>
      <c r="B17" s="1" t="s">
        <v>59</v>
      </c>
      <c r="C17" s="93">
        <v>0</v>
      </c>
      <c r="D17" s="93">
        <v>0</v>
      </c>
      <c r="E17" s="93">
        <v>0</v>
      </c>
      <c r="F17" s="93">
        <v>0</v>
      </c>
      <c r="G17" s="93">
        <v>0</v>
      </c>
      <c r="H17" s="93">
        <v>0</v>
      </c>
      <c r="I17" s="93">
        <v>0</v>
      </c>
      <c r="J17" s="93">
        <v>0</v>
      </c>
      <c r="K17" s="93">
        <v>0</v>
      </c>
      <c r="L17" s="93">
        <v>0</v>
      </c>
      <c r="M17" s="93">
        <v>4644533.8483999996</v>
      </c>
      <c r="N17" s="93">
        <v>11063.840000000002</v>
      </c>
      <c r="O17" s="93">
        <v>24186973.217199992</v>
      </c>
      <c r="P17" s="93">
        <v>0</v>
      </c>
      <c r="Q17" s="93">
        <v>0</v>
      </c>
      <c r="R17" s="93">
        <v>0</v>
      </c>
      <c r="S17" s="177">
        <f t="shared" si="0"/>
        <v>40936057.514199987</v>
      </c>
    </row>
    <row r="18" spans="1:19" s="94" customFormat="1">
      <c r="A18" s="92">
        <v>11</v>
      </c>
      <c r="B18" s="1" t="s">
        <v>60</v>
      </c>
      <c r="C18" s="93">
        <v>0</v>
      </c>
      <c r="D18" s="93">
        <v>0</v>
      </c>
      <c r="E18" s="93">
        <v>0</v>
      </c>
      <c r="F18" s="93">
        <v>0</v>
      </c>
      <c r="G18" s="93">
        <v>0</v>
      </c>
      <c r="H18" s="93">
        <v>0</v>
      </c>
      <c r="I18" s="93">
        <v>0</v>
      </c>
      <c r="J18" s="93">
        <v>0</v>
      </c>
      <c r="K18" s="93">
        <v>0</v>
      </c>
      <c r="L18" s="93">
        <v>0</v>
      </c>
      <c r="M18" s="93">
        <v>0</v>
      </c>
      <c r="N18" s="93">
        <v>0</v>
      </c>
      <c r="O18" s="93">
        <v>0</v>
      </c>
      <c r="P18" s="93">
        <v>0</v>
      </c>
      <c r="Q18" s="93">
        <v>0</v>
      </c>
      <c r="R18" s="93">
        <v>0</v>
      </c>
      <c r="S18" s="177">
        <f t="shared" si="0"/>
        <v>0</v>
      </c>
    </row>
    <row r="19" spans="1:19" s="94" customFormat="1">
      <c r="A19" s="92">
        <v>12</v>
      </c>
      <c r="B19" s="1" t="s">
        <v>61</v>
      </c>
      <c r="C19" s="93">
        <v>0</v>
      </c>
      <c r="D19" s="93">
        <v>0</v>
      </c>
      <c r="E19" s="93">
        <v>0</v>
      </c>
      <c r="F19" s="93">
        <v>0</v>
      </c>
      <c r="G19" s="93">
        <v>0</v>
      </c>
      <c r="H19" s="93">
        <v>0</v>
      </c>
      <c r="I19" s="93">
        <v>0</v>
      </c>
      <c r="J19" s="93">
        <v>0</v>
      </c>
      <c r="K19" s="93">
        <v>0</v>
      </c>
      <c r="L19" s="93">
        <v>0</v>
      </c>
      <c r="M19" s="93">
        <v>0</v>
      </c>
      <c r="N19" s="93">
        <v>0</v>
      </c>
      <c r="O19" s="93">
        <v>0</v>
      </c>
      <c r="P19" s="93">
        <v>0</v>
      </c>
      <c r="Q19" s="93">
        <v>0</v>
      </c>
      <c r="R19" s="93">
        <v>0</v>
      </c>
      <c r="S19" s="177">
        <f t="shared" si="0"/>
        <v>0</v>
      </c>
    </row>
    <row r="20" spans="1:19" s="94" customFormat="1">
      <c r="A20" s="92">
        <v>13</v>
      </c>
      <c r="B20" s="1" t="s">
        <v>144</v>
      </c>
      <c r="C20" s="93">
        <v>0</v>
      </c>
      <c r="D20" s="93">
        <v>0</v>
      </c>
      <c r="E20" s="93">
        <v>0</v>
      </c>
      <c r="F20" s="93">
        <v>0</v>
      </c>
      <c r="G20" s="93">
        <v>0</v>
      </c>
      <c r="H20" s="93">
        <v>0</v>
      </c>
      <c r="I20" s="93">
        <v>0</v>
      </c>
      <c r="J20" s="93">
        <v>0</v>
      </c>
      <c r="K20" s="93">
        <v>0</v>
      </c>
      <c r="L20" s="93">
        <v>0</v>
      </c>
      <c r="M20" s="93">
        <v>0</v>
      </c>
      <c r="N20" s="93">
        <v>0</v>
      </c>
      <c r="O20" s="93">
        <v>0</v>
      </c>
      <c r="P20" s="93">
        <v>0</v>
      </c>
      <c r="Q20" s="93">
        <v>0</v>
      </c>
      <c r="R20" s="93">
        <v>0</v>
      </c>
      <c r="S20" s="177">
        <f t="shared" si="0"/>
        <v>0</v>
      </c>
    </row>
    <row r="21" spans="1:19" s="94" customFormat="1">
      <c r="A21" s="92">
        <v>14</v>
      </c>
      <c r="B21" s="1" t="s">
        <v>63</v>
      </c>
      <c r="C21" s="93">
        <v>13626459.109999999</v>
      </c>
      <c r="D21" s="93">
        <v>0</v>
      </c>
      <c r="E21" s="93">
        <v>0</v>
      </c>
      <c r="F21" s="93">
        <v>0</v>
      </c>
      <c r="G21" s="93">
        <v>0</v>
      </c>
      <c r="H21" s="93">
        <v>0</v>
      </c>
      <c r="I21" s="93">
        <v>0</v>
      </c>
      <c r="J21" s="93">
        <v>0</v>
      </c>
      <c r="K21" s="93">
        <v>0</v>
      </c>
      <c r="L21" s="93">
        <v>0</v>
      </c>
      <c r="M21" s="93">
        <v>120167013.76729995</v>
      </c>
      <c r="N21" s="93">
        <v>40593.17</v>
      </c>
      <c r="O21" s="93">
        <v>0</v>
      </c>
      <c r="P21" s="93">
        <v>0</v>
      </c>
      <c r="Q21" s="93">
        <v>0</v>
      </c>
      <c r="R21" s="93">
        <v>0</v>
      </c>
      <c r="S21" s="177">
        <f t="shared" si="0"/>
        <v>120207606.93729995</v>
      </c>
    </row>
    <row r="22" spans="1:19" ht="13.5" thickBot="1">
      <c r="A22" s="95"/>
      <c r="B22" s="96" t="s">
        <v>64</v>
      </c>
      <c r="C22" s="97">
        <f>SUM(C8:C21)</f>
        <v>21287362.629999999</v>
      </c>
      <c r="D22" s="97">
        <f t="shared" ref="D22:J22" si="1">SUM(D8:D21)</f>
        <v>0</v>
      </c>
      <c r="E22" s="97">
        <f t="shared" si="1"/>
        <v>19500191.909999996</v>
      </c>
      <c r="F22" s="97">
        <f t="shared" si="1"/>
        <v>0</v>
      </c>
      <c r="G22" s="97">
        <f t="shared" si="1"/>
        <v>0</v>
      </c>
      <c r="H22" s="97">
        <f t="shared" si="1"/>
        <v>0</v>
      </c>
      <c r="I22" s="97">
        <f t="shared" si="1"/>
        <v>9910995.0799999963</v>
      </c>
      <c r="J22" s="97">
        <f t="shared" si="1"/>
        <v>0</v>
      </c>
      <c r="K22" s="97">
        <f t="shared" ref="K22:S22" si="2">SUM(K8:K21)</f>
        <v>190968933.08640012</v>
      </c>
      <c r="L22" s="97">
        <f t="shared" si="2"/>
        <v>0</v>
      </c>
      <c r="M22" s="97">
        <f t="shared" si="2"/>
        <v>761475994.33609962</v>
      </c>
      <c r="N22" s="97">
        <f t="shared" si="2"/>
        <v>23093576.027414203</v>
      </c>
      <c r="O22" s="97">
        <f t="shared" si="2"/>
        <v>24186973.217199992</v>
      </c>
      <c r="P22" s="97">
        <f t="shared" si="2"/>
        <v>0</v>
      </c>
      <c r="Q22" s="97">
        <f t="shared" si="2"/>
        <v>0</v>
      </c>
      <c r="R22" s="97">
        <f t="shared" si="2"/>
        <v>0</v>
      </c>
      <c r="S22" s="178">
        <f t="shared" si="2"/>
        <v>972932265.92611372</v>
      </c>
    </row>
    <row r="24" spans="1:19">
      <c r="L24" s="4"/>
      <c r="M24" s="4"/>
      <c r="N24" s="4"/>
      <c r="O24" s="4"/>
      <c r="P24" s="4"/>
      <c r="Q24" s="4"/>
      <c r="R24" s="4"/>
      <c r="S24" s="4"/>
    </row>
    <row r="25" spans="1:19">
      <c r="L25" s="4"/>
      <c r="M25" s="4"/>
      <c r="N25" s="4"/>
      <c r="O25" s="4"/>
      <c r="P25" s="4"/>
      <c r="Q25" s="4"/>
      <c r="R25" s="4"/>
      <c r="S25" s="4"/>
    </row>
    <row r="26" spans="1:19">
      <c r="L26" s="4"/>
      <c r="M26" s="4"/>
      <c r="N26" s="4"/>
      <c r="O26" s="4"/>
      <c r="P26" s="4"/>
      <c r="Q26" s="4"/>
      <c r="R26" s="4"/>
      <c r="S26" s="4"/>
    </row>
    <row r="27" spans="1:19">
      <c r="L27" s="4"/>
      <c r="M27" s="4"/>
      <c r="N27" s="4"/>
      <c r="O27" s="4"/>
      <c r="P27" s="4"/>
      <c r="Q27" s="4"/>
      <c r="R27" s="4"/>
      <c r="S27" s="4"/>
    </row>
    <row r="28" spans="1:19">
      <c r="L28" s="4"/>
      <c r="M28" s="4"/>
      <c r="N28" s="4"/>
      <c r="O28" s="4"/>
      <c r="P28" s="4"/>
      <c r="Q28" s="4"/>
      <c r="R28" s="4"/>
      <c r="S28" s="4"/>
    </row>
    <row r="29" spans="1:19">
      <c r="L29" s="4"/>
      <c r="M29" s="4"/>
      <c r="N29" s="4"/>
      <c r="O29" s="4"/>
      <c r="P29" s="4"/>
      <c r="Q29" s="4"/>
      <c r="R29" s="4"/>
      <c r="S29" s="4"/>
    </row>
    <row r="30" spans="1:19">
      <c r="L30" s="4"/>
      <c r="M30" s="4"/>
      <c r="N30" s="4"/>
      <c r="O30" s="4"/>
      <c r="P30" s="4"/>
      <c r="Q30" s="4"/>
      <c r="R30" s="4"/>
      <c r="S30" s="4"/>
    </row>
    <row r="31" spans="1:19">
      <c r="L31" s="4"/>
      <c r="M31" s="4"/>
      <c r="N31" s="4"/>
      <c r="O31" s="4"/>
      <c r="P31" s="4"/>
      <c r="Q31" s="4"/>
      <c r="R31" s="4"/>
      <c r="S31" s="4"/>
    </row>
    <row r="32" spans="1:19">
      <c r="L32" s="4"/>
      <c r="M32" s="4"/>
      <c r="N32" s="4"/>
      <c r="O32" s="4"/>
      <c r="P32" s="4"/>
      <c r="Q32" s="4"/>
      <c r="R32" s="4"/>
      <c r="S32" s="4"/>
    </row>
    <row r="33" spans="12:19">
      <c r="L33" s="4"/>
      <c r="M33" s="4"/>
      <c r="N33" s="4"/>
      <c r="O33" s="4"/>
      <c r="P33" s="4"/>
      <c r="Q33" s="4"/>
      <c r="R33" s="4"/>
      <c r="S33" s="4"/>
    </row>
    <row r="34" spans="12:19">
      <c r="L34" s="4"/>
      <c r="M34" s="4"/>
      <c r="N34" s="4"/>
      <c r="O34" s="4"/>
      <c r="P34" s="4"/>
      <c r="Q34" s="4"/>
      <c r="R34" s="4"/>
      <c r="S34" s="4"/>
    </row>
    <row r="35" spans="12:19">
      <c r="L35" s="4"/>
      <c r="M35" s="4"/>
      <c r="N35" s="4"/>
      <c r="O35" s="4"/>
      <c r="P35" s="4"/>
      <c r="Q35" s="4"/>
      <c r="R35" s="4"/>
      <c r="S35" s="4"/>
    </row>
    <row r="36" spans="12:19">
      <c r="L36" s="4"/>
      <c r="M36" s="4"/>
      <c r="N36" s="4"/>
      <c r="O36" s="4"/>
      <c r="P36" s="4"/>
      <c r="Q36" s="4"/>
      <c r="R36" s="4"/>
      <c r="S36" s="4"/>
    </row>
    <row r="37" spans="12:19">
      <c r="L37" s="4"/>
      <c r="M37" s="4"/>
      <c r="N37" s="4"/>
      <c r="O37" s="4"/>
      <c r="P37" s="4"/>
      <c r="Q37" s="4"/>
      <c r="R37" s="4"/>
      <c r="S37" s="4"/>
    </row>
    <row r="38" spans="12:19">
      <c r="L38" s="4"/>
      <c r="M38" s="4"/>
      <c r="N38" s="4"/>
      <c r="O38" s="4"/>
      <c r="P38" s="4"/>
      <c r="Q38" s="4"/>
      <c r="R38" s="4"/>
      <c r="S38" s="4"/>
    </row>
    <row r="39" spans="12:19">
      <c r="L39" s="4"/>
      <c r="M39" s="4"/>
      <c r="N39" s="4"/>
      <c r="O39" s="4"/>
      <c r="P39" s="4"/>
      <c r="Q39" s="4"/>
      <c r="R39" s="4"/>
      <c r="S39" s="4"/>
    </row>
    <row r="40" spans="12:19">
      <c r="L40" s="4"/>
      <c r="M40" s="4"/>
      <c r="N40" s="4"/>
      <c r="O40" s="4"/>
      <c r="P40" s="4"/>
      <c r="Q40" s="4"/>
      <c r="R40" s="4"/>
      <c r="S40" s="4"/>
    </row>
    <row r="41" spans="12:19">
      <c r="L41" s="4"/>
      <c r="M41" s="4"/>
      <c r="N41" s="4"/>
      <c r="O41" s="4"/>
      <c r="P41" s="4"/>
      <c r="Q41" s="4"/>
      <c r="R41" s="4"/>
      <c r="S41" s="4"/>
    </row>
    <row r="42" spans="12:19">
      <c r="L42" s="4"/>
      <c r="M42" s="4"/>
      <c r="N42" s="4"/>
      <c r="O42" s="4"/>
      <c r="P42" s="4"/>
      <c r="Q42" s="4"/>
      <c r="R42" s="4"/>
      <c r="S42" s="4"/>
    </row>
    <row r="43" spans="12:19">
      <c r="L43" s="4"/>
      <c r="M43" s="4"/>
      <c r="N43" s="4"/>
      <c r="O43" s="4"/>
      <c r="P43" s="4"/>
      <c r="Q43" s="4"/>
      <c r="R43" s="4"/>
      <c r="S43" s="4"/>
    </row>
    <row r="44" spans="12:19">
      <c r="L44" s="4"/>
      <c r="M44" s="4"/>
      <c r="N44" s="4"/>
      <c r="O44" s="4"/>
      <c r="P44" s="4"/>
      <c r="Q44" s="4"/>
      <c r="R44" s="4"/>
      <c r="S44" s="4"/>
    </row>
    <row r="45" spans="12:19">
      <c r="L45" s="4"/>
      <c r="M45" s="4"/>
      <c r="N45" s="4"/>
      <c r="O45" s="4"/>
      <c r="P45" s="4"/>
      <c r="Q45" s="4"/>
      <c r="R45" s="4"/>
      <c r="S45" s="4"/>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39"/>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A24" sqref="A24:XFD39"/>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 Halyk Bank Georgia"</v>
      </c>
    </row>
    <row r="2" spans="1:22">
      <c r="A2" s="2" t="s">
        <v>31</v>
      </c>
      <c r="B2" s="277">
        <f>'1. key ratios '!B2</f>
        <v>45747</v>
      </c>
    </row>
    <row r="4" spans="1:22" ht="13.5" thickBot="1">
      <c r="A4" s="4" t="s">
        <v>230</v>
      </c>
      <c r="B4" s="98" t="s">
        <v>50</v>
      </c>
      <c r="V4" s="18" t="s">
        <v>35</v>
      </c>
    </row>
    <row r="5" spans="1:22" ht="12.75" customHeight="1">
      <c r="A5" s="99"/>
      <c r="B5" s="100"/>
      <c r="C5" s="772" t="s">
        <v>156</v>
      </c>
      <c r="D5" s="773"/>
      <c r="E5" s="773"/>
      <c r="F5" s="773"/>
      <c r="G5" s="773"/>
      <c r="H5" s="773"/>
      <c r="I5" s="773"/>
      <c r="J5" s="773"/>
      <c r="K5" s="773"/>
      <c r="L5" s="774"/>
      <c r="M5" s="775" t="s">
        <v>157</v>
      </c>
      <c r="N5" s="776"/>
      <c r="O5" s="776"/>
      <c r="P5" s="776"/>
      <c r="Q5" s="776"/>
      <c r="R5" s="776"/>
      <c r="S5" s="777"/>
      <c r="T5" s="780" t="s">
        <v>228</v>
      </c>
      <c r="U5" s="780" t="s">
        <v>229</v>
      </c>
      <c r="V5" s="778" t="s">
        <v>76</v>
      </c>
    </row>
    <row r="6" spans="1:22" s="53" customFormat="1" ht="102">
      <c r="A6" s="50"/>
      <c r="B6" s="101"/>
      <c r="C6" s="102" t="s">
        <v>65</v>
      </c>
      <c r="D6" s="139" t="s">
        <v>66</v>
      </c>
      <c r="E6" s="119" t="s">
        <v>159</v>
      </c>
      <c r="F6" s="119" t="s">
        <v>160</v>
      </c>
      <c r="G6" s="139" t="s">
        <v>163</v>
      </c>
      <c r="H6" s="139" t="s">
        <v>158</v>
      </c>
      <c r="I6" s="139" t="s">
        <v>67</v>
      </c>
      <c r="J6" s="139" t="s">
        <v>68</v>
      </c>
      <c r="K6" s="103" t="s">
        <v>69</v>
      </c>
      <c r="L6" s="104" t="s">
        <v>70</v>
      </c>
      <c r="M6" s="102" t="s">
        <v>161</v>
      </c>
      <c r="N6" s="103" t="s">
        <v>71</v>
      </c>
      <c r="O6" s="103" t="s">
        <v>72</v>
      </c>
      <c r="P6" s="103" t="s">
        <v>73</v>
      </c>
      <c r="Q6" s="103" t="s">
        <v>74</v>
      </c>
      <c r="R6" s="103" t="s">
        <v>75</v>
      </c>
      <c r="S6" s="159" t="s">
        <v>162</v>
      </c>
      <c r="T6" s="781"/>
      <c r="U6" s="781"/>
      <c r="V6" s="779"/>
    </row>
    <row r="7" spans="1:22" s="94" customFormat="1">
      <c r="A7" s="105">
        <v>1</v>
      </c>
      <c r="B7" s="1" t="s">
        <v>51</v>
      </c>
      <c r="C7" s="683">
        <v>0</v>
      </c>
      <c r="D7" s="683">
        <v>0</v>
      </c>
      <c r="E7" s="683">
        <v>0</v>
      </c>
      <c r="F7" s="683">
        <v>0</v>
      </c>
      <c r="G7" s="683">
        <v>0</v>
      </c>
      <c r="H7" s="683">
        <v>0</v>
      </c>
      <c r="I7" s="683">
        <v>0</v>
      </c>
      <c r="J7" s="683">
        <v>0</v>
      </c>
      <c r="K7" s="683">
        <v>0</v>
      </c>
      <c r="L7" s="683">
        <v>0</v>
      </c>
      <c r="M7" s="683">
        <v>0</v>
      </c>
      <c r="N7" s="683">
        <v>0</v>
      </c>
      <c r="O7" s="683">
        <v>0</v>
      </c>
      <c r="P7" s="683">
        <v>0</v>
      </c>
      <c r="Q7" s="683">
        <v>0</v>
      </c>
      <c r="R7" s="683">
        <v>0</v>
      </c>
      <c r="S7" s="683">
        <v>0</v>
      </c>
      <c r="T7" s="683">
        <v>0</v>
      </c>
      <c r="U7" s="683">
        <v>0</v>
      </c>
      <c r="V7" s="106">
        <f>SUM(C7:S7)</f>
        <v>0</v>
      </c>
    </row>
    <row r="8" spans="1:22" s="94" customFormat="1">
      <c r="A8" s="105">
        <v>2</v>
      </c>
      <c r="B8" s="1" t="s">
        <v>52</v>
      </c>
      <c r="C8" s="683">
        <v>0</v>
      </c>
      <c r="D8" s="683">
        <v>0</v>
      </c>
      <c r="E8" s="683">
        <v>0</v>
      </c>
      <c r="F8" s="683">
        <v>0</v>
      </c>
      <c r="G8" s="683">
        <v>0</v>
      </c>
      <c r="H8" s="683">
        <v>0</v>
      </c>
      <c r="I8" s="683">
        <v>0</v>
      </c>
      <c r="J8" s="683">
        <v>0</v>
      </c>
      <c r="K8" s="683">
        <v>0</v>
      </c>
      <c r="L8" s="683">
        <v>0</v>
      </c>
      <c r="M8" s="683">
        <v>0</v>
      </c>
      <c r="N8" s="683">
        <v>0</v>
      </c>
      <c r="O8" s="683">
        <v>0</v>
      </c>
      <c r="P8" s="683">
        <v>0</v>
      </c>
      <c r="Q8" s="683">
        <v>0</v>
      </c>
      <c r="R8" s="683">
        <v>0</v>
      </c>
      <c r="S8" s="683">
        <v>0</v>
      </c>
      <c r="T8" s="683">
        <v>0</v>
      </c>
      <c r="U8" s="683">
        <v>0</v>
      </c>
      <c r="V8" s="106">
        <f t="shared" ref="V8:V20" si="0">SUM(C8:S8)</f>
        <v>0</v>
      </c>
    </row>
    <row r="9" spans="1:22" s="94" customFormat="1">
      <c r="A9" s="105">
        <v>3</v>
      </c>
      <c r="B9" s="1" t="s">
        <v>153</v>
      </c>
      <c r="C9" s="683">
        <v>0</v>
      </c>
      <c r="D9" s="683">
        <v>0</v>
      </c>
      <c r="E9" s="683">
        <v>0</v>
      </c>
      <c r="F9" s="683">
        <v>0</v>
      </c>
      <c r="G9" s="683">
        <v>0</v>
      </c>
      <c r="H9" s="683">
        <v>0</v>
      </c>
      <c r="I9" s="683">
        <v>0</v>
      </c>
      <c r="J9" s="683">
        <v>0</v>
      </c>
      <c r="K9" s="683">
        <v>0</v>
      </c>
      <c r="L9" s="683">
        <v>0</v>
      </c>
      <c r="M9" s="683">
        <v>0</v>
      </c>
      <c r="N9" s="683">
        <v>0</v>
      </c>
      <c r="O9" s="683">
        <v>0</v>
      </c>
      <c r="P9" s="683">
        <v>0</v>
      </c>
      <c r="Q9" s="683">
        <v>0</v>
      </c>
      <c r="R9" s="683">
        <v>0</v>
      </c>
      <c r="S9" s="683">
        <v>0</v>
      </c>
      <c r="T9" s="683">
        <v>0</v>
      </c>
      <c r="U9" s="683">
        <v>0</v>
      </c>
      <c r="V9" s="106">
        <f t="shared" si="0"/>
        <v>0</v>
      </c>
    </row>
    <row r="10" spans="1:22" s="94" customFormat="1">
      <c r="A10" s="105">
        <v>4</v>
      </c>
      <c r="B10" s="1" t="s">
        <v>53</v>
      </c>
      <c r="C10" s="683">
        <v>0</v>
      </c>
      <c r="D10" s="683">
        <v>0</v>
      </c>
      <c r="E10" s="683">
        <v>0</v>
      </c>
      <c r="F10" s="683">
        <v>0</v>
      </c>
      <c r="G10" s="683">
        <v>0</v>
      </c>
      <c r="H10" s="683">
        <v>0</v>
      </c>
      <c r="I10" s="683">
        <v>0</v>
      </c>
      <c r="J10" s="683">
        <v>0</v>
      </c>
      <c r="K10" s="683">
        <v>0</v>
      </c>
      <c r="L10" s="683">
        <v>0</v>
      </c>
      <c r="M10" s="683">
        <v>0</v>
      </c>
      <c r="N10" s="683">
        <v>0</v>
      </c>
      <c r="O10" s="683">
        <v>0</v>
      </c>
      <c r="P10" s="683">
        <v>0</v>
      </c>
      <c r="Q10" s="683">
        <v>0</v>
      </c>
      <c r="R10" s="683">
        <v>0</v>
      </c>
      <c r="S10" s="683">
        <v>0</v>
      </c>
      <c r="T10" s="683">
        <v>0</v>
      </c>
      <c r="U10" s="683">
        <v>0</v>
      </c>
      <c r="V10" s="106">
        <f t="shared" si="0"/>
        <v>0</v>
      </c>
    </row>
    <row r="11" spans="1:22" s="94" customFormat="1">
      <c r="A11" s="105">
        <v>5</v>
      </c>
      <c r="B11" s="1" t="s">
        <v>54</v>
      </c>
      <c r="C11" s="683">
        <v>0</v>
      </c>
      <c r="D11" s="683">
        <v>0</v>
      </c>
      <c r="E11" s="683">
        <v>0</v>
      </c>
      <c r="F11" s="683">
        <v>0</v>
      </c>
      <c r="G11" s="683">
        <v>0</v>
      </c>
      <c r="H11" s="683">
        <v>0</v>
      </c>
      <c r="I11" s="683">
        <v>0</v>
      </c>
      <c r="J11" s="683">
        <v>0</v>
      </c>
      <c r="K11" s="683">
        <v>0</v>
      </c>
      <c r="L11" s="683">
        <v>0</v>
      </c>
      <c r="M11" s="683">
        <v>0</v>
      </c>
      <c r="N11" s="683">
        <v>0</v>
      </c>
      <c r="O11" s="683">
        <v>0</v>
      </c>
      <c r="P11" s="683">
        <v>0</v>
      </c>
      <c r="Q11" s="683">
        <v>0</v>
      </c>
      <c r="R11" s="683">
        <v>0</v>
      </c>
      <c r="S11" s="683">
        <v>0</v>
      </c>
      <c r="T11" s="683">
        <v>0</v>
      </c>
      <c r="U11" s="683">
        <v>0</v>
      </c>
      <c r="V11" s="106">
        <f t="shared" si="0"/>
        <v>0</v>
      </c>
    </row>
    <row r="12" spans="1:22" s="94" customFormat="1">
      <c r="A12" s="105">
        <v>6</v>
      </c>
      <c r="B12" s="1" t="s">
        <v>55</v>
      </c>
      <c r="C12" s="683">
        <v>0</v>
      </c>
      <c r="D12" s="683">
        <v>0</v>
      </c>
      <c r="E12" s="683">
        <v>0</v>
      </c>
      <c r="F12" s="683">
        <v>0</v>
      </c>
      <c r="G12" s="683">
        <v>0</v>
      </c>
      <c r="H12" s="683">
        <v>0</v>
      </c>
      <c r="I12" s="683">
        <v>0</v>
      </c>
      <c r="J12" s="683">
        <v>0</v>
      </c>
      <c r="K12" s="683">
        <v>0</v>
      </c>
      <c r="L12" s="683">
        <v>0</v>
      </c>
      <c r="M12" s="683">
        <v>0</v>
      </c>
      <c r="N12" s="683">
        <v>0</v>
      </c>
      <c r="O12" s="683">
        <v>0</v>
      </c>
      <c r="P12" s="683">
        <v>0</v>
      </c>
      <c r="Q12" s="683">
        <v>0</v>
      </c>
      <c r="R12" s="683">
        <v>0</v>
      </c>
      <c r="S12" s="683">
        <v>0</v>
      </c>
      <c r="T12" s="683">
        <v>0</v>
      </c>
      <c r="U12" s="683">
        <v>0</v>
      </c>
      <c r="V12" s="106">
        <f t="shared" si="0"/>
        <v>0</v>
      </c>
    </row>
    <row r="13" spans="1:22" s="94" customFormat="1">
      <c r="A13" s="105">
        <v>7</v>
      </c>
      <c r="B13" s="1" t="s">
        <v>56</v>
      </c>
      <c r="C13" s="683">
        <v>0</v>
      </c>
      <c r="D13" s="683">
        <v>7155766.5676499996</v>
      </c>
      <c r="E13" s="683">
        <v>0</v>
      </c>
      <c r="F13" s="683">
        <v>0</v>
      </c>
      <c r="G13" s="683">
        <v>0</v>
      </c>
      <c r="H13" s="683">
        <v>0</v>
      </c>
      <c r="I13" s="683">
        <v>0</v>
      </c>
      <c r="J13" s="683">
        <v>0</v>
      </c>
      <c r="K13" s="683">
        <v>0</v>
      </c>
      <c r="L13" s="683">
        <v>0</v>
      </c>
      <c r="M13" s="683">
        <v>275471.8407</v>
      </c>
      <c r="N13" s="683">
        <v>0</v>
      </c>
      <c r="O13" s="683">
        <v>0</v>
      </c>
      <c r="P13" s="683">
        <v>0</v>
      </c>
      <c r="Q13" s="683">
        <v>0</v>
      </c>
      <c r="R13" s="683">
        <v>0</v>
      </c>
      <c r="S13" s="683">
        <v>0</v>
      </c>
      <c r="T13" s="683">
        <v>7196782.0683499994</v>
      </c>
      <c r="U13" s="683">
        <v>234456.34</v>
      </c>
      <c r="V13" s="106">
        <f t="shared" si="0"/>
        <v>7431238.4083499992</v>
      </c>
    </row>
    <row r="14" spans="1:22" s="94" customFormat="1">
      <c r="A14" s="105">
        <v>8</v>
      </c>
      <c r="B14" s="1" t="s">
        <v>57</v>
      </c>
      <c r="C14" s="683">
        <v>0</v>
      </c>
      <c r="D14" s="683">
        <v>1166648.7525000002</v>
      </c>
      <c r="E14" s="683">
        <v>0</v>
      </c>
      <c r="F14" s="683">
        <v>0</v>
      </c>
      <c r="G14" s="683">
        <v>0</v>
      </c>
      <c r="H14" s="683">
        <v>0</v>
      </c>
      <c r="I14" s="683">
        <v>0</v>
      </c>
      <c r="J14" s="683">
        <v>0</v>
      </c>
      <c r="K14" s="683">
        <v>0</v>
      </c>
      <c r="L14" s="683">
        <v>0</v>
      </c>
      <c r="M14" s="683">
        <v>59754.5628</v>
      </c>
      <c r="N14" s="683">
        <v>0</v>
      </c>
      <c r="O14" s="683">
        <v>0</v>
      </c>
      <c r="P14" s="683">
        <v>0</v>
      </c>
      <c r="Q14" s="683">
        <v>0</v>
      </c>
      <c r="R14" s="683">
        <v>0</v>
      </c>
      <c r="S14" s="683">
        <v>0</v>
      </c>
      <c r="T14" s="683">
        <v>1226403.3153000001</v>
      </c>
      <c r="U14" s="683">
        <v>0</v>
      </c>
      <c r="V14" s="106">
        <f t="shared" si="0"/>
        <v>1226403.3153000001</v>
      </c>
    </row>
    <row r="15" spans="1:22" s="94" customFormat="1">
      <c r="A15" s="105">
        <v>9</v>
      </c>
      <c r="B15" s="1" t="s">
        <v>58</v>
      </c>
      <c r="C15" s="683">
        <v>0</v>
      </c>
      <c r="D15" s="683">
        <v>0</v>
      </c>
      <c r="E15" s="683">
        <v>0</v>
      </c>
      <c r="F15" s="683">
        <v>0</v>
      </c>
      <c r="G15" s="683">
        <v>0</v>
      </c>
      <c r="H15" s="683">
        <v>0</v>
      </c>
      <c r="I15" s="683">
        <v>0</v>
      </c>
      <c r="J15" s="683">
        <v>0</v>
      </c>
      <c r="K15" s="683">
        <v>0</v>
      </c>
      <c r="L15" s="683">
        <v>0</v>
      </c>
      <c r="M15" s="683">
        <v>0</v>
      </c>
      <c r="N15" s="683">
        <v>0</v>
      </c>
      <c r="O15" s="683">
        <v>0</v>
      </c>
      <c r="P15" s="683">
        <v>0</v>
      </c>
      <c r="Q15" s="683">
        <v>0</v>
      </c>
      <c r="R15" s="683">
        <v>0</v>
      </c>
      <c r="S15" s="683">
        <v>0</v>
      </c>
      <c r="T15" s="683">
        <v>0</v>
      </c>
      <c r="U15" s="683">
        <v>0</v>
      </c>
      <c r="V15" s="106">
        <f t="shared" si="0"/>
        <v>0</v>
      </c>
    </row>
    <row r="16" spans="1:22" s="94" customFormat="1">
      <c r="A16" s="105">
        <v>10</v>
      </c>
      <c r="B16" s="1" t="s">
        <v>59</v>
      </c>
      <c r="C16" s="683">
        <v>0</v>
      </c>
      <c r="D16" s="683">
        <v>0</v>
      </c>
      <c r="E16" s="683">
        <v>0</v>
      </c>
      <c r="F16" s="683">
        <v>0</v>
      </c>
      <c r="G16" s="683">
        <v>0</v>
      </c>
      <c r="H16" s="683">
        <v>0</v>
      </c>
      <c r="I16" s="683">
        <v>0</v>
      </c>
      <c r="J16" s="683">
        <v>0</v>
      </c>
      <c r="K16" s="683">
        <v>0</v>
      </c>
      <c r="L16" s="683">
        <v>0</v>
      </c>
      <c r="M16" s="683">
        <v>0</v>
      </c>
      <c r="N16" s="683">
        <v>0</v>
      </c>
      <c r="O16" s="683">
        <v>0</v>
      </c>
      <c r="P16" s="683">
        <v>0</v>
      </c>
      <c r="Q16" s="683">
        <v>0</v>
      </c>
      <c r="R16" s="683">
        <v>0</v>
      </c>
      <c r="S16" s="683">
        <v>0</v>
      </c>
      <c r="T16" s="683">
        <v>0</v>
      </c>
      <c r="U16" s="683">
        <v>0</v>
      </c>
      <c r="V16" s="106">
        <f t="shared" si="0"/>
        <v>0</v>
      </c>
    </row>
    <row r="17" spans="1:22" s="94" customFormat="1">
      <c r="A17" s="105">
        <v>11</v>
      </c>
      <c r="B17" s="1" t="s">
        <v>60</v>
      </c>
      <c r="C17" s="683">
        <v>0</v>
      </c>
      <c r="D17" s="683">
        <v>0</v>
      </c>
      <c r="E17" s="683">
        <v>0</v>
      </c>
      <c r="F17" s="683">
        <v>0</v>
      </c>
      <c r="G17" s="683">
        <v>0</v>
      </c>
      <c r="H17" s="683">
        <v>0</v>
      </c>
      <c r="I17" s="683">
        <v>0</v>
      </c>
      <c r="J17" s="683">
        <v>0</v>
      </c>
      <c r="K17" s="683">
        <v>0</v>
      </c>
      <c r="L17" s="683">
        <v>0</v>
      </c>
      <c r="M17" s="683">
        <v>0</v>
      </c>
      <c r="N17" s="683">
        <v>0</v>
      </c>
      <c r="O17" s="683">
        <v>0</v>
      </c>
      <c r="P17" s="683">
        <v>0</v>
      </c>
      <c r="Q17" s="683">
        <v>0</v>
      </c>
      <c r="R17" s="683">
        <v>0</v>
      </c>
      <c r="S17" s="683">
        <v>0</v>
      </c>
      <c r="T17" s="683">
        <v>0</v>
      </c>
      <c r="U17" s="683">
        <v>0</v>
      </c>
      <c r="V17" s="106">
        <f t="shared" si="0"/>
        <v>0</v>
      </c>
    </row>
    <row r="18" spans="1:22" s="94" customFormat="1">
      <c r="A18" s="105">
        <v>12</v>
      </c>
      <c r="B18" s="1" t="s">
        <v>61</v>
      </c>
      <c r="C18" s="683">
        <v>0</v>
      </c>
      <c r="D18" s="683">
        <v>0</v>
      </c>
      <c r="E18" s="683">
        <v>0</v>
      </c>
      <c r="F18" s="683">
        <v>0</v>
      </c>
      <c r="G18" s="683">
        <v>0</v>
      </c>
      <c r="H18" s="683">
        <v>0</v>
      </c>
      <c r="I18" s="683">
        <v>0</v>
      </c>
      <c r="J18" s="683">
        <v>0</v>
      </c>
      <c r="K18" s="683">
        <v>0</v>
      </c>
      <c r="L18" s="683">
        <v>0</v>
      </c>
      <c r="M18" s="683">
        <v>0</v>
      </c>
      <c r="N18" s="683">
        <v>0</v>
      </c>
      <c r="O18" s="683">
        <v>0</v>
      </c>
      <c r="P18" s="683">
        <v>0</v>
      </c>
      <c r="Q18" s="683">
        <v>0</v>
      </c>
      <c r="R18" s="683">
        <v>0</v>
      </c>
      <c r="S18" s="683">
        <v>0</v>
      </c>
      <c r="T18" s="683">
        <v>0</v>
      </c>
      <c r="U18" s="683">
        <v>0</v>
      </c>
      <c r="V18" s="106">
        <f t="shared" si="0"/>
        <v>0</v>
      </c>
    </row>
    <row r="19" spans="1:22" s="94" customFormat="1">
      <c r="A19" s="105">
        <v>13</v>
      </c>
      <c r="B19" s="1" t="s">
        <v>62</v>
      </c>
      <c r="C19" s="683">
        <v>0</v>
      </c>
      <c r="D19" s="683">
        <v>0</v>
      </c>
      <c r="E19" s="683">
        <v>0</v>
      </c>
      <c r="F19" s="683">
        <v>0</v>
      </c>
      <c r="G19" s="683">
        <v>0</v>
      </c>
      <c r="H19" s="683">
        <v>0</v>
      </c>
      <c r="I19" s="683">
        <v>0</v>
      </c>
      <c r="J19" s="683">
        <v>0</v>
      </c>
      <c r="K19" s="683">
        <v>0</v>
      </c>
      <c r="L19" s="683">
        <v>0</v>
      </c>
      <c r="M19" s="683">
        <v>0</v>
      </c>
      <c r="N19" s="683">
        <v>0</v>
      </c>
      <c r="O19" s="683">
        <v>0</v>
      </c>
      <c r="P19" s="683">
        <v>0</v>
      </c>
      <c r="Q19" s="683">
        <v>0</v>
      </c>
      <c r="R19" s="683">
        <v>0</v>
      </c>
      <c r="S19" s="683">
        <v>0</v>
      </c>
      <c r="T19" s="683">
        <v>0</v>
      </c>
      <c r="U19" s="683">
        <v>0</v>
      </c>
      <c r="V19" s="106">
        <f t="shared" si="0"/>
        <v>0</v>
      </c>
    </row>
    <row r="20" spans="1:22" s="94" customFormat="1">
      <c r="A20" s="105">
        <v>14</v>
      </c>
      <c r="B20" s="1" t="s">
        <v>63</v>
      </c>
      <c r="C20" s="683">
        <v>0</v>
      </c>
      <c r="D20" s="683">
        <v>2180325.4500000002</v>
      </c>
      <c r="E20" s="683">
        <v>0</v>
      </c>
      <c r="F20" s="683">
        <v>0</v>
      </c>
      <c r="G20" s="683">
        <v>0</v>
      </c>
      <c r="H20" s="683">
        <v>0</v>
      </c>
      <c r="I20" s="683">
        <v>0</v>
      </c>
      <c r="J20" s="683">
        <v>0</v>
      </c>
      <c r="K20" s="683">
        <v>0</v>
      </c>
      <c r="L20" s="683">
        <v>0</v>
      </c>
      <c r="M20" s="683">
        <v>0</v>
      </c>
      <c r="N20" s="683">
        <v>0</v>
      </c>
      <c r="O20" s="683">
        <v>0</v>
      </c>
      <c r="P20" s="683">
        <v>0</v>
      </c>
      <c r="Q20" s="683">
        <v>0</v>
      </c>
      <c r="R20" s="683">
        <v>0</v>
      </c>
      <c r="S20" s="683">
        <v>0</v>
      </c>
      <c r="T20" s="683">
        <v>2180325.4500000002</v>
      </c>
      <c r="U20" s="683">
        <v>0</v>
      </c>
      <c r="V20" s="106">
        <f t="shared" si="0"/>
        <v>2180325.4500000002</v>
      </c>
    </row>
    <row r="21" spans="1:22" ht="13.5" thickBot="1">
      <c r="A21" s="95"/>
      <c r="B21" s="107" t="s">
        <v>64</v>
      </c>
      <c r="C21" s="108">
        <f>SUM(C7:C20)</f>
        <v>0</v>
      </c>
      <c r="D21" s="97">
        <f t="shared" ref="D21:V21" si="1">SUM(D7:D20)</f>
        <v>10502740.77015</v>
      </c>
      <c r="E21" s="97">
        <f t="shared" si="1"/>
        <v>0</v>
      </c>
      <c r="F21" s="97">
        <f t="shared" si="1"/>
        <v>0</v>
      </c>
      <c r="G21" s="97">
        <f t="shared" si="1"/>
        <v>0</v>
      </c>
      <c r="H21" s="97">
        <f t="shared" si="1"/>
        <v>0</v>
      </c>
      <c r="I21" s="97">
        <f t="shared" si="1"/>
        <v>0</v>
      </c>
      <c r="J21" s="97">
        <f t="shared" si="1"/>
        <v>0</v>
      </c>
      <c r="K21" s="97">
        <f t="shared" si="1"/>
        <v>0</v>
      </c>
      <c r="L21" s="109">
        <f t="shared" si="1"/>
        <v>0</v>
      </c>
      <c r="M21" s="108">
        <f t="shared" si="1"/>
        <v>335226.40350000001</v>
      </c>
      <c r="N21" s="97">
        <f t="shared" si="1"/>
        <v>0</v>
      </c>
      <c r="O21" s="97">
        <f t="shared" si="1"/>
        <v>0</v>
      </c>
      <c r="P21" s="97">
        <f t="shared" si="1"/>
        <v>0</v>
      </c>
      <c r="Q21" s="97">
        <f t="shared" si="1"/>
        <v>0</v>
      </c>
      <c r="R21" s="97">
        <f t="shared" si="1"/>
        <v>0</v>
      </c>
      <c r="S21" s="109">
        <f>SUM(S7:S20)</f>
        <v>0</v>
      </c>
      <c r="T21" s="109">
        <f>SUM(T7:T20)</f>
        <v>10603510.83365</v>
      </c>
      <c r="U21" s="109">
        <f t="shared" ref="U21" si="2">SUM(U7:U20)</f>
        <v>234456.34</v>
      </c>
      <c r="V21" s="110">
        <f t="shared" si="1"/>
        <v>10837967.17365</v>
      </c>
    </row>
    <row r="24" spans="1:22">
      <c r="A24" s="7"/>
      <c r="B24" s="7"/>
      <c r="C24" s="26"/>
      <c r="D24" s="26"/>
      <c r="E24" s="26"/>
    </row>
    <row r="25" spans="1:22">
      <c r="A25" s="111"/>
      <c r="B25" s="111"/>
      <c r="C25" s="7"/>
      <c r="D25" s="7"/>
      <c r="E25" s="7"/>
      <c r="F25" s="7"/>
      <c r="G25" s="7"/>
      <c r="H25" s="7"/>
      <c r="I25" s="7"/>
      <c r="J25" s="7"/>
      <c r="K25" s="7"/>
      <c r="L25" s="7"/>
      <c r="M25" s="7"/>
      <c r="N25" s="7"/>
      <c r="O25" s="7"/>
      <c r="P25" s="7"/>
      <c r="Q25" s="7"/>
      <c r="R25" s="7"/>
      <c r="S25" s="7"/>
      <c r="T25" s="7"/>
      <c r="U25" s="7"/>
      <c r="V25" s="7"/>
    </row>
    <row r="26" spans="1:22">
      <c r="A26" s="111"/>
      <c r="B26" s="27"/>
      <c r="C26" s="7"/>
      <c r="D26" s="7"/>
      <c r="E26" s="7"/>
      <c r="F26" s="7"/>
      <c r="G26" s="7"/>
      <c r="H26" s="7"/>
      <c r="I26" s="7"/>
      <c r="J26" s="7"/>
      <c r="K26" s="7"/>
      <c r="L26" s="7"/>
      <c r="M26" s="7"/>
      <c r="N26" s="7"/>
      <c r="O26" s="7"/>
      <c r="P26" s="7"/>
      <c r="Q26" s="7"/>
      <c r="R26" s="7"/>
      <c r="S26" s="7"/>
      <c r="T26" s="7"/>
      <c r="U26" s="7"/>
      <c r="V26" s="7"/>
    </row>
    <row r="27" spans="1:22">
      <c r="A27" s="111"/>
      <c r="B27" s="111"/>
      <c r="C27" s="7"/>
      <c r="D27" s="7"/>
      <c r="E27" s="7"/>
      <c r="F27" s="7"/>
      <c r="G27" s="7"/>
      <c r="H27" s="7"/>
      <c r="I27" s="7"/>
      <c r="J27" s="7"/>
      <c r="K27" s="7"/>
      <c r="L27" s="7"/>
      <c r="M27" s="7"/>
      <c r="N27" s="7"/>
      <c r="O27" s="7"/>
      <c r="P27" s="7"/>
      <c r="Q27" s="7"/>
      <c r="R27" s="7"/>
      <c r="S27" s="7"/>
      <c r="T27" s="7"/>
      <c r="U27" s="7"/>
      <c r="V27" s="7"/>
    </row>
    <row r="28" spans="1:22">
      <c r="A28" s="111"/>
      <c r="B28" s="27"/>
      <c r="C28" s="7"/>
      <c r="D28" s="7"/>
      <c r="E28" s="7"/>
      <c r="F28" s="7"/>
      <c r="G28" s="7"/>
      <c r="H28" s="7"/>
      <c r="I28" s="7"/>
      <c r="J28" s="7"/>
      <c r="K28" s="7"/>
      <c r="L28" s="7"/>
      <c r="M28" s="7"/>
      <c r="N28" s="7"/>
      <c r="O28" s="7"/>
      <c r="P28" s="7"/>
      <c r="Q28" s="7"/>
      <c r="R28" s="7"/>
      <c r="S28" s="7"/>
      <c r="T28" s="7"/>
      <c r="U28" s="7"/>
      <c r="V28" s="7"/>
    </row>
    <row r="29" spans="1:22">
      <c r="C29" s="7"/>
      <c r="D29" s="7"/>
      <c r="E29" s="7"/>
      <c r="F29" s="7"/>
      <c r="G29" s="7"/>
      <c r="H29" s="7"/>
      <c r="I29" s="7"/>
      <c r="J29" s="7"/>
      <c r="K29" s="7"/>
      <c r="L29" s="7"/>
      <c r="M29" s="7"/>
      <c r="N29" s="7"/>
      <c r="O29" s="7"/>
      <c r="P29" s="7"/>
      <c r="Q29" s="7"/>
      <c r="R29" s="7"/>
      <c r="S29" s="7"/>
      <c r="T29" s="7"/>
      <c r="U29" s="7"/>
      <c r="V29" s="7"/>
    </row>
    <row r="30" spans="1:22">
      <c r="C30" s="7"/>
      <c r="D30" s="7"/>
      <c r="E30" s="7"/>
      <c r="F30" s="7"/>
      <c r="G30" s="7"/>
      <c r="H30" s="7"/>
      <c r="I30" s="7"/>
      <c r="J30" s="7"/>
      <c r="K30" s="7"/>
      <c r="L30" s="7"/>
      <c r="M30" s="7"/>
      <c r="N30" s="7"/>
      <c r="O30" s="7"/>
      <c r="P30" s="7"/>
      <c r="Q30" s="7"/>
      <c r="R30" s="7"/>
      <c r="S30" s="7"/>
      <c r="T30" s="7"/>
      <c r="U30" s="7"/>
      <c r="V30" s="7"/>
    </row>
    <row r="31" spans="1:22">
      <c r="C31" s="7"/>
      <c r="D31" s="7"/>
      <c r="E31" s="7"/>
      <c r="F31" s="7"/>
      <c r="G31" s="7"/>
      <c r="H31" s="7"/>
      <c r="I31" s="7"/>
      <c r="J31" s="7"/>
      <c r="K31" s="7"/>
      <c r="L31" s="7"/>
      <c r="M31" s="7"/>
      <c r="N31" s="7"/>
      <c r="O31" s="7"/>
      <c r="P31" s="7"/>
      <c r="Q31" s="7"/>
      <c r="R31" s="7"/>
      <c r="S31" s="7"/>
      <c r="T31" s="7"/>
      <c r="U31" s="7"/>
      <c r="V31" s="7"/>
    </row>
    <row r="32" spans="1:22">
      <c r="C32" s="7"/>
      <c r="D32" s="7"/>
      <c r="E32" s="7"/>
      <c r="F32" s="7"/>
      <c r="G32" s="7"/>
      <c r="H32" s="7"/>
      <c r="I32" s="7"/>
      <c r="J32" s="7"/>
      <c r="K32" s="7"/>
      <c r="L32" s="7"/>
      <c r="M32" s="7"/>
      <c r="N32" s="7"/>
      <c r="O32" s="7"/>
      <c r="P32" s="7"/>
      <c r="Q32" s="7"/>
      <c r="R32" s="7"/>
      <c r="S32" s="7"/>
      <c r="T32" s="7"/>
      <c r="U32" s="7"/>
      <c r="V32" s="7"/>
    </row>
    <row r="33" spans="3:22">
      <c r="C33" s="7"/>
      <c r="D33" s="7"/>
      <c r="E33" s="7"/>
      <c r="F33" s="7"/>
      <c r="G33" s="7"/>
      <c r="H33" s="7"/>
      <c r="I33" s="7"/>
      <c r="J33" s="7"/>
      <c r="K33" s="7"/>
      <c r="L33" s="7"/>
      <c r="M33" s="7"/>
      <c r="N33" s="7"/>
      <c r="O33" s="7"/>
      <c r="P33" s="7"/>
      <c r="Q33" s="7"/>
      <c r="R33" s="7"/>
      <c r="S33" s="7"/>
      <c r="T33" s="7"/>
      <c r="U33" s="7"/>
      <c r="V33" s="7"/>
    </row>
    <row r="34" spans="3:22">
      <c r="C34" s="7"/>
      <c r="D34" s="7"/>
      <c r="E34" s="7"/>
      <c r="F34" s="7"/>
      <c r="G34" s="7"/>
      <c r="H34" s="7"/>
      <c r="I34" s="7"/>
      <c r="J34" s="7"/>
      <c r="K34" s="7"/>
      <c r="L34" s="7"/>
      <c r="M34" s="7"/>
      <c r="N34" s="7"/>
      <c r="O34" s="7"/>
      <c r="P34" s="7"/>
      <c r="Q34" s="7"/>
      <c r="R34" s="7"/>
      <c r="S34" s="7"/>
      <c r="T34" s="7"/>
      <c r="U34" s="7"/>
      <c r="V34" s="7"/>
    </row>
    <row r="35" spans="3:22">
      <c r="C35" s="7"/>
      <c r="D35" s="7"/>
      <c r="E35" s="7"/>
      <c r="F35" s="7"/>
      <c r="G35" s="7"/>
      <c r="H35" s="7"/>
      <c r="I35" s="7"/>
      <c r="J35" s="7"/>
      <c r="K35" s="7"/>
      <c r="L35" s="7"/>
      <c r="M35" s="7"/>
      <c r="N35" s="7"/>
      <c r="O35" s="7"/>
      <c r="P35" s="7"/>
      <c r="Q35" s="7"/>
      <c r="R35" s="7"/>
      <c r="S35" s="7"/>
      <c r="T35" s="7"/>
      <c r="U35" s="7"/>
      <c r="V35" s="7"/>
    </row>
    <row r="36" spans="3:22">
      <c r="C36" s="7"/>
      <c r="D36" s="7"/>
      <c r="E36" s="7"/>
      <c r="F36" s="7"/>
      <c r="G36" s="7"/>
      <c r="H36" s="7"/>
      <c r="I36" s="7"/>
      <c r="J36" s="7"/>
      <c r="K36" s="7"/>
      <c r="L36" s="7"/>
      <c r="M36" s="7"/>
      <c r="N36" s="7"/>
      <c r="O36" s="7"/>
      <c r="P36" s="7"/>
      <c r="Q36" s="7"/>
      <c r="R36" s="7"/>
      <c r="S36" s="7"/>
      <c r="T36" s="7"/>
      <c r="U36" s="7"/>
      <c r="V36" s="7"/>
    </row>
    <row r="37" spans="3:22">
      <c r="C37" s="7"/>
      <c r="D37" s="7"/>
      <c r="E37" s="7"/>
      <c r="F37" s="7"/>
      <c r="G37" s="7"/>
      <c r="H37" s="7"/>
      <c r="I37" s="7"/>
      <c r="J37" s="7"/>
      <c r="K37" s="7"/>
      <c r="L37" s="7"/>
      <c r="M37" s="7"/>
      <c r="N37" s="7"/>
      <c r="O37" s="7"/>
      <c r="P37" s="7"/>
      <c r="Q37" s="7"/>
      <c r="R37" s="7"/>
      <c r="S37" s="7"/>
      <c r="T37" s="7"/>
      <c r="U37" s="7"/>
      <c r="V37" s="7"/>
    </row>
    <row r="38" spans="3:22">
      <c r="C38" s="7"/>
      <c r="D38" s="7"/>
      <c r="E38" s="7"/>
      <c r="F38" s="7"/>
      <c r="G38" s="7"/>
      <c r="H38" s="7"/>
      <c r="I38" s="7"/>
      <c r="J38" s="7"/>
      <c r="K38" s="7"/>
      <c r="L38" s="7"/>
      <c r="M38" s="7"/>
      <c r="N38" s="7"/>
      <c r="O38" s="7"/>
      <c r="P38" s="7"/>
      <c r="Q38" s="7"/>
      <c r="R38" s="7"/>
      <c r="S38" s="7"/>
      <c r="T38" s="7"/>
      <c r="U38" s="7"/>
      <c r="V38" s="7"/>
    </row>
    <row r="39" spans="3:22">
      <c r="C39" s="7"/>
      <c r="D39" s="7"/>
      <c r="E39" s="7"/>
      <c r="F39" s="7"/>
      <c r="G39" s="7"/>
      <c r="H39" s="7"/>
      <c r="I39" s="7"/>
      <c r="J39" s="7"/>
      <c r="K39" s="7"/>
      <c r="L39" s="7"/>
      <c r="M39" s="7"/>
      <c r="N39" s="7"/>
      <c r="O39" s="7"/>
      <c r="P39" s="7"/>
      <c r="Q39" s="7"/>
      <c r="R39" s="7"/>
      <c r="S39" s="7"/>
      <c r="T39" s="7"/>
      <c r="U39" s="7"/>
      <c r="V39" s="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A24" sqref="A24:XFD39"/>
    </sheetView>
  </sheetViews>
  <sheetFormatPr defaultColWidth="9.140625" defaultRowHeight="12.75"/>
  <cols>
    <col min="1" max="1" width="10.5703125" style="4" bestFit="1" customWidth="1"/>
    <col min="2" max="2" width="101.85546875" style="4" customWidth="1"/>
    <col min="3" max="3" width="13.85546875" style="167" customWidth="1"/>
    <col min="4" max="4" width="14.85546875" style="167" bestFit="1" customWidth="1"/>
    <col min="5" max="5" width="17.85546875" style="167" customWidth="1"/>
    <col min="6" max="6" width="15.85546875" style="167" customWidth="1"/>
    <col min="7" max="7" width="17.42578125" style="167" customWidth="1"/>
    <col min="8" max="8" width="15.140625" style="167" customWidth="1"/>
    <col min="9" max="16384" width="9.140625" style="17"/>
  </cols>
  <sheetData>
    <row r="1" spans="1:9">
      <c r="A1" s="2" t="s">
        <v>30</v>
      </c>
      <c r="B1" s="4" t="str">
        <f>'Info '!C2</f>
        <v>JSC " Halyk Bank Georgia"</v>
      </c>
      <c r="C1" s="3"/>
    </row>
    <row r="2" spans="1:9">
      <c r="A2" s="2" t="s">
        <v>31</v>
      </c>
      <c r="B2" s="277">
        <f>'1. key ratios '!B2</f>
        <v>45747</v>
      </c>
      <c r="C2" s="277"/>
    </row>
    <row r="4" spans="1:9" ht="13.5" thickBot="1">
      <c r="A4" s="2" t="s">
        <v>150</v>
      </c>
      <c r="B4" s="98" t="s">
        <v>239</v>
      </c>
    </row>
    <row r="5" spans="1:9">
      <c r="A5" s="99"/>
      <c r="B5" s="112"/>
      <c r="C5" s="168" t="s">
        <v>0</v>
      </c>
      <c r="D5" s="168" t="s">
        <v>1</v>
      </c>
      <c r="E5" s="168" t="s">
        <v>2</v>
      </c>
      <c r="F5" s="168" t="s">
        <v>3</v>
      </c>
      <c r="G5" s="169" t="s">
        <v>4</v>
      </c>
      <c r="H5" s="170" t="s">
        <v>5</v>
      </c>
      <c r="I5" s="113"/>
    </row>
    <row r="6" spans="1:9" s="113" customFormat="1" ht="12.75" customHeight="1">
      <c r="A6" s="114"/>
      <c r="B6" s="784" t="s">
        <v>149</v>
      </c>
      <c r="C6" s="786" t="s">
        <v>232</v>
      </c>
      <c r="D6" s="788" t="s">
        <v>231</v>
      </c>
      <c r="E6" s="789"/>
      <c r="F6" s="786" t="s">
        <v>236</v>
      </c>
      <c r="G6" s="786" t="s">
        <v>237</v>
      </c>
      <c r="H6" s="782" t="s">
        <v>235</v>
      </c>
    </row>
    <row r="7" spans="1:9" ht="38.25">
      <c r="A7" s="116"/>
      <c r="B7" s="785"/>
      <c r="C7" s="787"/>
      <c r="D7" s="171" t="s">
        <v>234</v>
      </c>
      <c r="E7" s="171" t="s">
        <v>233</v>
      </c>
      <c r="F7" s="787"/>
      <c r="G7" s="787"/>
      <c r="H7" s="783"/>
      <c r="I7" s="113"/>
    </row>
    <row r="8" spans="1:9">
      <c r="A8" s="114">
        <v>1</v>
      </c>
      <c r="B8" s="1" t="s">
        <v>51</v>
      </c>
      <c r="C8" s="172">
        <v>98704079.839999989</v>
      </c>
      <c r="D8" s="172">
        <v>0</v>
      </c>
      <c r="E8" s="172">
        <v>0</v>
      </c>
      <c r="F8" s="172">
        <v>91043176.319999993</v>
      </c>
      <c r="G8" s="172">
        <v>91043176.319999993</v>
      </c>
      <c r="H8" s="174">
        <f>G8/(C8+E8)</f>
        <v>0.92238513815823642</v>
      </c>
    </row>
    <row r="9" spans="1:9" ht="15" customHeight="1">
      <c r="A9" s="114">
        <v>2</v>
      </c>
      <c r="B9" s="1" t="s">
        <v>52</v>
      </c>
      <c r="C9" s="172">
        <v>0</v>
      </c>
      <c r="D9" s="172">
        <v>0</v>
      </c>
      <c r="E9" s="172">
        <v>0</v>
      </c>
      <c r="F9" s="172">
        <v>0</v>
      </c>
      <c r="G9" s="172">
        <v>0</v>
      </c>
      <c r="H9" s="174" t="e">
        <f t="shared" ref="H9:H21" si="0">G9/(C9+E9)</f>
        <v>#DIV/0!</v>
      </c>
    </row>
    <row r="10" spans="1:9">
      <c r="A10" s="114">
        <v>3</v>
      </c>
      <c r="B10" s="1" t="s">
        <v>153</v>
      </c>
      <c r="C10" s="172">
        <v>0</v>
      </c>
      <c r="D10" s="172">
        <v>0</v>
      </c>
      <c r="E10" s="172">
        <v>0</v>
      </c>
      <c r="F10" s="172">
        <v>0</v>
      </c>
      <c r="G10" s="172">
        <v>0</v>
      </c>
      <c r="H10" s="174" t="e">
        <f t="shared" si="0"/>
        <v>#DIV/0!</v>
      </c>
    </row>
    <row r="11" spans="1:9">
      <c r="A11" s="114">
        <v>4</v>
      </c>
      <c r="B11" s="1" t="s">
        <v>53</v>
      </c>
      <c r="C11" s="172">
        <v>0</v>
      </c>
      <c r="D11" s="172">
        <v>0</v>
      </c>
      <c r="E11" s="172">
        <v>0</v>
      </c>
      <c r="F11" s="172">
        <v>0</v>
      </c>
      <c r="G11" s="172">
        <v>0</v>
      </c>
      <c r="H11" s="174" t="e">
        <f t="shared" si="0"/>
        <v>#DIV/0!</v>
      </c>
    </row>
    <row r="12" spans="1:9">
      <c r="A12" s="114">
        <v>5</v>
      </c>
      <c r="B12" s="1" t="s">
        <v>54</v>
      </c>
      <c r="C12" s="172">
        <v>0</v>
      </c>
      <c r="D12" s="172">
        <v>0</v>
      </c>
      <c r="E12" s="172">
        <v>0</v>
      </c>
      <c r="F12" s="172">
        <v>0</v>
      </c>
      <c r="G12" s="172">
        <v>0</v>
      </c>
      <c r="H12" s="174" t="e">
        <f t="shared" si="0"/>
        <v>#DIV/0!</v>
      </c>
    </row>
    <row r="13" spans="1:9">
      <c r="A13" s="114">
        <v>6</v>
      </c>
      <c r="B13" s="1" t="s">
        <v>55</v>
      </c>
      <c r="C13" s="172">
        <v>29441492.379999995</v>
      </c>
      <c r="D13" s="172">
        <v>0</v>
      </c>
      <c r="E13" s="172">
        <v>0</v>
      </c>
      <c r="F13" s="172">
        <v>8885841.311999999</v>
      </c>
      <c r="G13" s="172">
        <v>8885841.311999999</v>
      </c>
      <c r="H13" s="174">
        <f t="shared" si="0"/>
        <v>0.30181354930350851</v>
      </c>
    </row>
    <row r="14" spans="1:9">
      <c r="A14" s="114">
        <v>7</v>
      </c>
      <c r="B14" s="1" t="s">
        <v>56</v>
      </c>
      <c r="C14" s="172">
        <v>545590965.01039958</v>
      </c>
      <c r="D14" s="172">
        <v>68517727.373933837</v>
      </c>
      <c r="E14" s="172">
        <v>21614058.194414198</v>
      </c>
      <c r="F14" s="172">
        <v>567205023.20481372</v>
      </c>
      <c r="G14" s="172">
        <v>559773784.79646385</v>
      </c>
      <c r="H14" s="174">
        <f t="shared" si="0"/>
        <v>0.9868984968321296</v>
      </c>
    </row>
    <row r="15" spans="1:9">
      <c r="A15" s="114">
        <v>8</v>
      </c>
      <c r="B15" s="1" t="s">
        <v>57</v>
      </c>
      <c r="C15" s="172">
        <v>190968933.08640012</v>
      </c>
      <c r="D15" s="172">
        <v>5375710.2100000056</v>
      </c>
      <c r="E15" s="172">
        <v>1427860.8230000027</v>
      </c>
      <c r="F15" s="172">
        <v>144654560.6378001</v>
      </c>
      <c r="G15" s="172">
        <v>143428157.32250011</v>
      </c>
      <c r="H15" s="174">
        <f t="shared" si="0"/>
        <v>0.74548101560382851</v>
      </c>
    </row>
    <row r="16" spans="1:9">
      <c r="A16" s="114">
        <v>9</v>
      </c>
      <c r="B16" s="1" t="s">
        <v>58</v>
      </c>
      <c r="C16" s="172">
        <v>0</v>
      </c>
      <c r="D16" s="172">
        <v>0</v>
      </c>
      <c r="E16" s="172">
        <v>0</v>
      </c>
      <c r="F16" s="172">
        <v>0</v>
      </c>
      <c r="G16" s="172">
        <v>0</v>
      </c>
      <c r="H16" s="174" t="e">
        <f t="shared" si="0"/>
        <v>#DIV/0!</v>
      </c>
    </row>
    <row r="17" spans="1:8">
      <c r="A17" s="114">
        <v>10</v>
      </c>
      <c r="B17" s="1" t="s">
        <v>59</v>
      </c>
      <c r="C17" s="172">
        <v>28831507.065599993</v>
      </c>
      <c r="D17" s="172">
        <v>22127.680000000004</v>
      </c>
      <c r="E17" s="172">
        <v>11063.840000000002</v>
      </c>
      <c r="F17" s="172">
        <v>40936057.514199987</v>
      </c>
      <c r="G17" s="172">
        <v>40936057.514199987</v>
      </c>
      <c r="H17" s="174">
        <f t="shared" si="0"/>
        <v>1.4192929488907646</v>
      </c>
    </row>
    <row r="18" spans="1:8">
      <c r="A18" s="114">
        <v>11</v>
      </c>
      <c r="B18" s="1" t="s">
        <v>60</v>
      </c>
      <c r="C18" s="172">
        <v>0</v>
      </c>
      <c r="D18" s="172">
        <v>0</v>
      </c>
      <c r="E18" s="172">
        <v>0</v>
      </c>
      <c r="F18" s="172">
        <v>0</v>
      </c>
      <c r="G18" s="172">
        <v>0</v>
      </c>
      <c r="H18" s="174" t="e">
        <f t="shared" si="0"/>
        <v>#DIV/0!</v>
      </c>
    </row>
    <row r="19" spans="1:8">
      <c r="A19" s="114">
        <v>12</v>
      </c>
      <c r="B19" s="1" t="s">
        <v>61</v>
      </c>
      <c r="C19" s="172">
        <v>0</v>
      </c>
      <c r="D19" s="172">
        <v>0</v>
      </c>
      <c r="E19" s="172">
        <v>0</v>
      </c>
      <c r="F19" s="172">
        <v>0</v>
      </c>
      <c r="G19" s="172">
        <v>0</v>
      </c>
      <c r="H19" s="174" t="e">
        <f t="shared" si="0"/>
        <v>#DIV/0!</v>
      </c>
    </row>
    <row r="20" spans="1:8">
      <c r="A20" s="114">
        <v>13</v>
      </c>
      <c r="B20" s="1" t="s">
        <v>144</v>
      </c>
      <c r="C20" s="172">
        <v>0</v>
      </c>
      <c r="D20" s="172">
        <v>0</v>
      </c>
      <c r="E20" s="172">
        <v>0</v>
      </c>
      <c r="F20" s="172">
        <v>0</v>
      </c>
      <c r="G20" s="172">
        <v>0</v>
      </c>
      <c r="H20" s="174" t="e">
        <f t="shared" si="0"/>
        <v>#DIV/0!</v>
      </c>
    </row>
    <row r="21" spans="1:8">
      <c r="A21" s="114">
        <v>14</v>
      </c>
      <c r="B21" s="1" t="s">
        <v>63</v>
      </c>
      <c r="C21" s="172">
        <v>133793472.87729993</v>
      </c>
      <c r="D21" s="172">
        <v>81186.34</v>
      </c>
      <c r="E21" s="172">
        <v>40593.17</v>
      </c>
      <c r="F21" s="172">
        <v>120207606.93729995</v>
      </c>
      <c r="G21" s="172">
        <v>118027281.48729995</v>
      </c>
      <c r="H21" s="174">
        <f t="shared" si="0"/>
        <v>0.88189266733916971</v>
      </c>
    </row>
    <row r="22" spans="1:8" ht="13.5" thickBot="1">
      <c r="A22" s="117"/>
      <c r="B22" s="118" t="s">
        <v>64</v>
      </c>
      <c r="C22" s="173">
        <f>SUM(C8:C21)</f>
        <v>1027330450.2596997</v>
      </c>
      <c r="D22" s="173">
        <f>SUM(D8:D21)</f>
        <v>73996751.603933856</v>
      </c>
      <c r="E22" s="173">
        <f>SUM(E8:E21)</f>
        <v>23093576.027414203</v>
      </c>
      <c r="F22" s="173">
        <f>SUM(F8:F21)</f>
        <v>972932265.92611372</v>
      </c>
      <c r="G22" s="173">
        <f>SUM(G8:G21)</f>
        <v>962094298.75246382</v>
      </c>
      <c r="H22" s="175">
        <f>G22/(C22+E22)</f>
        <v>0.91591040825021386</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16" activePane="bottomRight" state="frozen"/>
      <selection activeCell="B19" sqref="B19"/>
      <selection pane="topRight" activeCell="B19" sqref="B19"/>
      <selection pane="bottomLeft" activeCell="B19" sqref="B19"/>
      <selection pane="bottomRight" activeCell="A28" sqref="A28:XFD48"/>
    </sheetView>
  </sheetViews>
  <sheetFormatPr defaultColWidth="9.140625" defaultRowHeight="12.75"/>
  <cols>
    <col min="1" max="1" width="10.5703125" style="167" bestFit="1" customWidth="1"/>
    <col min="2" max="2" width="104.140625" style="167" customWidth="1"/>
    <col min="3" max="11" width="12.85546875" style="167" customWidth="1"/>
    <col min="12" max="16384" width="9.140625" style="167"/>
  </cols>
  <sheetData>
    <row r="1" spans="1:11">
      <c r="A1" s="167" t="s">
        <v>30</v>
      </c>
      <c r="B1" s="3" t="str">
        <f>'Info '!C2</f>
        <v>JSC " Halyk Bank Georgia"</v>
      </c>
    </row>
    <row r="2" spans="1:11">
      <c r="A2" s="167" t="s">
        <v>31</v>
      </c>
      <c r="B2" s="277">
        <f>'1. key ratios '!B2</f>
        <v>45747</v>
      </c>
      <c r="C2" s="187"/>
      <c r="D2" s="187"/>
    </row>
    <row r="3" spans="1:11">
      <c r="B3" s="187"/>
      <c r="C3" s="187"/>
      <c r="D3" s="187"/>
    </row>
    <row r="4" spans="1:11" ht="13.5" thickBot="1">
      <c r="A4" s="167" t="s">
        <v>146</v>
      </c>
      <c r="B4" s="209" t="s">
        <v>240</v>
      </c>
      <c r="C4" s="187"/>
      <c r="D4" s="187"/>
    </row>
    <row r="5" spans="1:11" ht="30" customHeight="1">
      <c r="A5" s="790"/>
      <c r="B5" s="791"/>
      <c r="C5" s="792" t="s">
        <v>292</v>
      </c>
      <c r="D5" s="792"/>
      <c r="E5" s="792"/>
      <c r="F5" s="792" t="s">
        <v>293</v>
      </c>
      <c r="G5" s="792"/>
      <c r="H5" s="792"/>
      <c r="I5" s="792" t="s">
        <v>294</v>
      </c>
      <c r="J5" s="792"/>
      <c r="K5" s="793"/>
    </row>
    <row r="6" spans="1:11">
      <c r="A6" s="188"/>
      <c r="B6" s="189"/>
      <c r="C6" s="19" t="s">
        <v>32</v>
      </c>
      <c r="D6" s="19" t="s">
        <v>33</v>
      </c>
      <c r="E6" s="19" t="s">
        <v>34</v>
      </c>
      <c r="F6" s="19" t="s">
        <v>32</v>
      </c>
      <c r="G6" s="19" t="s">
        <v>33</v>
      </c>
      <c r="H6" s="19" t="s">
        <v>34</v>
      </c>
      <c r="I6" s="19" t="s">
        <v>32</v>
      </c>
      <c r="J6" s="19" t="s">
        <v>33</v>
      </c>
      <c r="K6" s="19" t="s">
        <v>34</v>
      </c>
    </row>
    <row r="7" spans="1:11">
      <c r="A7" s="190" t="s">
        <v>243</v>
      </c>
      <c r="B7" s="191"/>
      <c r="C7" s="191"/>
      <c r="D7" s="191"/>
      <c r="E7" s="191"/>
      <c r="F7" s="191"/>
      <c r="G7" s="191"/>
      <c r="H7" s="191"/>
      <c r="I7" s="191"/>
      <c r="J7" s="191"/>
      <c r="K7" s="192"/>
    </row>
    <row r="8" spans="1:11">
      <c r="A8" s="193">
        <v>1</v>
      </c>
      <c r="B8" s="194" t="s">
        <v>241</v>
      </c>
      <c r="C8" s="195"/>
      <c r="D8" s="663"/>
      <c r="E8" s="663"/>
      <c r="F8" s="664">
        <v>23012215.689661019</v>
      </c>
      <c r="G8" s="664">
        <v>108899402.09796609</v>
      </c>
      <c r="H8" s="664">
        <v>131911617.78762712</v>
      </c>
      <c r="I8" s="664">
        <v>14956943.672711864</v>
      </c>
      <c r="J8" s="664">
        <v>73093642.928474575</v>
      </c>
      <c r="K8" s="665">
        <v>88050586.601186439</v>
      </c>
    </row>
    <row r="9" spans="1:11">
      <c r="A9" s="190" t="s">
        <v>244</v>
      </c>
      <c r="B9" s="191"/>
      <c r="C9" s="666"/>
      <c r="D9" s="667"/>
      <c r="E9" s="667"/>
      <c r="F9" s="667"/>
      <c r="G9" s="667"/>
      <c r="H9" s="667"/>
      <c r="I9" s="667"/>
      <c r="J9" s="667"/>
      <c r="K9" s="668"/>
    </row>
    <row r="10" spans="1:11">
      <c r="A10" s="196">
        <v>2</v>
      </c>
      <c r="B10" s="197" t="s">
        <v>252</v>
      </c>
      <c r="C10" s="669">
        <v>14749173.180508465</v>
      </c>
      <c r="D10" s="670">
        <v>64702608.482610106</v>
      </c>
      <c r="E10" s="670">
        <v>79451781.663118958</v>
      </c>
      <c r="F10" s="670">
        <v>3363739.9413432195</v>
      </c>
      <c r="G10" s="670">
        <v>14709911.234464066</v>
      </c>
      <c r="H10" s="670">
        <v>18073651.175807286</v>
      </c>
      <c r="I10" s="670">
        <v>806721.09657627076</v>
      </c>
      <c r="J10" s="670">
        <v>3739334.4617101699</v>
      </c>
      <c r="K10" s="671">
        <v>4546055.5582864396</v>
      </c>
    </row>
    <row r="11" spans="1:11">
      <c r="A11" s="196">
        <v>3</v>
      </c>
      <c r="B11" s="197" t="s">
        <v>246</v>
      </c>
      <c r="C11" s="669">
        <v>79421399.9415254</v>
      </c>
      <c r="D11" s="670">
        <v>511233579.37237287</v>
      </c>
      <c r="E11" s="670">
        <v>590654979.31389832</v>
      </c>
      <c r="F11" s="670">
        <v>16714114.815466104</v>
      </c>
      <c r="G11" s="670">
        <v>37637259.558347441</v>
      </c>
      <c r="H11" s="670">
        <v>54351374.373813547</v>
      </c>
      <c r="I11" s="670">
        <v>14183220.675788138</v>
      </c>
      <c r="J11" s="670">
        <v>31644588.208152536</v>
      </c>
      <c r="K11" s="671">
        <v>45827808.883940667</v>
      </c>
    </row>
    <row r="12" spans="1:11">
      <c r="A12" s="196">
        <v>4</v>
      </c>
      <c r="B12" s="197" t="s">
        <v>247</v>
      </c>
      <c r="C12" s="669">
        <v>0</v>
      </c>
      <c r="D12" s="670">
        <v>0</v>
      </c>
      <c r="E12" s="670">
        <v>0</v>
      </c>
      <c r="F12" s="670">
        <v>0</v>
      </c>
      <c r="G12" s="670">
        <v>0</v>
      </c>
      <c r="H12" s="670">
        <v>0</v>
      </c>
      <c r="I12" s="670">
        <v>0</v>
      </c>
      <c r="J12" s="670">
        <v>0</v>
      </c>
      <c r="K12" s="671">
        <v>0</v>
      </c>
    </row>
    <row r="13" spans="1:11">
      <c r="A13" s="196">
        <v>5</v>
      </c>
      <c r="B13" s="197" t="s">
        <v>255</v>
      </c>
      <c r="C13" s="669">
        <v>58442885.443389833</v>
      </c>
      <c r="D13" s="670">
        <v>45786106.124067783</v>
      </c>
      <c r="E13" s="670">
        <v>104228991.56745763</v>
      </c>
      <c r="F13" s="670">
        <v>5132131.9595847437</v>
      </c>
      <c r="G13" s="670">
        <v>16775840.287420342</v>
      </c>
      <c r="H13" s="670">
        <v>21907972.247005086</v>
      </c>
      <c r="I13" s="670">
        <v>1830470.3449322034</v>
      </c>
      <c r="J13" s="670">
        <v>4262377.7987711858</v>
      </c>
      <c r="K13" s="671">
        <v>6092848.143703389</v>
      </c>
    </row>
    <row r="14" spans="1:11">
      <c r="A14" s="196">
        <v>6</v>
      </c>
      <c r="B14" s="197" t="s">
        <v>287</v>
      </c>
      <c r="C14" s="669">
        <v>0</v>
      </c>
      <c r="D14" s="670">
        <v>0</v>
      </c>
      <c r="E14" s="670">
        <v>0</v>
      </c>
      <c r="F14" s="670">
        <v>0</v>
      </c>
      <c r="G14" s="670">
        <v>0</v>
      </c>
      <c r="H14" s="670">
        <v>0</v>
      </c>
      <c r="I14" s="670">
        <v>0</v>
      </c>
      <c r="J14" s="670">
        <v>0</v>
      </c>
      <c r="K14" s="671">
        <v>0</v>
      </c>
    </row>
    <row r="15" spans="1:11">
      <c r="A15" s="196">
        <v>7</v>
      </c>
      <c r="B15" s="197" t="s">
        <v>288</v>
      </c>
      <c r="C15" s="669">
        <v>5121087.4037288157</v>
      </c>
      <c r="D15" s="670">
        <v>50714849.996949144</v>
      </c>
      <c r="E15" s="670">
        <v>55835937.400677979</v>
      </c>
      <c r="F15" s="670">
        <v>716229.01525423722</v>
      </c>
      <c r="G15" s="670">
        <v>11332398.315762714</v>
      </c>
      <c r="H15" s="670">
        <v>12048627.33101695</v>
      </c>
      <c r="I15" s="670">
        <v>716229.01525423722</v>
      </c>
      <c r="J15" s="670">
        <v>11332398.315762714</v>
      </c>
      <c r="K15" s="671">
        <v>12048627.33101695</v>
      </c>
    </row>
    <row r="16" spans="1:11">
      <c r="A16" s="196">
        <v>8</v>
      </c>
      <c r="B16" s="198" t="s">
        <v>248</v>
      </c>
      <c r="C16" s="669">
        <v>157734545.96915251</v>
      </c>
      <c r="D16" s="670">
        <v>672437143.97599995</v>
      </c>
      <c r="E16" s="670">
        <v>830171689.945153</v>
      </c>
      <c r="F16" s="670">
        <v>25926215.731648304</v>
      </c>
      <c r="G16" s="670">
        <v>80455409.395994559</v>
      </c>
      <c r="H16" s="670">
        <v>106381625.12764287</v>
      </c>
      <c r="I16" s="670">
        <v>17536641.132550851</v>
      </c>
      <c r="J16" s="670">
        <v>50978698.784396604</v>
      </c>
      <c r="K16" s="671">
        <v>68515339.916947454</v>
      </c>
    </row>
    <row r="17" spans="1:11">
      <c r="A17" s="190" t="s">
        <v>245</v>
      </c>
      <c r="B17" s="191"/>
      <c r="C17" s="667">
        <v>0</v>
      </c>
      <c r="D17" s="667">
        <v>0</v>
      </c>
      <c r="E17" s="667">
        <v>0</v>
      </c>
      <c r="F17" s="667">
        <v>0</v>
      </c>
      <c r="G17" s="667">
        <v>0</v>
      </c>
      <c r="H17" s="667">
        <v>0</v>
      </c>
      <c r="I17" s="667">
        <v>0</v>
      </c>
      <c r="J17" s="667">
        <v>0</v>
      </c>
      <c r="K17" s="668">
        <v>0</v>
      </c>
    </row>
    <row r="18" spans="1:11">
      <c r="A18" s="196">
        <v>9</v>
      </c>
      <c r="B18" s="197" t="s">
        <v>251</v>
      </c>
      <c r="C18" s="669">
        <v>0</v>
      </c>
      <c r="D18" s="670">
        <v>0</v>
      </c>
      <c r="E18" s="670">
        <v>0</v>
      </c>
      <c r="F18" s="670">
        <v>0</v>
      </c>
      <c r="G18" s="670">
        <v>0</v>
      </c>
      <c r="H18" s="670">
        <v>0</v>
      </c>
      <c r="I18" s="670">
        <v>0</v>
      </c>
      <c r="J18" s="670">
        <v>0</v>
      </c>
      <c r="K18" s="671">
        <v>0</v>
      </c>
    </row>
    <row r="19" spans="1:11">
      <c r="A19" s="196">
        <v>10</v>
      </c>
      <c r="B19" s="197" t="s">
        <v>289</v>
      </c>
      <c r="C19" s="669">
        <v>249660519.68585289</v>
      </c>
      <c r="D19" s="670">
        <v>466977548.91742218</v>
      </c>
      <c r="E19" s="670">
        <v>716638068.60327482</v>
      </c>
      <c r="F19" s="670">
        <v>1827642.3164892839</v>
      </c>
      <c r="G19" s="670">
        <v>2623099.0349623668</v>
      </c>
      <c r="H19" s="670">
        <v>4450741.3514516503</v>
      </c>
      <c r="I19" s="670">
        <v>9882914.3334384374</v>
      </c>
      <c r="J19" s="670">
        <v>38432312.424792871</v>
      </c>
      <c r="K19" s="671">
        <v>48315226.758231312</v>
      </c>
    </row>
    <row r="20" spans="1:11">
      <c r="A20" s="196">
        <v>11</v>
      </c>
      <c r="B20" s="197" t="s">
        <v>250</v>
      </c>
      <c r="C20" s="669">
        <v>24917402.206610166</v>
      </c>
      <c r="D20" s="670">
        <v>933697.80762711831</v>
      </c>
      <c r="E20" s="670">
        <v>25851100.014237277</v>
      </c>
      <c r="F20" s="670">
        <v>6244268.1662711855</v>
      </c>
      <c r="G20" s="670">
        <v>0</v>
      </c>
      <c r="H20" s="670">
        <v>6244268.1662711855</v>
      </c>
      <c r="I20" s="670">
        <v>6244268.1662711855</v>
      </c>
      <c r="J20" s="670">
        <v>0</v>
      </c>
      <c r="K20" s="671">
        <v>6244268.1662711855</v>
      </c>
    </row>
    <row r="21" spans="1:11" ht="13.5" thickBot="1">
      <c r="A21" s="199">
        <v>12</v>
      </c>
      <c r="B21" s="200" t="s">
        <v>249</v>
      </c>
      <c r="C21" s="672">
        <v>274577921.89246303</v>
      </c>
      <c r="D21" s="673">
        <v>467911246.72504932</v>
      </c>
      <c r="E21" s="672">
        <v>742489168.61751211</v>
      </c>
      <c r="F21" s="673">
        <v>8071910.4827604694</v>
      </c>
      <c r="G21" s="673">
        <v>2623099.0349623668</v>
      </c>
      <c r="H21" s="673">
        <v>10695009.517722836</v>
      </c>
      <c r="I21" s="673">
        <v>16127182.499709623</v>
      </c>
      <c r="J21" s="673">
        <v>38432312.424792871</v>
      </c>
      <c r="K21" s="674">
        <v>54559494.924502499</v>
      </c>
    </row>
    <row r="22" spans="1:11" ht="38.25" customHeight="1" thickBot="1">
      <c r="A22" s="201"/>
      <c r="B22" s="202"/>
      <c r="C22" s="202"/>
      <c r="D22" s="202"/>
      <c r="E22" s="202"/>
      <c r="F22" s="794" t="s">
        <v>291</v>
      </c>
      <c r="G22" s="795"/>
      <c r="H22" s="795"/>
      <c r="I22" s="794" t="s">
        <v>256</v>
      </c>
      <c r="J22" s="795"/>
      <c r="K22" s="796"/>
    </row>
    <row r="23" spans="1:11">
      <c r="A23" s="203">
        <v>13</v>
      </c>
      <c r="B23" s="204" t="s">
        <v>241</v>
      </c>
      <c r="C23" s="675"/>
      <c r="D23" s="675"/>
      <c r="E23" s="675"/>
      <c r="F23" s="676">
        <v>23012215.689661019</v>
      </c>
      <c r="G23" s="676">
        <v>108899402.09796609</v>
      </c>
      <c r="H23" s="676">
        <v>131911617.78762712</v>
      </c>
      <c r="I23" s="676">
        <v>14956943.672711864</v>
      </c>
      <c r="J23" s="676">
        <v>73093642.928474575</v>
      </c>
      <c r="K23" s="677">
        <v>88050586.601186439</v>
      </c>
    </row>
    <row r="24" spans="1:11" ht="13.5" thickBot="1">
      <c r="A24" s="205">
        <v>14</v>
      </c>
      <c r="B24" s="206" t="s">
        <v>253</v>
      </c>
      <c r="C24" s="658"/>
      <c r="D24" s="659"/>
      <c r="E24" s="660"/>
      <c r="F24" s="678">
        <v>17854305.248887833</v>
      </c>
      <c r="G24" s="678">
        <v>77832310.361032188</v>
      </c>
      <c r="H24" s="678">
        <v>95686615.60992004</v>
      </c>
      <c r="I24" s="678">
        <v>4384160.2831377126</v>
      </c>
      <c r="J24" s="678">
        <v>12744674.696099151</v>
      </c>
      <c r="K24" s="679">
        <v>17128834.979236864</v>
      </c>
    </row>
    <row r="25" spans="1:11" ht="13.5" thickBot="1">
      <c r="A25" s="207">
        <v>15</v>
      </c>
      <c r="B25" s="208" t="s">
        <v>254</v>
      </c>
      <c r="C25" s="680"/>
      <c r="D25" s="680"/>
      <c r="E25" s="680"/>
      <c r="F25" s="681">
        <v>1.2888888908793847</v>
      </c>
      <c r="G25" s="681">
        <v>1.3991541763674546</v>
      </c>
      <c r="H25" s="681">
        <v>1.3785796158303205</v>
      </c>
      <c r="I25" s="681">
        <v>3.4115868733720851</v>
      </c>
      <c r="J25" s="681">
        <v>5.735230178205085</v>
      </c>
      <c r="K25" s="682">
        <v>5.1404889303866321</v>
      </c>
    </row>
    <row r="27" spans="1:11" ht="25.5">
      <c r="B27" s="186"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Q34"/>
  <sheetViews>
    <sheetView zoomScale="80" zoomScaleNormal="80" workbookViewId="0">
      <pane xSplit="1" ySplit="3" topLeftCell="B16" activePane="bottomRight" state="frozen"/>
      <selection activeCell="B19" sqref="B19"/>
      <selection pane="topRight" activeCell="B19" sqref="B19"/>
      <selection pane="bottomLeft" activeCell="B19" sqref="B19"/>
      <selection pane="bottomRight" activeCell="C39" sqref="C39"/>
    </sheetView>
  </sheetViews>
  <sheetFormatPr defaultColWidth="9.140625" defaultRowHeight="12.75"/>
  <cols>
    <col min="1" max="1" width="10.5703125" style="4" bestFit="1" customWidth="1"/>
    <col min="2" max="2" width="95" style="4" customWidth="1"/>
    <col min="3" max="3" width="12.5703125" style="4" bestFit="1" customWidth="1"/>
    <col min="4" max="4" width="14.140625" style="4" customWidth="1"/>
    <col min="5" max="5" width="18.140625" style="4" bestFit="1" customWidth="1"/>
    <col min="6" max="13" width="12.85546875" style="4" customWidth="1"/>
    <col min="14" max="14" width="31.140625" style="4" bestFit="1" customWidth="1"/>
    <col min="15" max="15" width="12.28515625" style="17" bestFit="1" customWidth="1"/>
    <col min="16" max="16" width="13.7109375" style="17" customWidth="1"/>
    <col min="17" max="17" width="44.140625" style="17" customWidth="1"/>
    <col min="18" max="16384" width="9.140625" style="17"/>
  </cols>
  <sheetData>
    <row r="1" spans="1:17" ht="15">
      <c r="A1" s="577" t="s">
        <v>717</v>
      </c>
      <c r="B1" s="527" t="str">
        <f>'Info '!C2</f>
        <v>JSC " Halyk Bank Georgia"</v>
      </c>
      <c r="C1" s="527"/>
      <c r="D1" s="527"/>
      <c r="E1" s="527"/>
      <c r="F1" s="527"/>
      <c r="G1" s="527"/>
      <c r="H1" s="527"/>
      <c r="I1" s="527"/>
      <c r="J1" s="527"/>
      <c r="K1" s="527"/>
      <c r="L1" s="527"/>
      <c r="M1" s="527"/>
      <c r="N1" s="527"/>
      <c r="O1" s="165"/>
      <c r="P1" s="165"/>
      <c r="Q1" s="165"/>
    </row>
    <row r="2" spans="1:17" ht="14.25" customHeight="1">
      <c r="A2" s="527" t="s">
        <v>718</v>
      </c>
      <c r="B2" s="489">
        <f>'1. key ratios '!B2</f>
        <v>45747</v>
      </c>
      <c r="C2" s="527"/>
      <c r="D2" s="527"/>
      <c r="E2" s="527"/>
      <c r="F2" s="527"/>
      <c r="G2" s="527"/>
      <c r="H2" s="527"/>
      <c r="I2" s="527"/>
      <c r="J2" s="527"/>
      <c r="K2" s="527"/>
      <c r="L2" s="527"/>
      <c r="M2" s="527"/>
      <c r="N2" s="527"/>
      <c r="O2" s="165"/>
      <c r="P2" s="165"/>
      <c r="Q2" s="165"/>
    </row>
    <row r="3" spans="1:17" ht="14.25" customHeight="1">
      <c r="A3" s="527"/>
      <c r="B3" s="165"/>
      <c r="C3" s="165"/>
      <c r="D3" s="165"/>
      <c r="E3" s="165"/>
      <c r="F3" s="165"/>
      <c r="G3" s="165"/>
      <c r="H3" s="165"/>
      <c r="I3" s="165"/>
      <c r="J3" s="165"/>
      <c r="K3" s="165"/>
      <c r="L3" s="165"/>
      <c r="M3" s="165"/>
      <c r="N3" s="165"/>
      <c r="O3" s="165"/>
      <c r="P3" s="165"/>
      <c r="Q3" s="165"/>
    </row>
    <row r="4" spans="1:17" ht="15">
      <c r="A4" s="527"/>
      <c r="B4" s="578" t="s">
        <v>719</v>
      </c>
      <c r="C4" s="165"/>
      <c r="D4" s="165"/>
      <c r="E4" s="165"/>
      <c r="F4" s="165"/>
      <c r="G4" s="165"/>
      <c r="H4" s="165"/>
      <c r="I4" s="165"/>
      <c r="J4" s="165"/>
      <c r="K4" s="165"/>
      <c r="L4" s="165"/>
      <c r="M4" s="165"/>
      <c r="N4" s="165"/>
      <c r="O4" s="165"/>
      <c r="P4" s="165"/>
      <c r="Q4" s="165"/>
    </row>
    <row r="5" spans="1:17" ht="60">
      <c r="A5" s="527"/>
      <c r="B5" s="579" t="s">
        <v>720</v>
      </c>
      <c r="C5" s="580" t="s">
        <v>721</v>
      </c>
      <c r="D5" s="580" t="s">
        <v>722</v>
      </c>
      <c r="E5" s="580" t="s">
        <v>723</v>
      </c>
      <c r="F5" s="580" t="s">
        <v>724</v>
      </c>
      <c r="G5" s="580" t="s">
        <v>725</v>
      </c>
      <c r="H5" s="580" t="s">
        <v>726</v>
      </c>
      <c r="I5" s="581" t="s">
        <v>727</v>
      </c>
      <c r="J5" s="582">
        <v>0.02</v>
      </c>
      <c r="K5" s="582">
        <v>0.2</v>
      </c>
      <c r="L5" s="582">
        <v>0.35</v>
      </c>
      <c r="M5" s="582">
        <v>0.5</v>
      </c>
      <c r="N5" s="582">
        <v>0.75</v>
      </c>
      <c r="O5" s="582">
        <v>1</v>
      </c>
      <c r="P5" s="582">
        <v>1.5</v>
      </c>
      <c r="Q5" s="583" t="s">
        <v>728</v>
      </c>
    </row>
    <row r="6" spans="1:17" ht="15.75">
      <c r="A6" s="527"/>
      <c r="B6" s="584"/>
      <c r="C6" s="585">
        <f>IF(C7&gt;0,C7,IF(C8&gt;0,C8,IF(C9&gt;0,C9)))</f>
        <v>15387325</v>
      </c>
      <c r="D6" s="585">
        <f t="shared" ref="D6:Q6" si="0">IF(D7&gt;0,D7,IF(D8&gt;0,D8,IF(D9&gt;0,D9)))</f>
        <v>314144.04630243778</v>
      </c>
      <c r="E6" s="585" t="b">
        <f t="shared" si="0"/>
        <v>0</v>
      </c>
      <c r="F6" s="585">
        <f t="shared" si="0"/>
        <v>314144.04630243778</v>
      </c>
      <c r="G6" s="585">
        <f t="shared" si="0"/>
        <v>266700</v>
      </c>
      <c r="H6" s="585"/>
      <c r="I6" s="585">
        <f t="shared" si="0"/>
        <v>813181.6648234129</v>
      </c>
      <c r="J6" s="585" t="b">
        <f t="shared" si="0"/>
        <v>0</v>
      </c>
      <c r="K6" s="585" t="b">
        <f t="shared" si="0"/>
        <v>0</v>
      </c>
      <c r="L6" s="585" t="b">
        <f t="shared" si="0"/>
        <v>0</v>
      </c>
      <c r="M6" s="585">
        <f t="shared" si="0"/>
        <v>813182.08456070966</v>
      </c>
      <c r="N6" s="585" t="b">
        <f t="shared" si="0"/>
        <v>0</v>
      </c>
      <c r="O6" s="585" t="b">
        <f t="shared" si="0"/>
        <v>0</v>
      </c>
      <c r="P6" s="585" t="b">
        <f t="shared" si="0"/>
        <v>0</v>
      </c>
      <c r="Q6" s="585">
        <f t="shared" si="0"/>
        <v>406591.04228035483</v>
      </c>
    </row>
    <row r="7" spans="1:17" ht="15.75">
      <c r="A7" s="527"/>
      <c r="B7" s="586" t="s">
        <v>729</v>
      </c>
      <c r="C7" s="585">
        <f>C11+C15+C19+C23+C27+C31</f>
        <v>15387325</v>
      </c>
      <c r="D7" s="585">
        <f t="shared" ref="D7:E7" si="1">D11+D15+D19+D23+D27+D31</f>
        <v>314144.04630243778</v>
      </c>
      <c r="E7" s="585">
        <f t="shared" si="1"/>
        <v>0</v>
      </c>
      <c r="F7" s="585">
        <f t="shared" ref="F7:G9" si="2">F11+F15+F19+F23+F27+F31</f>
        <v>314144.04630243778</v>
      </c>
      <c r="G7" s="585">
        <f t="shared" si="2"/>
        <v>266700</v>
      </c>
      <c r="H7" s="587">
        <v>1.4</v>
      </c>
      <c r="I7" s="588">
        <f t="shared" ref="I7:I33" si="3">(F7+G7)*H7</f>
        <v>813181.6648234129</v>
      </c>
      <c r="J7" s="585">
        <f>J11+J15+J19+J23+J27+J31</f>
        <v>0</v>
      </c>
      <c r="K7" s="585">
        <f t="shared" ref="J7:Q9" si="4">K11+K15+K19+K23+K27+K31</f>
        <v>0</v>
      </c>
      <c r="L7" s="585">
        <f t="shared" si="4"/>
        <v>0</v>
      </c>
      <c r="M7" s="585">
        <f t="shared" si="4"/>
        <v>813182.08456070966</v>
      </c>
      <c r="N7" s="585">
        <f t="shared" si="4"/>
        <v>0</v>
      </c>
      <c r="O7" s="585">
        <f t="shared" si="4"/>
        <v>0</v>
      </c>
      <c r="P7" s="585">
        <f t="shared" si="4"/>
        <v>0</v>
      </c>
      <c r="Q7" s="585">
        <f>Q11+Q15+Q19+Q23+Q27+Q31</f>
        <v>406591.04228035483</v>
      </c>
    </row>
    <row r="8" spans="1:17" ht="15.75">
      <c r="A8" s="527"/>
      <c r="B8" s="586" t="s">
        <v>730</v>
      </c>
      <c r="C8" s="585">
        <f>C12+C16+C20+C24+C28+C32</f>
        <v>0</v>
      </c>
      <c r="D8" s="585">
        <f t="shared" ref="D8:E8" si="5">D12+D16+D20+D24+D28+D32</f>
        <v>0</v>
      </c>
      <c r="E8" s="585">
        <f t="shared" si="5"/>
        <v>0</v>
      </c>
      <c r="F8" s="585">
        <f t="shared" si="2"/>
        <v>0</v>
      </c>
      <c r="G8" s="585">
        <f t="shared" si="2"/>
        <v>0</v>
      </c>
      <c r="H8" s="587">
        <v>1.4</v>
      </c>
      <c r="I8" s="588">
        <f t="shared" si="3"/>
        <v>0</v>
      </c>
      <c r="J8" s="585">
        <f t="shared" si="4"/>
        <v>0</v>
      </c>
      <c r="K8" s="585">
        <f t="shared" si="4"/>
        <v>0</v>
      </c>
      <c r="L8" s="585">
        <f t="shared" si="4"/>
        <v>0</v>
      </c>
      <c r="M8" s="585">
        <f t="shared" si="4"/>
        <v>0</v>
      </c>
      <c r="N8" s="585">
        <f t="shared" si="4"/>
        <v>0</v>
      </c>
      <c r="O8" s="585">
        <f t="shared" si="4"/>
        <v>0</v>
      </c>
      <c r="P8" s="585">
        <f t="shared" si="4"/>
        <v>0</v>
      </c>
      <c r="Q8" s="585">
        <f>Q12+Q16+Q20+Q24+Q28+Q32</f>
        <v>0</v>
      </c>
    </row>
    <row r="9" spans="1:17" ht="15.75">
      <c r="A9" s="527"/>
      <c r="B9" s="586" t="s">
        <v>737</v>
      </c>
      <c r="C9" s="585">
        <f>C13+C17+C21+C25+C29+C33</f>
        <v>0</v>
      </c>
      <c r="D9" s="585">
        <f t="shared" ref="D9:E9" si="6">D13+D17+D21+D25+D29+D33</f>
        <v>0</v>
      </c>
      <c r="E9" s="585">
        <f t="shared" si="6"/>
        <v>0</v>
      </c>
      <c r="F9" s="585">
        <f t="shared" si="2"/>
        <v>0</v>
      </c>
      <c r="G9" s="585">
        <f t="shared" si="2"/>
        <v>0</v>
      </c>
      <c r="H9" s="587">
        <v>1.4</v>
      </c>
      <c r="I9" s="588">
        <f t="shared" si="3"/>
        <v>0</v>
      </c>
      <c r="J9" s="585">
        <f t="shared" si="4"/>
        <v>0</v>
      </c>
      <c r="K9" s="585">
        <f t="shared" si="4"/>
        <v>0</v>
      </c>
      <c r="L9" s="585">
        <f t="shared" si="4"/>
        <v>0</v>
      </c>
      <c r="M9" s="585">
        <f t="shared" si="4"/>
        <v>0</v>
      </c>
      <c r="N9" s="585">
        <f t="shared" si="4"/>
        <v>0</v>
      </c>
      <c r="O9" s="585">
        <f t="shared" si="4"/>
        <v>0</v>
      </c>
      <c r="P9" s="585">
        <f t="shared" si="4"/>
        <v>0</v>
      </c>
      <c r="Q9" s="585">
        <f t="shared" si="4"/>
        <v>0</v>
      </c>
    </row>
    <row r="10" spans="1:17" ht="15.75">
      <c r="A10" s="527"/>
      <c r="B10" s="589" t="s">
        <v>731</v>
      </c>
      <c r="C10" s="590">
        <v>0</v>
      </c>
      <c r="D10" s="590">
        <v>0</v>
      </c>
      <c r="E10" s="590">
        <v>0</v>
      </c>
      <c r="F10" s="590">
        <v>0</v>
      </c>
      <c r="G10" s="590">
        <v>0</v>
      </c>
      <c r="H10" s="587">
        <v>1.4</v>
      </c>
      <c r="I10" s="588">
        <f t="shared" si="3"/>
        <v>0</v>
      </c>
      <c r="J10" s="662">
        <v>0</v>
      </c>
      <c r="K10" s="662">
        <v>0</v>
      </c>
      <c r="L10" s="662">
        <v>0</v>
      </c>
      <c r="M10" s="662">
        <v>0</v>
      </c>
      <c r="N10" s="662">
        <v>0</v>
      </c>
      <c r="O10" s="662">
        <v>0</v>
      </c>
      <c r="P10" s="662">
        <v>0</v>
      </c>
      <c r="Q10" s="585">
        <f>SUM(Q11:Q13)</f>
        <v>0</v>
      </c>
    </row>
    <row r="11" spans="1:17" ht="15.75">
      <c r="A11" s="527"/>
      <c r="B11" s="591" t="s">
        <v>729</v>
      </c>
      <c r="C11" s="590">
        <v>0</v>
      </c>
      <c r="D11" s="590">
        <v>0</v>
      </c>
      <c r="E11" s="590">
        <v>0</v>
      </c>
      <c r="F11" s="590">
        <v>0</v>
      </c>
      <c r="G11" s="590">
        <v>0</v>
      </c>
      <c r="H11" s="587">
        <v>1.4</v>
      </c>
      <c r="I11" s="588">
        <f t="shared" si="3"/>
        <v>0</v>
      </c>
      <c r="J11" s="662">
        <v>0</v>
      </c>
      <c r="K11" s="662">
        <v>0</v>
      </c>
      <c r="L11" s="662">
        <v>0</v>
      </c>
      <c r="M11" s="662">
        <v>0</v>
      </c>
      <c r="N11" s="662">
        <v>0</v>
      </c>
      <c r="O11" s="662">
        <v>0</v>
      </c>
      <c r="P11" s="662">
        <v>0</v>
      </c>
      <c r="Q11" s="585">
        <f>SUMPRODUCT($J$5:$P$5,J11:P11)</f>
        <v>0</v>
      </c>
    </row>
    <row r="12" spans="1:17" ht="15.75">
      <c r="A12" s="527"/>
      <c r="B12" s="591" t="s">
        <v>730</v>
      </c>
      <c r="C12" s="590">
        <v>0</v>
      </c>
      <c r="D12" s="590">
        <v>0</v>
      </c>
      <c r="E12" s="590">
        <v>0</v>
      </c>
      <c r="F12" s="590">
        <v>0</v>
      </c>
      <c r="G12" s="590">
        <v>0</v>
      </c>
      <c r="H12" s="587">
        <v>1.4</v>
      </c>
      <c r="I12" s="588">
        <f t="shared" si="3"/>
        <v>0</v>
      </c>
      <c r="J12" s="662">
        <v>0</v>
      </c>
      <c r="K12" s="662">
        <v>0</v>
      </c>
      <c r="L12" s="662">
        <v>0</v>
      </c>
      <c r="M12" s="662">
        <v>0</v>
      </c>
      <c r="N12" s="662">
        <v>0</v>
      </c>
      <c r="O12" s="662">
        <v>0</v>
      </c>
      <c r="P12" s="662">
        <v>0</v>
      </c>
      <c r="Q12" s="585">
        <f t="shared" ref="Q12:Q13" si="7">SUMPRODUCT($J$5:$P$5,J12:P12)</f>
        <v>0</v>
      </c>
    </row>
    <row r="13" spans="1:17" ht="15.75">
      <c r="A13" s="527"/>
      <c r="B13" s="591" t="s">
        <v>737</v>
      </c>
      <c r="C13" s="590">
        <v>0</v>
      </c>
      <c r="D13" s="590">
        <v>0</v>
      </c>
      <c r="E13" s="590">
        <v>0</v>
      </c>
      <c r="F13" s="590">
        <v>0</v>
      </c>
      <c r="G13" s="590">
        <v>0</v>
      </c>
      <c r="H13" s="587">
        <v>1.4</v>
      </c>
      <c r="I13" s="588">
        <f t="shared" si="3"/>
        <v>0</v>
      </c>
      <c r="J13" s="662">
        <v>0</v>
      </c>
      <c r="K13" s="662">
        <v>0</v>
      </c>
      <c r="L13" s="662">
        <v>0</v>
      </c>
      <c r="M13" s="662">
        <v>0</v>
      </c>
      <c r="N13" s="662">
        <v>0</v>
      </c>
      <c r="O13" s="662">
        <v>0</v>
      </c>
      <c r="P13" s="662">
        <v>0</v>
      </c>
      <c r="Q13" s="585">
        <f t="shared" si="7"/>
        <v>0</v>
      </c>
    </row>
    <row r="14" spans="1:17" ht="15.75">
      <c r="A14" s="527"/>
      <c r="B14" s="589" t="s">
        <v>732</v>
      </c>
      <c r="C14" s="590">
        <v>0</v>
      </c>
      <c r="D14" s="590">
        <v>0</v>
      </c>
      <c r="E14" s="590">
        <v>0</v>
      </c>
      <c r="F14" s="590">
        <v>0</v>
      </c>
      <c r="G14" s="590">
        <v>0</v>
      </c>
      <c r="H14" s="587">
        <v>1.4</v>
      </c>
      <c r="I14" s="588">
        <f t="shared" si="3"/>
        <v>0</v>
      </c>
      <c r="J14" s="662">
        <v>0</v>
      </c>
      <c r="K14" s="662">
        <v>0</v>
      </c>
      <c r="L14" s="662">
        <v>0</v>
      </c>
      <c r="M14" s="662">
        <v>0</v>
      </c>
      <c r="N14" s="662">
        <v>0</v>
      </c>
      <c r="O14" s="662">
        <v>0</v>
      </c>
      <c r="P14" s="662">
        <v>0</v>
      </c>
      <c r="Q14" s="585">
        <f>SUM(Q15:Q17)</f>
        <v>0</v>
      </c>
    </row>
    <row r="15" spans="1:17" ht="15.75">
      <c r="A15" s="527"/>
      <c r="B15" s="591" t="s">
        <v>729</v>
      </c>
      <c r="C15" s="590">
        <v>0</v>
      </c>
      <c r="D15" s="590">
        <v>0</v>
      </c>
      <c r="E15" s="590">
        <v>0</v>
      </c>
      <c r="F15" s="590">
        <v>0</v>
      </c>
      <c r="G15" s="590">
        <v>0</v>
      </c>
      <c r="H15" s="587">
        <v>1.4</v>
      </c>
      <c r="I15" s="588">
        <f t="shared" si="3"/>
        <v>0</v>
      </c>
      <c r="J15" s="662">
        <v>0</v>
      </c>
      <c r="K15" s="662">
        <v>0</v>
      </c>
      <c r="L15" s="662">
        <v>0</v>
      </c>
      <c r="M15" s="662">
        <v>0</v>
      </c>
      <c r="N15" s="662">
        <v>0</v>
      </c>
      <c r="O15" s="662">
        <v>0</v>
      </c>
      <c r="P15" s="662">
        <v>0</v>
      </c>
      <c r="Q15" s="585">
        <f>SUMPRODUCT($J$5:$P$5,J15:P15)</f>
        <v>0</v>
      </c>
    </row>
    <row r="16" spans="1:17" ht="15.75">
      <c r="A16" s="527"/>
      <c r="B16" s="591" t="s">
        <v>730</v>
      </c>
      <c r="C16" s="590">
        <v>0</v>
      </c>
      <c r="D16" s="590">
        <v>0</v>
      </c>
      <c r="E16" s="590">
        <v>0</v>
      </c>
      <c r="F16" s="590">
        <v>0</v>
      </c>
      <c r="G16" s="590">
        <v>0</v>
      </c>
      <c r="H16" s="587">
        <v>1.4</v>
      </c>
      <c r="I16" s="588">
        <f t="shared" si="3"/>
        <v>0</v>
      </c>
      <c r="J16" s="662">
        <v>0</v>
      </c>
      <c r="K16" s="662">
        <v>0</v>
      </c>
      <c r="L16" s="662">
        <v>0</v>
      </c>
      <c r="M16" s="662">
        <v>0</v>
      </c>
      <c r="N16" s="662">
        <v>0</v>
      </c>
      <c r="O16" s="662">
        <v>0</v>
      </c>
      <c r="P16" s="662">
        <v>0</v>
      </c>
      <c r="Q16" s="585">
        <f t="shared" ref="Q16:Q17" si="8">SUMPRODUCT($J$5:$P$5,J16:P16)</f>
        <v>0</v>
      </c>
    </row>
    <row r="17" spans="1:17" ht="15.75">
      <c r="A17" s="527"/>
      <c r="B17" s="591" t="s">
        <v>737</v>
      </c>
      <c r="C17" s="590">
        <v>0</v>
      </c>
      <c r="D17" s="590">
        <v>0</v>
      </c>
      <c r="E17" s="590">
        <v>0</v>
      </c>
      <c r="F17" s="590">
        <v>0</v>
      </c>
      <c r="G17" s="590">
        <v>0</v>
      </c>
      <c r="H17" s="587">
        <v>1.4</v>
      </c>
      <c r="I17" s="588">
        <f t="shared" si="3"/>
        <v>0</v>
      </c>
      <c r="J17" s="662">
        <v>0</v>
      </c>
      <c r="K17" s="662">
        <v>0</v>
      </c>
      <c r="L17" s="662">
        <v>0</v>
      </c>
      <c r="M17" s="662">
        <v>0</v>
      </c>
      <c r="N17" s="662">
        <v>0</v>
      </c>
      <c r="O17" s="662">
        <v>0</v>
      </c>
      <c r="P17" s="662">
        <v>0</v>
      </c>
      <c r="Q17" s="585">
        <f t="shared" si="8"/>
        <v>0</v>
      </c>
    </row>
    <row r="18" spans="1:17" ht="15.75">
      <c r="A18" s="527"/>
      <c r="B18" s="589" t="s">
        <v>733</v>
      </c>
      <c r="C18" s="590">
        <v>0</v>
      </c>
      <c r="D18" s="590">
        <v>0</v>
      </c>
      <c r="E18" s="590">
        <v>0</v>
      </c>
      <c r="F18" s="590">
        <v>0</v>
      </c>
      <c r="G18" s="590">
        <v>0</v>
      </c>
      <c r="H18" s="587">
        <v>1.4</v>
      </c>
      <c r="I18" s="588">
        <f t="shared" si="3"/>
        <v>0</v>
      </c>
      <c r="J18" s="662">
        <v>0</v>
      </c>
      <c r="K18" s="662">
        <v>0</v>
      </c>
      <c r="L18" s="662">
        <v>0</v>
      </c>
      <c r="M18" s="662">
        <v>0</v>
      </c>
      <c r="N18" s="662">
        <v>0</v>
      </c>
      <c r="O18" s="662">
        <v>0</v>
      </c>
      <c r="P18" s="662">
        <v>0</v>
      </c>
      <c r="Q18" s="585">
        <f>SUM(Q19:Q21)</f>
        <v>406591.04228035483</v>
      </c>
    </row>
    <row r="19" spans="1:17" ht="15.75">
      <c r="A19" s="527"/>
      <c r="B19" s="591" t="s">
        <v>729</v>
      </c>
      <c r="C19" s="590">
        <v>15387325</v>
      </c>
      <c r="D19" s="590">
        <v>314144.04630243778</v>
      </c>
      <c r="E19" s="590">
        <v>0</v>
      </c>
      <c r="F19" s="590">
        <v>314144.04630243778</v>
      </c>
      <c r="G19" s="590">
        <v>266700</v>
      </c>
      <c r="H19" s="587">
        <v>1.4</v>
      </c>
      <c r="I19" s="588">
        <f t="shared" si="3"/>
        <v>813181.6648234129</v>
      </c>
      <c r="J19" s="662">
        <v>0</v>
      </c>
      <c r="K19" s="662">
        <v>0</v>
      </c>
      <c r="L19" s="662">
        <v>0</v>
      </c>
      <c r="M19" s="662">
        <v>813182.08456070966</v>
      </c>
      <c r="N19" s="662">
        <v>0</v>
      </c>
      <c r="O19" s="662">
        <v>0</v>
      </c>
      <c r="P19" s="662">
        <v>0</v>
      </c>
      <c r="Q19" s="585">
        <f>SUMPRODUCT($J$5:$P$5,J19:P19)</f>
        <v>406591.04228035483</v>
      </c>
    </row>
    <row r="20" spans="1:17" ht="15.75">
      <c r="A20" s="527"/>
      <c r="B20" s="591" t="s">
        <v>730</v>
      </c>
      <c r="C20" s="590">
        <v>0</v>
      </c>
      <c r="D20" s="590">
        <v>0</v>
      </c>
      <c r="E20" s="590">
        <v>0</v>
      </c>
      <c r="F20" s="590">
        <v>0</v>
      </c>
      <c r="G20" s="590">
        <v>0</v>
      </c>
      <c r="H20" s="587">
        <v>1.4</v>
      </c>
      <c r="I20" s="588">
        <f t="shared" si="3"/>
        <v>0</v>
      </c>
      <c r="J20" s="662">
        <v>0</v>
      </c>
      <c r="K20" s="662">
        <v>0</v>
      </c>
      <c r="L20" s="662">
        <v>0</v>
      </c>
      <c r="M20" s="662">
        <v>0</v>
      </c>
      <c r="N20" s="662">
        <v>0</v>
      </c>
      <c r="O20" s="662">
        <v>0</v>
      </c>
      <c r="P20" s="662">
        <v>0</v>
      </c>
      <c r="Q20" s="585">
        <f t="shared" ref="Q20:Q21" si="9">SUMPRODUCT($J$5:$P$5,J20:P20)</f>
        <v>0</v>
      </c>
    </row>
    <row r="21" spans="1:17" ht="15.75">
      <c r="A21" s="527"/>
      <c r="B21" s="591" t="s">
        <v>737</v>
      </c>
      <c r="C21" s="590">
        <v>0</v>
      </c>
      <c r="D21" s="590">
        <v>0</v>
      </c>
      <c r="E21" s="590">
        <v>0</v>
      </c>
      <c r="F21" s="590">
        <v>0</v>
      </c>
      <c r="G21" s="590">
        <v>0</v>
      </c>
      <c r="H21" s="587">
        <v>1.4</v>
      </c>
      <c r="I21" s="588">
        <f t="shared" si="3"/>
        <v>0</v>
      </c>
      <c r="J21" s="662">
        <v>0</v>
      </c>
      <c r="K21" s="662">
        <v>0</v>
      </c>
      <c r="L21" s="662">
        <v>0</v>
      </c>
      <c r="M21" s="662">
        <v>0</v>
      </c>
      <c r="N21" s="662">
        <v>0</v>
      </c>
      <c r="O21" s="662">
        <v>0</v>
      </c>
      <c r="P21" s="662">
        <v>0</v>
      </c>
      <c r="Q21" s="585">
        <f t="shared" si="9"/>
        <v>0</v>
      </c>
    </row>
    <row r="22" spans="1:17" ht="15.75">
      <c r="A22" s="527"/>
      <c r="B22" s="589" t="s">
        <v>734</v>
      </c>
      <c r="C22" s="590">
        <v>0</v>
      </c>
      <c r="D22" s="590">
        <v>0</v>
      </c>
      <c r="E22" s="590">
        <v>0</v>
      </c>
      <c r="F22" s="590">
        <v>0</v>
      </c>
      <c r="G22" s="590">
        <v>0</v>
      </c>
      <c r="H22" s="587">
        <v>1.4</v>
      </c>
      <c r="I22" s="588">
        <f t="shared" si="3"/>
        <v>0</v>
      </c>
      <c r="J22" s="662">
        <v>0</v>
      </c>
      <c r="K22" s="662">
        <v>0</v>
      </c>
      <c r="L22" s="662">
        <v>0</v>
      </c>
      <c r="M22" s="662">
        <v>0</v>
      </c>
      <c r="N22" s="662">
        <v>0</v>
      </c>
      <c r="O22" s="662">
        <v>0</v>
      </c>
      <c r="P22" s="662">
        <v>0</v>
      </c>
      <c r="Q22" s="585">
        <f>SUM(Q23:Q25)</f>
        <v>0</v>
      </c>
    </row>
    <row r="23" spans="1:17" ht="15.75">
      <c r="A23" s="527"/>
      <c r="B23" s="591" t="s">
        <v>729</v>
      </c>
      <c r="C23" s="590">
        <v>0</v>
      </c>
      <c r="D23" s="590">
        <v>0</v>
      </c>
      <c r="E23" s="590">
        <v>0</v>
      </c>
      <c r="F23" s="590">
        <v>0</v>
      </c>
      <c r="G23" s="590">
        <v>0</v>
      </c>
      <c r="H23" s="587">
        <v>1.4</v>
      </c>
      <c r="I23" s="588">
        <f t="shared" si="3"/>
        <v>0</v>
      </c>
      <c r="J23" s="662">
        <v>0</v>
      </c>
      <c r="K23" s="662">
        <v>0</v>
      </c>
      <c r="L23" s="662">
        <v>0</v>
      </c>
      <c r="M23" s="662">
        <v>0</v>
      </c>
      <c r="N23" s="662">
        <v>0</v>
      </c>
      <c r="O23" s="662">
        <v>0</v>
      </c>
      <c r="P23" s="662">
        <v>0</v>
      </c>
      <c r="Q23" s="585">
        <f>SUMPRODUCT($J$5:$P$5,J23:P23)</f>
        <v>0</v>
      </c>
    </row>
    <row r="24" spans="1:17" ht="15.75">
      <c r="A24" s="527"/>
      <c r="B24" s="591" t="s">
        <v>730</v>
      </c>
      <c r="C24" s="590">
        <v>0</v>
      </c>
      <c r="D24" s="590">
        <v>0</v>
      </c>
      <c r="E24" s="590">
        <v>0</v>
      </c>
      <c r="F24" s="590">
        <v>0</v>
      </c>
      <c r="G24" s="590">
        <v>0</v>
      </c>
      <c r="H24" s="587">
        <v>1.4</v>
      </c>
      <c r="I24" s="588">
        <f t="shared" si="3"/>
        <v>0</v>
      </c>
      <c r="J24" s="662">
        <v>0</v>
      </c>
      <c r="K24" s="662">
        <v>0</v>
      </c>
      <c r="L24" s="662">
        <v>0</v>
      </c>
      <c r="M24" s="662">
        <v>0</v>
      </c>
      <c r="N24" s="662">
        <v>0</v>
      </c>
      <c r="O24" s="662">
        <v>0</v>
      </c>
      <c r="P24" s="662">
        <v>0</v>
      </c>
      <c r="Q24" s="585">
        <f t="shared" ref="Q24:Q25" si="10">SUMPRODUCT($J$5:$P$5,J24:P24)</f>
        <v>0</v>
      </c>
    </row>
    <row r="25" spans="1:17" ht="15.75">
      <c r="A25" s="527"/>
      <c r="B25" s="591" t="s">
        <v>737</v>
      </c>
      <c r="C25" s="590">
        <v>0</v>
      </c>
      <c r="D25" s="590">
        <v>0</v>
      </c>
      <c r="E25" s="590">
        <v>0</v>
      </c>
      <c r="F25" s="590">
        <v>0</v>
      </c>
      <c r="G25" s="590">
        <v>0</v>
      </c>
      <c r="H25" s="587">
        <v>1.4</v>
      </c>
      <c r="I25" s="588">
        <f t="shared" si="3"/>
        <v>0</v>
      </c>
      <c r="J25" s="662">
        <v>0</v>
      </c>
      <c r="K25" s="662">
        <v>0</v>
      </c>
      <c r="L25" s="662">
        <v>0</v>
      </c>
      <c r="M25" s="662">
        <v>0</v>
      </c>
      <c r="N25" s="662">
        <v>0</v>
      </c>
      <c r="O25" s="662">
        <v>0</v>
      </c>
      <c r="P25" s="662">
        <v>0</v>
      </c>
      <c r="Q25" s="585">
        <f t="shared" si="10"/>
        <v>0</v>
      </c>
    </row>
    <row r="26" spans="1:17" ht="15.75">
      <c r="A26" s="527"/>
      <c r="B26" s="589" t="s">
        <v>735</v>
      </c>
      <c r="C26" s="590">
        <v>0</v>
      </c>
      <c r="D26" s="590">
        <v>0</v>
      </c>
      <c r="E26" s="590">
        <v>0</v>
      </c>
      <c r="F26" s="590">
        <v>0</v>
      </c>
      <c r="G26" s="590">
        <v>0</v>
      </c>
      <c r="H26" s="587">
        <v>1.4</v>
      </c>
      <c r="I26" s="588">
        <f t="shared" si="3"/>
        <v>0</v>
      </c>
      <c r="J26" s="662">
        <v>0</v>
      </c>
      <c r="K26" s="662">
        <v>0</v>
      </c>
      <c r="L26" s="662">
        <v>0</v>
      </c>
      <c r="M26" s="662">
        <v>0</v>
      </c>
      <c r="N26" s="662">
        <v>0</v>
      </c>
      <c r="O26" s="662">
        <v>0</v>
      </c>
      <c r="P26" s="662">
        <v>0</v>
      </c>
      <c r="Q26" s="585">
        <f>SUM(Q27:Q29)</f>
        <v>0</v>
      </c>
    </row>
    <row r="27" spans="1:17" ht="15.75">
      <c r="A27" s="527"/>
      <c r="B27" s="591" t="s">
        <v>729</v>
      </c>
      <c r="C27" s="590">
        <v>0</v>
      </c>
      <c r="D27" s="590">
        <v>0</v>
      </c>
      <c r="E27" s="590">
        <v>0</v>
      </c>
      <c r="F27" s="590">
        <v>0</v>
      </c>
      <c r="G27" s="590">
        <v>0</v>
      </c>
      <c r="H27" s="587">
        <v>1.4</v>
      </c>
      <c r="I27" s="588">
        <f t="shared" si="3"/>
        <v>0</v>
      </c>
      <c r="J27" s="662">
        <v>0</v>
      </c>
      <c r="K27" s="662">
        <v>0</v>
      </c>
      <c r="L27" s="662">
        <v>0</v>
      </c>
      <c r="M27" s="662">
        <v>0</v>
      </c>
      <c r="N27" s="662">
        <v>0</v>
      </c>
      <c r="O27" s="662">
        <v>0</v>
      </c>
      <c r="P27" s="662">
        <v>0</v>
      </c>
      <c r="Q27" s="585">
        <f>SUMPRODUCT($J$5:$P$5,J27:P27)</f>
        <v>0</v>
      </c>
    </row>
    <row r="28" spans="1:17" ht="15.75">
      <c r="A28" s="527"/>
      <c r="B28" s="591" t="s">
        <v>730</v>
      </c>
      <c r="C28" s="590">
        <v>0</v>
      </c>
      <c r="D28" s="590">
        <v>0</v>
      </c>
      <c r="E28" s="590">
        <v>0</v>
      </c>
      <c r="F28" s="590">
        <v>0</v>
      </c>
      <c r="G28" s="590">
        <v>0</v>
      </c>
      <c r="H28" s="587">
        <v>1.4</v>
      </c>
      <c r="I28" s="588">
        <f t="shared" si="3"/>
        <v>0</v>
      </c>
      <c r="J28" s="662">
        <v>0</v>
      </c>
      <c r="K28" s="662">
        <v>0</v>
      </c>
      <c r="L28" s="662">
        <v>0</v>
      </c>
      <c r="M28" s="662">
        <v>0</v>
      </c>
      <c r="N28" s="662">
        <v>0</v>
      </c>
      <c r="O28" s="662">
        <v>0</v>
      </c>
      <c r="P28" s="662">
        <v>0</v>
      </c>
      <c r="Q28" s="585">
        <f t="shared" ref="Q28:Q29" si="11">SUMPRODUCT($J$5:$P$5,J28:P28)</f>
        <v>0</v>
      </c>
    </row>
    <row r="29" spans="1:17" ht="15.75">
      <c r="A29" s="527"/>
      <c r="B29" s="591" t="s">
        <v>737</v>
      </c>
      <c r="C29" s="590">
        <v>0</v>
      </c>
      <c r="D29" s="590">
        <v>0</v>
      </c>
      <c r="E29" s="590">
        <v>0</v>
      </c>
      <c r="F29" s="590">
        <v>0</v>
      </c>
      <c r="G29" s="590">
        <v>0</v>
      </c>
      <c r="H29" s="587">
        <v>1.4</v>
      </c>
      <c r="I29" s="588">
        <f t="shared" si="3"/>
        <v>0</v>
      </c>
      <c r="J29" s="662">
        <v>0</v>
      </c>
      <c r="K29" s="662">
        <v>0</v>
      </c>
      <c r="L29" s="662">
        <v>0</v>
      </c>
      <c r="M29" s="662">
        <v>0</v>
      </c>
      <c r="N29" s="662">
        <v>0</v>
      </c>
      <c r="O29" s="662">
        <v>0</v>
      </c>
      <c r="P29" s="662">
        <v>0</v>
      </c>
      <c r="Q29" s="585">
        <f t="shared" si="11"/>
        <v>0</v>
      </c>
    </row>
    <row r="30" spans="1:17" ht="15.75">
      <c r="A30" s="527"/>
      <c r="B30" s="592" t="s">
        <v>736</v>
      </c>
      <c r="C30" s="590">
        <v>0</v>
      </c>
      <c r="D30" s="590">
        <v>0</v>
      </c>
      <c r="E30" s="590">
        <v>0</v>
      </c>
      <c r="F30" s="590">
        <v>0</v>
      </c>
      <c r="G30" s="590">
        <v>0</v>
      </c>
      <c r="H30" s="587">
        <v>1.4</v>
      </c>
      <c r="I30" s="588">
        <f t="shared" si="3"/>
        <v>0</v>
      </c>
      <c r="J30" s="662">
        <v>0</v>
      </c>
      <c r="K30" s="662">
        <v>0</v>
      </c>
      <c r="L30" s="662">
        <v>0</v>
      </c>
      <c r="M30" s="662">
        <v>0</v>
      </c>
      <c r="N30" s="662">
        <v>0</v>
      </c>
      <c r="O30" s="662">
        <v>0</v>
      </c>
      <c r="P30" s="662">
        <v>0</v>
      </c>
      <c r="Q30" s="585">
        <f>SUM(Q31:Q33)</f>
        <v>0</v>
      </c>
    </row>
    <row r="31" spans="1:17" ht="15.75">
      <c r="A31" s="527"/>
      <c r="B31" s="591" t="s">
        <v>729</v>
      </c>
      <c r="C31" s="590">
        <v>0</v>
      </c>
      <c r="D31" s="590">
        <v>0</v>
      </c>
      <c r="E31" s="590">
        <v>0</v>
      </c>
      <c r="F31" s="590">
        <v>0</v>
      </c>
      <c r="G31" s="590">
        <v>0</v>
      </c>
      <c r="H31" s="587">
        <v>1.4</v>
      </c>
      <c r="I31" s="588">
        <f t="shared" si="3"/>
        <v>0</v>
      </c>
      <c r="J31" s="662">
        <v>0</v>
      </c>
      <c r="K31" s="662">
        <v>0</v>
      </c>
      <c r="L31" s="662">
        <v>0</v>
      </c>
      <c r="M31" s="662">
        <v>0</v>
      </c>
      <c r="N31" s="662">
        <v>0</v>
      </c>
      <c r="O31" s="662">
        <v>0</v>
      </c>
      <c r="P31" s="662">
        <v>0</v>
      </c>
      <c r="Q31" s="585">
        <f>SUMPRODUCT($J$5:$P$5,J31:P31)</f>
        <v>0</v>
      </c>
    </row>
    <row r="32" spans="1:17" ht="15.75">
      <c r="A32" s="527"/>
      <c r="B32" s="591" t="s">
        <v>730</v>
      </c>
      <c r="C32" s="590">
        <v>0</v>
      </c>
      <c r="D32" s="590">
        <v>0</v>
      </c>
      <c r="E32" s="590">
        <v>0</v>
      </c>
      <c r="F32" s="590">
        <v>0</v>
      </c>
      <c r="G32" s="590">
        <v>0</v>
      </c>
      <c r="H32" s="587">
        <v>1.4</v>
      </c>
      <c r="I32" s="588">
        <f t="shared" si="3"/>
        <v>0</v>
      </c>
      <c r="J32" s="662">
        <v>0</v>
      </c>
      <c r="K32" s="662">
        <v>0</v>
      </c>
      <c r="L32" s="662">
        <v>0</v>
      </c>
      <c r="M32" s="662">
        <v>0</v>
      </c>
      <c r="N32" s="662">
        <v>0</v>
      </c>
      <c r="O32" s="662">
        <v>0</v>
      </c>
      <c r="P32" s="662">
        <v>0</v>
      </c>
      <c r="Q32" s="585">
        <f t="shared" ref="Q32:Q33" si="12">SUMPRODUCT($J$5:$P$5,J32:P32)</f>
        <v>0</v>
      </c>
    </row>
    <row r="33" spans="1:17" ht="15.75">
      <c r="A33" s="527"/>
      <c r="B33" s="591" t="s">
        <v>737</v>
      </c>
      <c r="C33" s="590">
        <v>0</v>
      </c>
      <c r="D33" s="590">
        <v>0</v>
      </c>
      <c r="E33" s="590">
        <v>0</v>
      </c>
      <c r="F33" s="590">
        <v>0</v>
      </c>
      <c r="G33" s="590">
        <v>0</v>
      </c>
      <c r="H33" s="587">
        <v>1.4</v>
      </c>
      <c r="I33" s="588">
        <f t="shared" si="3"/>
        <v>0</v>
      </c>
      <c r="J33" s="662">
        <v>0</v>
      </c>
      <c r="K33" s="662">
        <v>0</v>
      </c>
      <c r="L33" s="662">
        <v>0</v>
      </c>
      <c r="M33" s="662">
        <v>0</v>
      </c>
      <c r="N33" s="662">
        <v>0</v>
      </c>
      <c r="O33" s="662">
        <v>0</v>
      </c>
      <c r="P33" s="662">
        <v>0</v>
      </c>
      <c r="Q33" s="585">
        <f t="shared" si="12"/>
        <v>0</v>
      </c>
    </row>
    <row r="34" spans="1:17" ht="15.75">
      <c r="A34" s="527"/>
      <c r="B34" s="593" t="s">
        <v>64</v>
      </c>
      <c r="C34" s="594">
        <f>C6</f>
        <v>15387325</v>
      </c>
      <c r="D34" s="594">
        <f t="shared" ref="D34:G34" si="13">D6</f>
        <v>314144.04630243778</v>
      </c>
      <c r="E34" s="594" t="b">
        <f t="shared" si="13"/>
        <v>0</v>
      </c>
      <c r="F34" s="594">
        <f t="shared" si="13"/>
        <v>314144.04630243778</v>
      </c>
      <c r="G34" s="594">
        <f t="shared" si="13"/>
        <v>266700</v>
      </c>
      <c r="H34" s="587">
        <v>1.4</v>
      </c>
      <c r="I34" s="588">
        <f>(F34+G34)*H34</f>
        <v>813181.6648234129</v>
      </c>
      <c r="J34" s="594" t="b">
        <f t="shared" ref="J34:Q34" si="14">J6</f>
        <v>0</v>
      </c>
      <c r="K34" s="594" t="b">
        <f t="shared" si="14"/>
        <v>0</v>
      </c>
      <c r="L34" s="594" t="b">
        <f t="shared" si="14"/>
        <v>0</v>
      </c>
      <c r="M34" s="594">
        <f t="shared" si="14"/>
        <v>813182.08456070966</v>
      </c>
      <c r="N34" s="594" t="b">
        <f t="shared" si="14"/>
        <v>0</v>
      </c>
      <c r="O34" s="594" t="b">
        <f t="shared" si="14"/>
        <v>0</v>
      </c>
      <c r="P34" s="594" t="b">
        <f t="shared" si="14"/>
        <v>0</v>
      </c>
      <c r="Q34" s="594">
        <f t="shared" si="14"/>
        <v>406591.04228035483</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M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I1" sqref="I1:O1048576"/>
    </sheetView>
  </sheetViews>
  <sheetFormatPr defaultColWidth="9.140625" defaultRowHeight="14.25"/>
  <cols>
    <col min="1" max="1" width="9.5703125" style="3" bestFit="1" customWidth="1"/>
    <col min="2" max="2" width="86" style="3" customWidth="1"/>
    <col min="3" max="3" width="14.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3" t="str">
        <f>'Info '!C2</f>
        <v>JSC " Halyk Bank Georgia"</v>
      </c>
    </row>
    <row r="2" spans="1:8">
      <c r="A2" s="2" t="s">
        <v>31</v>
      </c>
      <c r="B2" s="277">
        <v>45747</v>
      </c>
      <c r="C2" s="6"/>
      <c r="D2" s="7"/>
      <c r="E2" s="7"/>
      <c r="F2" s="7"/>
      <c r="G2" s="7"/>
      <c r="H2" s="8"/>
    </row>
    <row r="3" spans="1:8" ht="15" thickBot="1">
      <c r="A3" s="2"/>
      <c r="B3" s="6"/>
      <c r="C3" s="6"/>
      <c r="D3" s="7"/>
      <c r="E3" s="7"/>
      <c r="F3" s="7"/>
      <c r="G3" s="7"/>
      <c r="H3" s="8"/>
    </row>
    <row r="4" spans="1:8" ht="15" customHeight="1" thickBot="1">
      <c r="A4" s="9" t="s">
        <v>93</v>
      </c>
      <c r="B4" s="10" t="s">
        <v>92</v>
      </c>
      <c r="C4" s="10"/>
      <c r="D4" s="728" t="s">
        <v>664</v>
      </c>
      <c r="E4" s="729"/>
      <c r="F4" s="729"/>
      <c r="G4" s="730"/>
      <c r="H4" s="8"/>
    </row>
    <row r="5" spans="1:8">
      <c r="A5" s="11" t="s">
        <v>6</v>
      </c>
      <c r="B5" s="12"/>
      <c r="C5" s="275" t="str">
        <f>INT((MONTH($B$2))/3)&amp;"Q"&amp;"-"&amp;YEAR($B$2)</f>
        <v>1Q-2025</v>
      </c>
      <c r="D5" s="275" t="str">
        <f>IF(INT(MONTH($B$2))=3, "4"&amp;"Q"&amp;"-"&amp;YEAR($B$2)-1, IF(INT(MONTH($B$2))=6, "1"&amp;"Q"&amp;"-"&amp;YEAR($B$2), IF(INT(MONTH($B$2))=9, "2"&amp;"Q"&amp;"-"&amp;YEAR($B$2),IF(INT(MONTH($B$2))=12, "3"&amp;"Q"&amp;"-"&amp;YEAR($B$2), 0))))</f>
        <v>4Q-2024</v>
      </c>
      <c r="E5" s="275" t="str">
        <f>IF(INT(MONTH($B$2))=3, "3"&amp;"Q"&amp;"-"&amp;YEAR($B$2)-1, IF(INT(MONTH($B$2))=6, "4"&amp;"Q"&amp;"-"&amp;YEAR($B$2)-1, IF(INT(MONTH($B$2))=9, "1"&amp;"Q"&amp;"-"&amp;YEAR($B$2),IF(INT(MONTH($B$2))=12, "2"&amp;"Q"&amp;"-"&amp;YEAR($B$2), 0))))</f>
        <v>3Q-2024</v>
      </c>
      <c r="F5" s="275" t="str">
        <f>IF(INT(MONTH($B$2))=3, "2"&amp;"Q"&amp;"-"&amp;YEAR($B$2)-1, IF(INT(MONTH($B$2))=6, "3"&amp;"Q"&amp;"-"&amp;YEAR($B$2)-1, IF(INT(MONTH($B$2))=9, "4"&amp;"Q"&amp;"-"&amp;YEAR($B$2)-1,IF(INT(MONTH($B$2))=12, "1"&amp;"Q"&amp;"-"&amp;YEAR($B$2), 0))))</f>
        <v>2Q-2024</v>
      </c>
      <c r="G5" s="276" t="str">
        <f>IF(INT(MONTH($B$2))=3, "1"&amp;"Q"&amp;"-"&amp;YEAR($B$2)-1, IF(INT(MONTH($B$2))=6, "2"&amp;"Q"&amp;"-"&amp;YEAR($B$2)-1, IF(INT(MONTH($B$2))=9, "3"&amp;"Q"&amp;"-"&amp;YEAR($B$2)-1,IF(INT(MONTH($B$2))=12, "4"&amp;"Q"&amp;"-"&amp;YEAR($B$2)-1, 0))))</f>
        <v>1Q-2024</v>
      </c>
    </row>
    <row r="6" spans="1:8">
      <c r="B6" s="126" t="s">
        <v>91</v>
      </c>
      <c r="C6" s="195"/>
      <c r="D6" s="195"/>
      <c r="E6" s="195"/>
      <c r="F6" s="195"/>
      <c r="G6" s="522"/>
    </row>
    <row r="7" spans="1:8">
      <c r="A7" s="13"/>
      <c r="B7" s="127" t="s">
        <v>89</v>
      </c>
      <c r="C7" s="195"/>
      <c r="D7" s="195"/>
      <c r="E7" s="195"/>
      <c r="F7" s="195"/>
      <c r="G7" s="522"/>
    </row>
    <row r="8" spans="1:8">
      <c r="A8" s="278">
        <v>1</v>
      </c>
      <c r="B8" s="14" t="s">
        <v>327</v>
      </c>
      <c r="C8" s="716">
        <v>191528711.13</v>
      </c>
      <c r="D8" s="716">
        <v>187615342.11999995</v>
      </c>
      <c r="E8" s="716">
        <v>182283199.15451092</v>
      </c>
      <c r="F8" s="716">
        <v>178343668.34</v>
      </c>
      <c r="G8" s="716">
        <v>172773200.33795455</v>
      </c>
    </row>
    <row r="9" spans="1:8">
      <c r="A9" s="278">
        <v>2</v>
      </c>
      <c r="B9" s="14" t="s">
        <v>328</v>
      </c>
      <c r="C9" s="716">
        <v>251528711.13</v>
      </c>
      <c r="D9" s="716">
        <v>247615342.11999995</v>
      </c>
      <c r="E9" s="716">
        <v>242283199.15451092</v>
      </c>
      <c r="F9" s="716">
        <v>238343668.34</v>
      </c>
      <c r="G9" s="716">
        <v>232773200.33795455</v>
      </c>
    </row>
    <row r="10" spans="1:8">
      <c r="A10" s="278">
        <v>3</v>
      </c>
      <c r="B10" s="14" t="s">
        <v>142</v>
      </c>
      <c r="C10" s="716">
        <v>268176096.10799998</v>
      </c>
      <c r="D10" s="716">
        <v>264500349.21999994</v>
      </c>
      <c r="E10" s="716">
        <v>258702344.65451092</v>
      </c>
      <c r="F10" s="716">
        <v>260880670.34</v>
      </c>
      <c r="G10" s="716">
        <v>254392201.64195454</v>
      </c>
    </row>
    <row r="11" spans="1:8">
      <c r="A11" s="278">
        <v>4</v>
      </c>
      <c r="B11" s="14" t="s">
        <v>330</v>
      </c>
      <c r="C11" s="716">
        <v>165281457.21899039</v>
      </c>
      <c r="D11" s="716">
        <v>148940652.54227725</v>
      </c>
      <c r="E11" s="716">
        <v>143582039.61301699</v>
      </c>
      <c r="F11" s="716">
        <v>139924324.3964954</v>
      </c>
      <c r="G11" s="716">
        <v>133292916.07776003</v>
      </c>
    </row>
    <row r="12" spans="1:8">
      <c r="A12" s="278">
        <v>5</v>
      </c>
      <c r="B12" s="14" t="s">
        <v>331</v>
      </c>
      <c r="C12" s="716">
        <v>198193769.27744797</v>
      </c>
      <c r="D12" s="716">
        <v>178634249.42599797</v>
      </c>
      <c r="E12" s="716">
        <v>172227436.38498771</v>
      </c>
      <c r="F12" s="716">
        <v>167991133.02016294</v>
      </c>
      <c r="G12" s="716">
        <v>160394175.16831201</v>
      </c>
    </row>
    <row r="13" spans="1:8">
      <c r="A13" s="278">
        <v>6</v>
      </c>
      <c r="B13" s="14" t="s">
        <v>329</v>
      </c>
      <c r="C13" s="716">
        <v>241775994.99044442</v>
      </c>
      <c r="D13" s="716">
        <v>217951802.38320008</v>
      </c>
      <c r="E13" s="716">
        <v>210147761.5520854</v>
      </c>
      <c r="F13" s="716">
        <v>205146218.74958161</v>
      </c>
      <c r="G13" s="716">
        <v>196269399.85519204</v>
      </c>
    </row>
    <row r="14" spans="1:8">
      <c r="A14" s="13"/>
      <c r="B14" s="126" t="s">
        <v>333</v>
      </c>
      <c r="C14" s="195"/>
      <c r="D14" s="195"/>
      <c r="E14" s="195"/>
      <c r="F14" s="195"/>
      <c r="G14" s="522"/>
    </row>
    <row r="15" spans="1:8" ht="15" customHeight="1">
      <c r="A15" s="278">
        <v>7</v>
      </c>
      <c r="B15" s="14" t="s">
        <v>332</v>
      </c>
      <c r="C15" s="716">
        <v>1050897417.0986203</v>
      </c>
      <c r="D15" s="716">
        <v>938716818.76427233</v>
      </c>
      <c r="E15" s="716">
        <v>870251775.11749721</v>
      </c>
      <c r="F15" s="716">
        <v>855282653.45323122</v>
      </c>
      <c r="G15" s="716">
        <v>819558357.38411307</v>
      </c>
    </row>
    <row r="16" spans="1:8">
      <c r="A16" s="13"/>
      <c r="B16" s="126" t="s">
        <v>334</v>
      </c>
      <c r="C16" s="195"/>
      <c r="D16" s="195"/>
      <c r="E16" s="195"/>
      <c r="F16" s="195"/>
      <c r="G16" s="522"/>
    </row>
    <row r="17" spans="1:13" s="15" customFormat="1">
      <c r="A17" s="278"/>
      <c r="B17" s="127" t="s">
        <v>715</v>
      </c>
      <c r="C17" s="195"/>
      <c r="D17" s="195"/>
      <c r="E17" s="195"/>
      <c r="F17" s="195"/>
      <c r="G17" s="522"/>
      <c r="I17" s="5"/>
      <c r="J17" s="5"/>
      <c r="K17" s="5"/>
      <c r="L17" s="5"/>
      <c r="M17" s="5"/>
    </row>
    <row r="18" spans="1:13">
      <c r="A18" s="11">
        <v>8</v>
      </c>
      <c r="B18" s="14" t="s">
        <v>327</v>
      </c>
      <c r="C18" s="717">
        <v>0.18225252818565657</v>
      </c>
      <c r="D18" s="717">
        <v>0.19986362060389729</v>
      </c>
      <c r="E18" s="717">
        <v>0.20946030145115177</v>
      </c>
      <c r="F18" s="717">
        <v>0.20852015134404014</v>
      </c>
      <c r="G18" s="718">
        <v>0.2108125660379041</v>
      </c>
    </row>
    <row r="19" spans="1:13" ht="15" customHeight="1">
      <c r="A19" s="11">
        <v>9</v>
      </c>
      <c r="B19" s="14" t="s">
        <v>328</v>
      </c>
      <c r="C19" s="717">
        <v>0.23934658800897554</v>
      </c>
      <c r="D19" s="717">
        <v>0.26378066012065388</v>
      </c>
      <c r="E19" s="717">
        <v>0.27840586607456103</v>
      </c>
      <c r="F19" s="717">
        <v>0.27867239839096442</v>
      </c>
      <c r="G19" s="718">
        <v>0.28402272790058036</v>
      </c>
    </row>
    <row r="20" spans="1:13">
      <c r="A20" s="11">
        <v>10</v>
      </c>
      <c r="B20" s="14" t="s">
        <v>142</v>
      </c>
      <c r="C20" s="717">
        <v>0.25518770123957141</v>
      </c>
      <c r="D20" s="717">
        <v>0.28176798788817742</v>
      </c>
      <c r="E20" s="717">
        <v>0.29727298702675115</v>
      </c>
      <c r="F20" s="717">
        <v>0.30502275392431488</v>
      </c>
      <c r="G20" s="718">
        <v>0.31040157098016785</v>
      </c>
    </row>
    <row r="21" spans="1:13">
      <c r="A21" s="11">
        <v>11</v>
      </c>
      <c r="B21" s="14" t="s">
        <v>330</v>
      </c>
      <c r="C21" s="717">
        <v>0.15727649010243949</v>
      </c>
      <c r="D21" s="717">
        <v>0.15866409290327071</v>
      </c>
      <c r="E21" s="717">
        <v>0.16498907984833611</v>
      </c>
      <c r="F21" s="717">
        <v>0.16360009621561533</v>
      </c>
      <c r="G21" s="718">
        <v>0.16263993268668225</v>
      </c>
    </row>
    <row r="22" spans="1:13">
      <c r="A22" s="11">
        <v>12</v>
      </c>
      <c r="B22" s="14" t="s">
        <v>331</v>
      </c>
      <c r="C22" s="717">
        <v>0.18859478199559482</v>
      </c>
      <c r="D22" s="717">
        <v>0.19029620632679434</v>
      </c>
      <c r="E22" s="717">
        <v>0.19790529742008789</v>
      </c>
      <c r="F22" s="717">
        <v>0.19641592442205316</v>
      </c>
      <c r="G22" s="718">
        <v>0.19570805876504288</v>
      </c>
    </row>
    <row r="23" spans="1:13">
      <c r="A23" s="11">
        <v>13</v>
      </c>
      <c r="B23" s="14" t="s">
        <v>329</v>
      </c>
      <c r="C23" s="717">
        <v>0.23006621869711497</v>
      </c>
      <c r="D23" s="717">
        <v>0.23218056609458859</v>
      </c>
      <c r="E23" s="717">
        <v>0.24147926790923496</v>
      </c>
      <c r="F23" s="717">
        <v>0.2398578036410503</v>
      </c>
      <c r="G23" s="718">
        <v>0.23948190886814896</v>
      </c>
    </row>
    <row r="24" spans="1:13" ht="15">
      <c r="A24" s="523"/>
      <c r="B24" s="126" t="s">
        <v>700</v>
      </c>
      <c r="C24" s="195"/>
      <c r="D24" s="195"/>
      <c r="E24" s="195"/>
      <c r="F24" s="195"/>
      <c r="G24" s="522"/>
    </row>
    <row r="25" spans="1:13" ht="25.5">
      <c r="A25" s="11">
        <v>14</v>
      </c>
      <c r="B25" s="14" t="s">
        <v>701</v>
      </c>
      <c r="C25" s="723">
        <v>0</v>
      </c>
      <c r="D25" s="724">
        <v>0</v>
      </c>
      <c r="E25" s="724">
        <v>0</v>
      </c>
      <c r="F25" s="724">
        <v>0</v>
      </c>
      <c r="G25" s="725">
        <v>0</v>
      </c>
      <c r="H25" s="521"/>
    </row>
    <row r="26" spans="1:13">
      <c r="A26" s="13"/>
      <c r="B26" s="126" t="s">
        <v>88</v>
      </c>
      <c r="C26" s="195"/>
      <c r="D26" s="195"/>
      <c r="E26" s="195"/>
      <c r="F26" s="195"/>
      <c r="G26" s="522"/>
    </row>
    <row r="27" spans="1:13" ht="15" customHeight="1">
      <c r="A27" s="279">
        <v>15</v>
      </c>
      <c r="B27" s="14" t="s">
        <v>87</v>
      </c>
      <c r="C27" s="717">
        <v>7.989815947285879E-2</v>
      </c>
      <c r="D27" s="717">
        <v>8.2444940816057063E-2</v>
      </c>
      <c r="E27" s="717">
        <v>8.2357592590276626E-2</v>
      </c>
      <c r="F27" s="717">
        <v>8.3619924787682445E-2</v>
      </c>
      <c r="G27" s="717">
        <v>8.2525892608179274E-2</v>
      </c>
    </row>
    <row r="28" spans="1:13">
      <c r="A28" s="279">
        <v>16</v>
      </c>
      <c r="B28" s="14" t="s">
        <v>86</v>
      </c>
      <c r="C28" s="717">
        <v>3.4758727629522375E-2</v>
      </c>
      <c r="D28" s="717">
        <v>3.7454046839104617E-2</v>
      </c>
      <c r="E28" s="717">
        <v>3.7442152962416736E-2</v>
      </c>
      <c r="F28" s="717">
        <v>3.6504743561233302E-2</v>
      </c>
      <c r="G28" s="717">
        <v>3.5775766471879321E-2</v>
      </c>
    </row>
    <row r="29" spans="1:13">
      <c r="A29" s="279">
        <v>17</v>
      </c>
      <c r="B29" s="14" t="s">
        <v>85</v>
      </c>
      <c r="C29" s="717">
        <v>1.990518389327665E-2</v>
      </c>
      <c r="D29" s="717">
        <v>2.3465587519219809E-2</v>
      </c>
      <c r="E29" s="717">
        <v>2.1031233436464371E-2</v>
      </c>
      <c r="F29" s="717">
        <v>2.3454247897673319E-2</v>
      </c>
      <c r="G29" s="717">
        <v>2.5001226428752854E-2</v>
      </c>
    </row>
    <row r="30" spans="1:13">
      <c r="A30" s="279">
        <v>18</v>
      </c>
      <c r="B30" s="14" t="s">
        <v>84</v>
      </c>
      <c r="C30" s="717">
        <v>4.5139431843336422E-2</v>
      </c>
      <c r="D30" s="717">
        <v>4.4990893976952447E-2</v>
      </c>
      <c r="E30" s="717">
        <v>4.4915439627859897E-2</v>
      </c>
      <c r="F30" s="717">
        <v>4.7115181226449143E-2</v>
      </c>
      <c r="G30" s="717">
        <v>4.6750126136299953E-2</v>
      </c>
    </row>
    <row r="31" spans="1:13">
      <c r="A31" s="279">
        <v>19</v>
      </c>
      <c r="B31" s="14" t="s">
        <v>154</v>
      </c>
      <c r="C31" s="717">
        <v>1.5561487910713222E-2</v>
      </c>
      <c r="D31" s="717">
        <v>2.2725091333096963E-2</v>
      </c>
      <c r="E31" s="717">
        <v>2.1966204366543358E-2</v>
      </c>
      <c r="F31" s="717">
        <v>2.3879446448601557E-2</v>
      </c>
      <c r="G31" s="717">
        <v>2.3005112415638605E-2</v>
      </c>
    </row>
    <row r="32" spans="1:13">
      <c r="A32" s="279">
        <v>20</v>
      </c>
      <c r="B32" s="14" t="s">
        <v>155</v>
      </c>
      <c r="C32" s="717">
        <v>5.9942483935574505E-2</v>
      </c>
      <c r="D32" s="717">
        <v>8.4335732514866507E-2</v>
      </c>
      <c r="E32" s="717">
        <v>8.0761357852297808E-2</v>
      </c>
      <c r="F32" s="717">
        <v>8.8178307458519081E-2</v>
      </c>
      <c r="G32" s="717">
        <v>8.5297412824139246E-2</v>
      </c>
    </row>
    <row r="33" spans="1:7">
      <c r="A33" s="13"/>
      <c r="B33" s="126" t="s">
        <v>216</v>
      </c>
      <c r="C33" s="195"/>
      <c r="D33" s="195"/>
      <c r="E33" s="195"/>
      <c r="F33" s="195"/>
      <c r="G33" s="522"/>
    </row>
    <row r="34" spans="1:7" ht="15">
      <c r="A34" s="279">
        <v>21</v>
      </c>
      <c r="B34" s="14" t="s">
        <v>83</v>
      </c>
      <c r="C34" s="719">
        <v>9.4869757628091952E-2</v>
      </c>
      <c r="D34" s="719">
        <v>0.10671819817327166</v>
      </c>
      <c r="E34" s="719">
        <v>0.11854930093219589</v>
      </c>
      <c r="F34" s="719">
        <v>0.11447134586708915</v>
      </c>
      <c r="G34" s="719">
        <v>0.11187667631866598</v>
      </c>
    </row>
    <row r="35" spans="1:7" ht="15" customHeight="1">
      <c r="A35" s="279">
        <v>22</v>
      </c>
      <c r="B35" s="14" t="s">
        <v>674</v>
      </c>
      <c r="C35" s="719">
        <v>2.0899353293795764E-2</v>
      </c>
      <c r="D35" s="719">
        <v>2.2416846488918247E-2</v>
      </c>
      <c r="E35" s="719">
        <v>2.4764795373588378E-2</v>
      </c>
      <c r="F35" s="719">
        <v>2.6025098779471831E-2</v>
      </c>
      <c r="G35" s="719">
        <v>2.7828956664933964E-2</v>
      </c>
    </row>
    <row r="36" spans="1:7" ht="15">
      <c r="A36" s="279">
        <v>23</v>
      </c>
      <c r="B36" s="14" t="s">
        <v>82</v>
      </c>
      <c r="C36" s="719">
        <v>0.63522469104504686</v>
      </c>
      <c r="D36" s="719">
        <v>0.64727003658067184</v>
      </c>
      <c r="E36" s="719">
        <v>0.7044325498782873</v>
      </c>
      <c r="F36" s="719">
        <v>0.71536641855479177</v>
      </c>
      <c r="G36" s="719">
        <v>0.72729851139605273</v>
      </c>
    </row>
    <row r="37" spans="1:7" ht="15" customHeight="1">
      <c r="A37" s="279">
        <v>24</v>
      </c>
      <c r="B37" s="14" t="s">
        <v>81</v>
      </c>
      <c r="C37" s="719">
        <v>0.64169180382489255</v>
      </c>
      <c r="D37" s="719">
        <v>0.64582752454338788</v>
      </c>
      <c r="E37" s="719">
        <v>0.66841919376759351</v>
      </c>
      <c r="F37" s="719">
        <v>0.67123805995959629</v>
      </c>
      <c r="G37" s="719">
        <v>0.65763293036631831</v>
      </c>
    </row>
    <row r="38" spans="1:7" ht="15">
      <c r="A38" s="279">
        <v>25</v>
      </c>
      <c r="B38" s="14" t="s">
        <v>80</v>
      </c>
      <c r="C38" s="719">
        <v>0.23936957800743602</v>
      </c>
      <c r="D38" s="719">
        <v>6.8697513185488765E-2</v>
      </c>
      <c r="E38" s="719">
        <v>0.11865035628450096</v>
      </c>
      <c r="F38" s="719">
        <v>0.10224298916399892</v>
      </c>
      <c r="G38" s="719">
        <v>0.11342719238222539</v>
      </c>
    </row>
    <row r="39" spans="1:7" ht="15" customHeight="1">
      <c r="A39" s="13"/>
      <c r="B39" s="126" t="s">
        <v>217</v>
      </c>
      <c r="C39" s="195"/>
      <c r="D39" s="195"/>
      <c r="E39" s="195"/>
      <c r="F39" s="195"/>
      <c r="G39" s="522"/>
    </row>
    <row r="40" spans="1:7" ht="15" customHeight="1">
      <c r="A40" s="279">
        <v>26</v>
      </c>
      <c r="B40" s="14" t="s">
        <v>79</v>
      </c>
      <c r="C40" s="719">
        <v>0.13694181696876601</v>
      </c>
      <c r="D40" s="719">
        <v>0.12710861481850386</v>
      </c>
      <c r="E40" s="719">
        <v>0.16616302424494248</v>
      </c>
      <c r="F40" s="719">
        <v>0.18649781709149424</v>
      </c>
      <c r="G40" s="719">
        <v>0.17566284822813322</v>
      </c>
    </row>
    <row r="41" spans="1:7" ht="15" customHeight="1">
      <c r="A41" s="279">
        <v>27</v>
      </c>
      <c r="B41" s="14" t="s">
        <v>78</v>
      </c>
      <c r="C41" s="719">
        <v>0.83700561884191926</v>
      </c>
      <c r="D41" s="719">
        <v>0.83263946237678677</v>
      </c>
      <c r="E41" s="719">
        <v>0.80928626906809398</v>
      </c>
      <c r="F41" s="719">
        <v>0.81224445482787488</v>
      </c>
      <c r="G41" s="719">
        <v>0.82294881618076454</v>
      </c>
    </row>
    <row r="42" spans="1:7" ht="15" customHeight="1">
      <c r="A42" s="279">
        <v>28</v>
      </c>
      <c r="B42" s="14" t="s">
        <v>77</v>
      </c>
      <c r="C42" s="719">
        <v>6.9166135587284419E-2</v>
      </c>
      <c r="D42" s="719">
        <v>8.0403558206951151E-2</v>
      </c>
      <c r="E42" s="719">
        <v>8.027679443413463E-2</v>
      </c>
      <c r="F42" s="719">
        <v>8.5462898938072226E-2</v>
      </c>
      <c r="G42" s="719">
        <v>7.2200659272914872E-2</v>
      </c>
    </row>
    <row r="43" spans="1:7" ht="15" customHeight="1">
      <c r="A43" s="280"/>
      <c r="B43" s="126" t="s">
        <v>258</v>
      </c>
      <c r="C43" s="195"/>
      <c r="D43" s="195"/>
      <c r="E43" s="195"/>
      <c r="F43" s="195"/>
      <c r="G43" s="522"/>
    </row>
    <row r="44" spans="1:7" ht="15">
      <c r="A44" s="279">
        <v>29</v>
      </c>
      <c r="B44" s="14" t="s">
        <v>241</v>
      </c>
      <c r="C44" s="720">
        <v>131911617.78762712</v>
      </c>
      <c r="D44" s="720">
        <v>142842729.54106063</v>
      </c>
      <c r="E44" s="720">
        <v>152194303.28530306</v>
      </c>
      <c r="F44" s="720">
        <v>156344789.53587165</v>
      </c>
      <c r="G44" s="720">
        <v>145279902.83064514</v>
      </c>
    </row>
    <row r="45" spans="1:7" ht="15" customHeight="1">
      <c r="A45" s="279">
        <v>30</v>
      </c>
      <c r="B45" s="14" t="s">
        <v>253</v>
      </c>
      <c r="C45" s="720">
        <v>95686615.60992004</v>
      </c>
      <c r="D45" s="720">
        <v>91800935.424394786</v>
      </c>
      <c r="E45" s="720">
        <v>79189921.501142249</v>
      </c>
      <c r="F45" s="720">
        <v>77842734.023524895</v>
      </c>
      <c r="G45" s="720">
        <v>76858391.632571444</v>
      </c>
    </row>
    <row r="46" spans="1:7" ht="15" customHeight="1">
      <c r="A46" s="312">
        <v>31</v>
      </c>
      <c r="B46" s="313" t="s">
        <v>242</v>
      </c>
      <c r="C46" s="719">
        <v>1.3785796158303205</v>
      </c>
      <c r="D46" s="719">
        <v>1.5560051635715926</v>
      </c>
      <c r="E46" s="719">
        <v>1.921889811231948</v>
      </c>
      <c r="F46" s="719">
        <v>2.0084699169048021</v>
      </c>
      <c r="G46" s="719">
        <v>1.8902282463204405</v>
      </c>
    </row>
    <row r="47" spans="1:7" ht="15" customHeight="1">
      <c r="A47" s="312"/>
      <c r="B47" s="126" t="s">
        <v>337</v>
      </c>
      <c r="C47" s="195"/>
      <c r="D47" s="195"/>
      <c r="E47" s="195"/>
      <c r="F47" s="195"/>
      <c r="G47" s="522"/>
    </row>
    <row r="48" spans="1:7" ht="15" customHeight="1">
      <c r="A48" s="312">
        <v>32</v>
      </c>
      <c r="B48" s="313" t="s">
        <v>344</v>
      </c>
      <c r="C48" s="721">
        <v>833593188.04699993</v>
      </c>
      <c r="D48" s="721">
        <v>789512210.15050006</v>
      </c>
      <c r="E48" s="721">
        <v>760879013.54322398</v>
      </c>
      <c r="F48" s="721">
        <v>757366955.61842501</v>
      </c>
      <c r="G48" s="721">
        <v>756453741.06238019</v>
      </c>
    </row>
    <row r="49" spans="1:7" ht="15" customHeight="1">
      <c r="A49" s="312">
        <v>33</v>
      </c>
      <c r="B49" s="313" t="s">
        <v>359</v>
      </c>
      <c r="C49" s="721">
        <v>695399459.45032656</v>
      </c>
      <c r="D49" s="721">
        <v>643301886.40562534</v>
      </c>
      <c r="E49" s="721">
        <v>618875991.44963336</v>
      </c>
      <c r="F49" s="721">
        <v>607230507.23608875</v>
      </c>
      <c r="G49" s="721">
        <v>582628263.46379697</v>
      </c>
    </row>
    <row r="50" spans="1:7" ht="15.75" thickBot="1">
      <c r="A50" s="281">
        <v>34</v>
      </c>
      <c r="B50" s="128" t="s">
        <v>377</v>
      </c>
      <c r="C50" s="722">
        <v>1.1987256773335826</v>
      </c>
      <c r="D50" s="722">
        <v>1.2272810430602155</v>
      </c>
      <c r="E50" s="722">
        <v>1.2294531118600476</v>
      </c>
      <c r="F50" s="722">
        <v>1.2472478681377643</v>
      </c>
      <c r="G50" s="722">
        <v>1.2983471425934081</v>
      </c>
    </row>
    <row r="51" spans="1:7">
      <c r="A51" s="16"/>
    </row>
    <row r="52" spans="1:7">
      <c r="B52" s="186"/>
    </row>
    <row r="53" spans="1:7" ht="51">
      <c r="B53" s="186" t="s">
        <v>257</v>
      </c>
    </row>
    <row r="55" spans="1:7">
      <c r="B55" s="185"/>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topLeftCell="A10" zoomScale="80" zoomScaleNormal="80" workbookViewId="0">
      <selection activeCell="E10" sqref="E1:E1048576"/>
    </sheetView>
  </sheetViews>
  <sheetFormatPr defaultColWidth="8.7109375" defaultRowHeight="15"/>
  <cols>
    <col min="1" max="1" width="11.42578125" style="527" customWidth="1"/>
    <col min="2" max="2" width="76.85546875" style="618" customWidth="1"/>
    <col min="3" max="3" width="22.85546875" style="527" customWidth="1"/>
    <col min="4" max="16384" width="8.7109375" style="527"/>
  </cols>
  <sheetData>
    <row r="1" spans="1:3">
      <c r="A1" s="212" t="s">
        <v>30</v>
      </c>
      <c r="B1" s="526" t="str">
        <f>'Info '!C2</f>
        <v>JSC " Halyk Bank Georgia"</v>
      </c>
    </row>
    <row r="2" spans="1:3">
      <c r="A2" s="212" t="s">
        <v>31</v>
      </c>
      <c r="B2" s="528">
        <f>'1. key ratios '!B2</f>
        <v>45747</v>
      </c>
    </row>
    <row r="3" spans="1:3">
      <c r="B3" s="527"/>
    </row>
    <row r="4" spans="1:3">
      <c r="A4" s="527" t="s">
        <v>295</v>
      </c>
      <c r="B4" s="527" t="s">
        <v>296</v>
      </c>
    </row>
    <row r="5" spans="1:3">
      <c r="A5" s="600" t="s">
        <v>297</v>
      </c>
      <c r="B5" s="601"/>
      <c r="C5" s="602"/>
    </row>
    <row r="6" spans="1:3">
      <c r="A6" s="606">
        <v>1</v>
      </c>
      <c r="B6" s="607" t="s">
        <v>751</v>
      </c>
      <c r="C6" s="608">
        <v>1033161176.9396998</v>
      </c>
    </row>
    <row r="7" spans="1:3">
      <c r="A7" s="606">
        <v>2</v>
      </c>
      <c r="B7" s="607" t="s">
        <v>298</v>
      </c>
      <c r="C7" s="608">
        <v>-7861151.8099999987</v>
      </c>
    </row>
    <row r="8" spans="1:3" ht="30">
      <c r="A8" s="609">
        <v>3</v>
      </c>
      <c r="B8" s="610" t="s">
        <v>299</v>
      </c>
      <c r="C8" s="608">
        <f>C6+C7</f>
        <v>1025300025.1296998</v>
      </c>
    </row>
    <row r="9" spans="1:3">
      <c r="A9" s="600" t="s">
        <v>300</v>
      </c>
      <c r="B9" s="601"/>
      <c r="C9" s="603"/>
    </row>
    <row r="10" spans="1:3" ht="25.7" customHeight="1">
      <c r="A10" s="606">
        <v>4</v>
      </c>
      <c r="B10" s="611" t="s">
        <v>749</v>
      </c>
      <c r="C10" s="608">
        <f>'15. CCR '!F34</f>
        <v>314144.04630243778</v>
      </c>
    </row>
    <row r="11" spans="1:3" ht="25.7" customHeight="1">
      <c r="A11" s="606">
        <v>5</v>
      </c>
      <c r="B11" s="612" t="s">
        <v>750</v>
      </c>
      <c r="C11" s="608">
        <f>'15. CCR '!G34</f>
        <v>266700</v>
      </c>
    </row>
    <row r="12" spans="1:3" ht="25.7" customHeight="1">
      <c r="A12" s="606">
        <v>6</v>
      </c>
      <c r="B12" s="612" t="s">
        <v>743</v>
      </c>
      <c r="C12" s="613">
        <f>'15. CCR '!I34</f>
        <v>813181.6648234129</v>
      </c>
    </row>
    <row r="13" spans="1:3" ht="25.7" customHeight="1">
      <c r="A13" s="614">
        <v>7</v>
      </c>
      <c r="B13" s="611" t="s">
        <v>744</v>
      </c>
      <c r="C13" s="608" t="b">
        <f>'15. CCR '!E34</f>
        <v>0</v>
      </c>
    </row>
    <row r="14" spans="1:3" ht="25.7" customHeight="1">
      <c r="A14" s="609">
        <v>8</v>
      </c>
      <c r="B14" s="604" t="s">
        <v>301</v>
      </c>
      <c r="C14" s="615">
        <f>C12</f>
        <v>813181.6648234129</v>
      </c>
    </row>
    <row r="15" spans="1:3">
      <c r="A15" s="600" t="s">
        <v>302</v>
      </c>
      <c r="B15" s="601"/>
      <c r="C15" s="603"/>
    </row>
    <row r="16" spans="1:3">
      <c r="A16" s="614">
        <v>9</v>
      </c>
      <c r="B16" s="611" t="s">
        <v>303</v>
      </c>
      <c r="C16" s="608">
        <v>0</v>
      </c>
    </row>
    <row r="17" spans="1:3">
      <c r="A17" s="614">
        <v>10</v>
      </c>
      <c r="B17" s="611" t="s">
        <v>304</v>
      </c>
      <c r="C17" s="608">
        <v>0</v>
      </c>
    </row>
    <row r="18" spans="1:3">
      <c r="A18" s="614">
        <v>11</v>
      </c>
      <c r="B18" s="611" t="s">
        <v>305</v>
      </c>
      <c r="C18" s="608">
        <v>0</v>
      </c>
    </row>
    <row r="19" spans="1:3" ht="30">
      <c r="A19" s="614">
        <v>12</v>
      </c>
      <c r="B19" s="611" t="s">
        <v>306</v>
      </c>
      <c r="C19" s="608">
        <v>0</v>
      </c>
    </row>
    <row r="20" spans="1:3">
      <c r="A20" s="614">
        <v>14</v>
      </c>
      <c r="B20" s="611" t="s">
        <v>307</v>
      </c>
      <c r="C20" s="608">
        <v>0</v>
      </c>
    </row>
    <row r="21" spans="1:3">
      <c r="A21" s="614">
        <v>14</v>
      </c>
      <c r="B21" s="611" t="s">
        <v>308</v>
      </c>
      <c r="C21" s="608">
        <v>0</v>
      </c>
    </row>
    <row r="22" spans="1:3">
      <c r="A22" s="609">
        <v>15</v>
      </c>
      <c r="B22" s="604" t="s">
        <v>309</v>
      </c>
      <c r="C22" s="615">
        <f>SUM(C16:C21)</f>
        <v>0</v>
      </c>
    </row>
    <row r="23" spans="1:3">
      <c r="A23" s="600" t="s">
        <v>310</v>
      </c>
      <c r="B23" s="601"/>
      <c r="C23" s="603"/>
    </row>
    <row r="24" spans="1:3">
      <c r="A24" s="619">
        <v>16</v>
      </c>
      <c r="B24" s="612" t="s">
        <v>311</v>
      </c>
      <c r="C24" s="608">
        <v>73996751.603933856</v>
      </c>
    </row>
    <row r="25" spans="1:3">
      <c r="A25" s="619">
        <v>17</v>
      </c>
      <c r="B25" s="612" t="s">
        <v>312</v>
      </c>
      <c r="C25" s="608">
        <v>-50903175.576519653</v>
      </c>
    </row>
    <row r="26" spans="1:3">
      <c r="A26" s="620">
        <v>18</v>
      </c>
      <c r="B26" s="604" t="s">
        <v>313</v>
      </c>
      <c r="C26" s="615">
        <f>C24+C25</f>
        <v>23093576.027414203</v>
      </c>
    </row>
    <row r="27" spans="1:3">
      <c r="A27" s="600" t="s">
        <v>314</v>
      </c>
      <c r="B27" s="601"/>
      <c r="C27" s="603"/>
    </row>
    <row r="28" spans="1:3" ht="30">
      <c r="A28" s="619">
        <v>19</v>
      </c>
      <c r="B28" s="611" t="s">
        <v>315</v>
      </c>
      <c r="C28" s="616">
        <v>0</v>
      </c>
    </row>
    <row r="29" spans="1:3">
      <c r="A29" s="619">
        <v>20</v>
      </c>
      <c r="B29" s="612" t="s">
        <v>316</v>
      </c>
      <c r="C29" s="616">
        <v>0</v>
      </c>
    </row>
    <row r="30" spans="1:3">
      <c r="A30" s="600" t="s">
        <v>748</v>
      </c>
      <c r="B30" s="601"/>
      <c r="C30" s="603"/>
    </row>
    <row r="31" spans="1:3">
      <c r="A31" s="620">
        <v>21</v>
      </c>
      <c r="B31" s="605" t="s">
        <v>317</v>
      </c>
      <c r="C31" s="615">
        <v>251528711.13</v>
      </c>
    </row>
    <row r="32" spans="1:3">
      <c r="A32" s="620">
        <v>22</v>
      </c>
      <c r="B32" s="604" t="s">
        <v>318</v>
      </c>
      <c r="C32" s="615">
        <f>C8+C14+C22+C26</f>
        <v>1049206782.8219374</v>
      </c>
    </row>
    <row r="33" spans="1:3">
      <c r="A33" s="600" t="s">
        <v>319</v>
      </c>
      <c r="B33" s="601"/>
      <c r="C33" s="603"/>
    </row>
    <row r="34" spans="1:3">
      <c r="A34" s="609">
        <v>23</v>
      </c>
      <c r="B34" s="604" t="s">
        <v>319</v>
      </c>
      <c r="C34" s="608">
        <f>C31/C32</f>
        <v>0.23973225797634529</v>
      </c>
    </row>
    <row r="35" spans="1:3">
      <c r="A35" s="600" t="s">
        <v>320</v>
      </c>
      <c r="B35" s="601"/>
      <c r="C35" s="603"/>
    </row>
    <row r="36" spans="1:3">
      <c r="A36" s="617" t="s">
        <v>321</v>
      </c>
      <c r="B36" s="611" t="s">
        <v>322</v>
      </c>
      <c r="C36" s="616">
        <v>0</v>
      </c>
    </row>
    <row r="37" spans="1:3" ht="30">
      <c r="A37" s="617" t="s">
        <v>323</v>
      </c>
      <c r="B37" s="607" t="s">
        <v>324</v>
      </c>
      <c r="C37" s="616">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C12" sqref="C12:G19"/>
    </sheetView>
  </sheetViews>
  <sheetFormatPr defaultColWidth="8.85546875" defaultRowHeight="15"/>
  <cols>
    <col min="1" max="1" width="11.42578125" style="525" customWidth="1"/>
    <col min="2" max="2" width="76.85546875" style="237" customWidth="1"/>
    <col min="3" max="6" width="25.42578125" style="525" customWidth="1"/>
    <col min="7" max="16384" width="8.85546875" style="525"/>
  </cols>
  <sheetData>
    <row r="1" spans="1:6">
      <c r="A1" s="2" t="s">
        <v>30</v>
      </c>
      <c r="B1" s="3" t="str">
        <f>'Info '!C2</f>
        <v>JSC " Halyk Bank Georgia"</v>
      </c>
    </row>
    <row r="2" spans="1:6">
      <c r="A2" s="2" t="s">
        <v>31</v>
      </c>
      <c r="B2" s="277">
        <f>'1. key ratios '!B2</f>
        <v>45747</v>
      </c>
    </row>
    <row r="3" spans="1:6">
      <c r="A3" s="4"/>
      <c r="B3" s="525"/>
    </row>
    <row r="4" spans="1:6">
      <c r="A4" s="595" t="s">
        <v>738</v>
      </c>
    </row>
    <row r="5" spans="1:6" ht="60">
      <c r="B5" s="596"/>
      <c r="C5" s="597" t="s">
        <v>739</v>
      </c>
      <c r="D5" s="597" t="s">
        <v>741</v>
      </c>
      <c r="E5" s="597" t="s">
        <v>740</v>
      </c>
      <c r="F5" s="597" t="s">
        <v>742</v>
      </c>
    </row>
    <row r="6" spans="1:6">
      <c r="B6" s="598" t="s">
        <v>716</v>
      </c>
      <c r="C6" s="585">
        <f>IF(C7&gt;0,C7,IF(C8&gt;0,C8,IF(C9&gt;0,C9)))</f>
        <v>809129.69335770991</v>
      </c>
      <c r="D6" s="585">
        <f>IF(D7&gt;0,D7,IF(D8&gt;0,D8,IF(D9&gt;0,D9)))</f>
        <v>11311.633113140786</v>
      </c>
      <c r="E6" s="585" t="b">
        <f>IF(E7&gt;0,E7,IF(E8&gt;0,E8,IF(E9&gt;0,E9)))</f>
        <v>0</v>
      </c>
      <c r="F6" s="585">
        <f>IF(F7&gt;0,F7,IF(F8&gt;0,F8,IF(F9&gt;0,F9)))</f>
        <v>141395.41391425981</v>
      </c>
    </row>
    <row r="7" spans="1:6">
      <c r="B7" s="586" t="s">
        <v>729</v>
      </c>
      <c r="C7" s="599">
        <v>809129.69335770991</v>
      </c>
      <c r="D7" s="599">
        <v>11311.633113140786</v>
      </c>
      <c r="E7" s="599">
        <v>0</v>
      </c>
      <c r="F7" s="599">
        <v>141395.41391425981</v>
      </c>
    </row>
    <row r="8" spans="1:6">
      <c r="B8" s="586" t="s">
        <v>730</v>
      </c>
      <c r="C8" s="599">
        <v>0</v>
      </c>
      <c r="D8" s="599">
        <v>0</v>
      </c>
      <c r="E8" s="599">
        <v>0</v>
      </c>
      <c r="F8" s="599">
        <v>0</v>
      </c>
    </row>
    <row r="9" spans="1:6">
      <c r="B9" s="586" t="s">
        <v>737</v>
      </c>
      <c r="C9" s="599">
        <v>0</v>
      </c>
      <c r="D9" s="599">
        <v>0</v>
      </c>
      <c r="E9" s="599">
        <v>0</v>
      </c>
      <c r="F9" s="599">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N42"/>
  <sheetViews>
    <sheetView zoomScale="80" zoomScaleNormal="80" workbookViewId="0">
      <pane xSplit="2" ySplit="6" topLeftCell="C10" activePane="bottomRight" state="frozen"/>
      <selection activeCell="B19" sqref="B19"/>
      <selection pane="topRight" activeCell="B19" sqref="B19"/>
      <selection pane="bottomLeft" activeCell="B19" sqref="B19"/>
      <selection pane="bottomRight" activeCell="I1" sqref="I1:O1048576"/>
    </sheetView>
  </sheetViews>
  <sheetFormatPr defaultRowHeight="15"/>
  <cols>
    <col min="1" max="1" width="8.85546875" style="167"/>
    <col min="2" max="2" width="82.5703125" style="282" customWidth="1"/>
    <col min="3" max="7" width="17.5703125" style="167" customWidth="1"/>
  </cols>
  <sheetData>
    <row r="1" spans="1:14">
      <c r="A1" s="167" t="s">
        <v>30</v>
      </c>
      <c r="B1" s="3" t="str">
        <f>'Info '!C2</f>
        <v>JSC " Halyk Bank Georgia"</v>
      </c>
    </row>
    <row r="2" spans="1:14">
      <c r="A2" s="167" t="s">
        <v>31</v>
      </c>
      <c r="B2" s="277">
        <f>'1. key ratios '!B2</f>
        <v>45747</v>
      </c>
    </row>
    <row r="4" spans="1:14" ht="15.75" thickBot="1">
      <c r="A4" s="167" t="s">
        <v>376</v>
      </c>
      <c r="B4" s="283" t="s">
        <v>337</v>
      </c>
    </row>
    <row r="5" spans="1:14">
      <c r="A5" s="284"/>
      <c r="B5" s="285"/>
      <c r="C5" s="797" t="s">
        <v>338</v>
      </c>
      <c r="D5" s="797"/>
      <c r="E5" s="797"/>
      <c r="F5" s="797"/>
      <c r="G5" s="798" t="s">
        <v>339</v>
      </c>
    </row>
    <row r="6" spans="1:14">
      <c r="A6" s="286"/>
      <c r="B6" s="287"/>
      <c r="C6" s="288" t="s">
        <v>340</v>
      </c>
      <c r="D6" s="289" t="s">
        <v>341</v>
      </c>
      <c r="E6" s="289" t="s">
        <v>342</v>
      </c>
      <c r="F6" s="289" t="s">
        <v>343</v>
      </c>
      <c r="G6" s="799"/>
    </row>
    <row r="7" spans="1:14">
      <c r="A7" s="290"/>
      <c r="B7" s="291" t="s">
        <v>344</v>
      </c>
      <c r="C7" s="292"/>
      <c r="D7" s="292"/>
      <c r="E7" s="292"/>
      <c r="F7" s="292"/>
      <c r="G7" s="293"/>
    </row>
    <row r="8" spans="1:14">
      <c r="A8" s="294">
        <v>1</v>
      </c>
      <c r="B8" s="295" t="s">
        <v>345</v>
      </c>
      <c r="C8" s="653">
        <f>SUM(C9:C10)</f>
        <v>240430454.47799999</v>
      </c>
      <c r="D8" s="653">
        <f>SUM(D9:D10)</f>
        <v>0</v>
      </c>
      <c r="E8" s="653">
        <f>SUM(E9:E10)</f>
        <v>0</v>
      </c>
      <c r="F8" s="653">
        <f>SUM(F9:F10)</f>
        <v>449390975.26000011</v>
      </c>
      <c r="G8" s="296">
        <f>SUM(G9:G10)</f>
        <v>689821429.73800015</v>
      </c>
      <c r="I8" s="652"/>
      <c r="J8" s="652"/>
      <c r="K8" s="652"/>
      <c r="L8" s="652"/>
      <c r="M8" s="652"/>
      <c r="N8" s="652"/>
    </row>
    <row r="9" spans="1:14">
      <c r="A9" s="294">
        <v>2</v>
      </c>
      <c r="B9" s="297" t="s">
        <v>346</v>
      </c>
      <c r="C9" s="653">
        <v>240430454.47799999</v>
      </c>
      <c r="D9" s="653">
        <v>0</v>
      </c>
      <c r="E9" s="653">
        <v>0</v>
      </c>
      <c r="F9" s="653">
        <v>27745641.629999999</v>
      </c>
      <c r="G9" s="296">
        <v>268176096.10799998</v>
      </c>
      <c r="I9" s="652"/>
      <c r="J9" s="652"/>
      <c r="K9" s="652"/>
      <c r="L9" s="652"/>
      <c r="M9" s="652"/>
      <c r="N9" s="652"/>
    </row>
    <row r="10" spans="1:14">
      <c r="A10" s="294">
        <v>3</v>
      </c>
      <c r="B10" s="297" t="s">
        <v>347</v>
      </c>
      <c r="C10" s="654"/>
      <c r="D10" s="654"/>
      <c r="E10" s="654"/>
      <c r="F10" s="653">
        <v>421645333.63000011</v>
      </c>
      <c r="G10" s="296">
        <v>421645333.63000011</v>
      </c>
      <c r="I10" s="652"/>
      <c r="J10" s="652"/>
      <c r="K10" s="652"/>
      <c r="L10" s="652"/>
      <c r="M10" s="652"/>
      <c r="N10" s="652"/>
    </row>
    <row r="11" spans="1:14" ht="14.45" customHeight="1">
      <c r="A11" s="294">
        <v>4</v>
      </c>
      <c r="B11" s="295" t="s">
        <v>348</v>
      </c>
      <c r="C11" s="653">
        <f t="shared" ref="C11:F11" si="0">SUM(C12:C13)</f>
        <v>20798902.759999998</v>
      </c>
      <c r="D11" s="653">
        <f t="shared" si="0"/>
        <v>30040160.979999997</v>
      </c>
      <c r="E11" s="653">
        <f t="shared" si="0"/>
        <v>17732082.730000004</v>
      </c>
      <c r="F11" s="653">
        <f t="shared" si="0"/>
        <v>5972259.75</v>
      </c>
      <c r="G11" s="296">
        <f>SUM(G12:G13)</f>
        <v>66491981.398999989</v>
      </c>
      <c r="I11" s="652"/>
      <c r="J11" s="652"/>
      <c r="K11" s="652"/>
      <c r="L11" s="652"/>
      <c r="M11" s="652"/>
      <c r="N11" s="652"/>
    </row>
    <row r="12" spans="1:14">
      <c r="A12" s="294">
        <v>5</v>
      </c>
      <c r="B12" s="297" t="s">
        <v>349</v>
      </c>
      <c r="C12" s="653">
        <v>14298092.689999996</v>
      </c>
      <c r="D12" s="655">
        <v>25611735.569999997</v>
      </c>
      <c r="E12" s="653">
        <v>14026728.350000003</v>
      </c>
      <c r="F12" s="653">
        <v>5329412.78</v>
      </c>
      <c r="G12" s="296">
        <v>58630589.80399999</v>
      </c>
      <c r="I12" s="652"/>
      <c r="J12" s="652"/>
      <c r="K12" s="652"/>
      <c r="L12" s="652"/>
      <c r="M12" s="652"/>
      <c r="N12" s="652"/>
    </row>
    <row r="13" spans="1:14">
      <c r="A13" s="294">
        <v>6</v>
      </c>
      <c r="B13" s="297" t="s">
        <v>350</v>
      </c>
      <c r="C13" s="653">
        <v>6500810.0700000003</v>
      </c>
      <c r="D13" s="655">
        <v>4428425.41</v>
      </c>
      <c r="E13" s="653">
        <v>3705354.3800000008</v>
      </c>
      <c r="F13" s="653">
        <v>642846.97</v>
      </c>
      <c r="G13" s="296">
        <v>7861391.5950000007</v>
      </c>
      <c r="I13" s="652"/>
      <c r="J13" s="652"/>
      <c r="K13" s="652"/>
      <c r="L13" s="652"/>
      <c r="M13" s="652"/>
      <c r="N13" s="652"/>
    </row>
    <row r="14" spans="1:14">
      <c r="A14" s="294">
        <v>7</v>
      </c>
      <c r="B14" s="295" t="s">
        <v>351</v>
      </c>
      <c r="C14" s="653">
        <f t="shared" ref="C14:F14" si="1">SUM(C15:C16)</f>
        <v>89635364.890000001</v>
      </c>
      <c r="D14" s="653">
        <f t="shared" si="1"/>
        <v>9397075.4799997378</v>
      </c>
      <c r="E14" s="653">
        <f t="shared" si="1"/>
        <v>67070949.5</v>
      </c>
      <c r="F14" s="653">
        <f t="shared" si="1"/>
        <v>13062394.599999998</v>
      </c>
      <c r="G14" s="296">
        <f>SUM(G15:G16)</f>
        <v>77279776.909999877</v>
      </c>
      <c r="I14" s="652"/>
      <c r="J14" s="652"/>
      <c r="K14" s="652"/>
      <c r="L14" s="652"/>
      <c r="M14" s="652"/>
      <c r="N14" s="652"/>
    </row>
    <row r="15" spans="1:14" ht="39">
      <c r="A15" s="294">
        <v>8</v>
      </c>
      <c r="B15" s="297" t="s">
        <v>352</v>
      </c>
      <c r="C15" s="653">
        <v>47591785.030000001</v>
      </c>
      <c r="D15" s="655">
        <v>8843615.4799997378</v>
      </c>
      <c r="E15" s="653">
        <v>2097031.31</v>
      </c>
      <c r="F15" s="653">
        <v>11422394.599999998</v>
      </c>
      <c r="G15" s="296">
        <v>34977413.209999874</v>
      </c>
      <c r="I15" s="652"/>
      <c r="J15" s="652"/>
      <c r="K15" s="652"/>
      <c r="L15" s="652"/>
      <c r="M15" s="652"/>
      <c r="N15" s="652"/>
    </row>
    <row r="16" spans="1:14" ht="26.25">
      <c r="A16" s="294">
        <v>9</v>
      </c>
      <c r="B16" s="297" t="s">
        <v>353</v>
      </c>
      <c r="C16" s="653">
        <v>42043579.859999999</v>
      </c>
      <c r="D16" s="655">
        <v>553460</v>
      </c>
      <c r="E16" s="653">
        <v>64973918.189999998</v>
      </c>
      <c r="F16" s="653">
        <v>1640000</v>
      </c>
      <c r="G16" s="296">
        <v>42302363.699999996</v>
      </c>
      <c r="I16" s="652"/>
      <c r="J16" s="652"/>
      <c r="K16" s="652"/>
      <c r="L16" s="652"/>
      <c r="M16" s="652"/>
      <c r="N16" s="652"/>
    </row>
    <row r="17" spans="1:14">
      <c r="A17" s="294">
        <v>10</v>
      </c>
      <c r="B17" s="295" t="s">
        <v>354</v>
      </c>
      <c r="C17" s="653">
        <v>0</v>
      </c>
      <c r="D17" s="655">
        <v>0</v>
      </c>
      <c r="E17" s="653">
        <v>0</v>
      </c>
      <c r="F17" s="653">
        <v>0</v>
      </c>
      <c r="G17" s="296">
        <v>0</v>
      </c>
      <c r="I17" s="652"/>
      <c r="J17" s="652"/>
      <c r="K17" s="652"/>
      <c r="L17" s="652"/>
      <c r="M17" s="652"/>
      <c r="N17" s="652"/>
    </row>
    <row r="18" spans="1:14">
      <c r="A18" s="294">
        <v>11</v>
      </c>
      <c r="B18" s="295" t="s">
        <v>355</v>
      </c>
      <c r="C18" s="653">
        <f>SUM(C19:C20)</f>
        <v>0</v>
      </c>
      <c r="D18" s="655">
        <f t="shared" ref="D18:G18" si="2">SUM(D19:D20)</f>
        <v>14830940.140000001</v>
      </c>
      <c r="E18" s="653">
        <f t="shared" si="2"/>
        <v>25853773.550000001</v>
      </c>
      <c r="F18" s="653">
        <f t="shared" si="2"/>
        <v>7947041.1400000006</v>
      </c>
      <c r="G18" s="296">
        <f t="shared" si="2"/>
        <v>0</v>
      </c>
      <c r="I18" s="652"/>
      <c r="J18" s="652"/>
      <c r="K18" s="652"/>
      <c r="L18" s="652"/>
      <c r="M18" s="652"/>
      <c r="N18" s="652"/>
    </row>
    <row r="19" spans="1:14">
      <c r="A19" s="294">
        <v>12</v>
      </c>
      <c r="B19" s="297" t="s">
        <v>356</v>
      </c>
      <c r="C19" s="654"/>
      <c r="D19" s="655">
        <v>0</v>
      </c>
      <c r="E19" s="653">
        <v>0</v>
      </c>
      <c r="F19" s="653">
        <v>3973520.5700000003</v>
      </c>
      <c r="G19" s="296">
        <v>0</v>
      </c>
      <c r="I19" s="652"/>
      <c r="J19" s="652"/>
      <c r="K19" s="652"/>
      <c r="L19" s="652"/>
      <c r="M19" s="652"/>
      <c r="N19" s="652"/>
    </row>
    <row r="20" spans="1:14">
      <c r="A20" s="294">
        <v>13</v>
      </c>
      <c r="B20" s="297" t="s">
        <v>357</v>
      </c>
      <c r="C20" s="653">
        <v>0</v>
      </c>
      <c r="D20" s="653">
        <v>14830940.140000001</v>
      </c>
      <c r="E20" s="653">
        <v>25853773.550000001</v>
      </c>
      <c r="F20" s="653">
        <v>3973520.5700000003</v>
      </c>
      <c r="G20" s="296">
        <v>0</v>
      </c>
      <c r="I20" s="652"/>
      <c r="J20" s="652"/>
      <c r="K20" s="652"/>
      <c r="L20" s="652"/>
      <c r="M20" s="652"/>
      <c r="N20" s="652"/>
    </row>
    <row r="21" spans="1:14">
      <c r="A21" s="298">
        <v>14</v>
      </c>
      <c r="B21" s="299" t="s">
        <v>358</v>
      </c>
      <c r="C21" s="654"/>
      <c r="D21" s="654"/>
      <c r="E21" s="654"/>
      <c r="F21" s="654"/>
      <c r="G21" s="300">
        <f>SUM(G8,G11,G14,G17,G18)</f>
        <v>833593188.04699993</v>
      </c>
      <c r="I21" s="652"/>
      <c r="J21" s="652"/>
      <c r="K21" s="652"/>
      <c r="L21" s="652"/>
      <c r="M21" s="652"/>
      <c r="N21" s="652"/>
    </row>
    <row r="22" spans="1:14">
      <c r="A22" s="301"/>
      <c r="B22" s="302" t="s">
        <v>359</v>
      </c>
      <c r="C22" s="303"/>
      <c r="D22" s="304"/>
      <c r="E22" s="303"/>
      <c r="F22" s="303"/>
      <c r="G22" s="305"/>
      <c r="I22" s="652"/>
      <c r="J22" s="652"/>
      <c r="K22" s="652"/>
      <c r="L22" s="652"/>
      <c r="M22" s="652"/>
      <c r="N22" s="652"/>
    </row>
    <row r="23" spans="1:14">
      <c r="A23" s="294">
        <v>15</v>
      </c>
      <c r="B23" s="295" t="s">
        <v>360</v>
      </c>
      <c r="C23" s="656">
        <v>140588260.73500004</v>
      </c>
      <c r="D23" s="657">
        <v>0</v>
      </c>
      <c r="E23" s="656">
        <v>0</v>
      </c>
      <c r="F23" s="656">
        <v>895387.39</v>
      </c>
      <c r="G23" s="296">
        <v>2597787.9327500002</v>
      </c>
      <c r="I23" s="652"/>
      <c r="J23" s="652"/>
      <c r="K23" s="652"/>
      <c r="L23" s="652"/>
      <c r="M23" s="652"/>
      <c r="N23" s="652"/>
    </row>
    <row r="24" spans="1:14">
      <c r="A24" s="294">
        <v>16</v>
      </c>
      <c r="B24" s="295" t="s">
        <v>361</v>
      </c>
      <c r="C24" s="653">
        <f>SUM(C25:C27,C29,C31)</f>
        <v>0</v>
      </c>
      <c r="D24" s="655">
        <f t="shared" ref="D24:G24" si="3">SUM(D25:D27,D29,D31)</f>
        <v>86957681.826298565</v>
      </c>
      <c r="E24" s="653">
        <f t="shared" si="3"/>
        <v>111718431.16096479</v>
      </c>
      <c r="F24" s="653">
        <f t="shared" si="3"/>
        <v>523534098.20911586</v>
      </c>
      <c r="G24" s="296">
        <f t="shared" si="3"/>
        <v>533709676.62616134</v>
      </c>
      <c r="I24" s="652"/>
      <c r="J24" s="652"/>
      <c r="K24" s="652"/>
      <c r="L24" s="652"/>
      <c r="M24" s="652"/>
      <c r="N24" s="652"/>
    </row>
    <row r="25" spans="1:14">
      <c r="A25" s="294">
        <v>17</v>
      </c>
      <c r="B25" s="297" t="s">
        <v>362</v>
      </c>
      <c r="C25" s="653">
        <v>0</v>
      </c>
      <c r="D25" s="653">
        <v>0</v>
      </c>
      <c r="E25" s="653">
        <v>0</v>
      </c>
      <c r="F25" s="653">
        <v>0</v>
      </c>
      <c r="G25" s="653">
        <v>0</v>
      </c>
      <c r="I25" s="652"/>
      <c r="J25" s="652"/>
      <c r="K25" s="652"/>
      <c r="L25" s="652"/>
      <c r="M25" s="652"/>
      <c r="N25" s="652"/>
    </row>
    <row r="26" spans="1:14" ht="26.25">
      <c r="A26" s="294">
        <v>18</v>
      </c>
      <c r="B26" s="297" t="s">
        <v>363</v>
      </c>
      <c r="C26" s="653">
        <v>0</v>
      </c>
      <c r="D26" s="653">
        <v>30899432.950671222</v>
      </c>
      <c r="E26" s="653">
        <v>40720208.907987922</v>
      </c>
      <c r="F26" s="653">
        <v>1216254.5834408519</v>
      </c>
      <c r="G26" s="653">
        <v>26211273.980035495</v>
      </c>
      <c r="I26" s="652"/>
      <c r="J26" s="652"/>
      <c r="K26" s="652"/>
      <c r="L26" s="652"/>
      <c r="M26" s="652"/>
      <c r="N26" s="652"/>
    </row>
    <row r="27" spans="1:14">
      <c r="A27" s="294">
        <v>19</v>
      </c>
      <c r="B27" s="297" t="s">
        <v>364</v>
      </c>
      <c r="C27" s="653">
        <v>0</v>
      </c>
      <c r="D27" s="653">
        <v>43911540.022001095</v>
      </c>
      <c r="E27" s="653">
        <v>58170309.348429106</v>
      </c>
      <c r="F27" s="653">
        <v>295895922.8529489</v>
      </c>
      <c r="G27" s="653">
        <v>302552459.11022168</v>
      </c>
      <c r="I27" s="652"/>
      <c r="J27" s="652"/>
      <c r="K27" s="652"/>
      <c r="L27" s="652"/>
      <c r="M27" s="652"/>
      <c r="N27" s="652"/>
    </row>
    <row r="28" spans="1:14">
      <c r="A28" s="294">
        <v>20</v>
      </c>
      <c r="B28" s="306" t="s">
        <v>365</v>
      </c>
      <c r="C28" s="653">
        <v>0</v>
      </c>
      <c r="D28" s="653">
        <v>0</v>
      </c>
      <c r="E28" s="653">
        <v>0</v>
      </c>
      <c r="F28" s="653">
        <v>0</v>
      </c>
      <c r="G28" s="653">
        <v>0</v>
      </c>
      <c r="I28" s="652"/>
      <c r="J28" s="652"/>
      <c r="K28" s="652"/>
      <c r="L28" s="652"/>
      <c r="M28" s="652"/>
      <c r="N28" s="652"/>
    </row>
    <row r="29" spans="1:14">
      <c r="A29" s="294">
        <v>21</v>
      </c>
      <c r="B29" s="297" t="s">
        <v>366</v>
      </c>
      <c r="C29" s="653">
        <v>0</v>
      </c>
      <c r="D29" s="653">
        <v>12146708.853626259</v>
      </c>
      <c r="E29" s="653">
        <v>12827912.904547745</v>
      </c>
      <c r="F29" s="653">
        <v>226132366.8877261</v>
      </c>
      <c r="G29" s="653">
        <v>204699822.73365417</v>
      </c>
      <c r="I29" s="652"/>
      <c r="J29" s="652"/>
      <c r="K29" s="652"/>
      <c r="L29" s="652"/>
      <c r="M29" s="652"/>
      <c r="N29" s="652"/>
    </row>
    <row r="30" spans="1:14">
      <c r="A30" s="294">
        <v>22</v>
      </c>
      <c r="B30" s="306" t="s">
        <v>365</v>
      </c>
      <c r="C30" s="653">
        <v>0</v>
      </c>
      <c r="D30" s="653">
        <v>0</v>
      </c>
      <c r="E30" s="653">
        <v>0</v>
      </c>
      <c r="F30" s="653">
        <v>0</v>
      </c>
      <c r="G30" s="653">
        <v>0</v>
      </c>
      <c r="I30" s="652"/>
      <c r="J30" s="652"/>
      <c r="K30" s="652"/>
      <c r="L30" s="652"/>
      <c r="M30" s="652"/>
      <c r="N30" s="652"/>
    </row>
    <row r="31" spans="1:14">
      <c r="A31" s="294">
        <v>23</v>
      </c>
      <c r="B31" s="297" t="s">
        <v>367</v>
      </c>
      <c r="C31" s="653">
        <v>0</v>
      </c>
      <c r="D31" s="653">
        <v>0</v>
      </c>
      <c r="E31" s="653">
        <v>0</v>
      </c>
      <c r="F31" s="653">
        <v>289553.88500000001</v>
      </c>
      <c r="G31" s="653">
        <v>246120.80225000001</v>
      </c>
      <c r="I31" s="652"/>
      <c r="J31" s="652"/>
      <c r="K31" s="652"/>
      <c r="L31" s="652"/>
      <c r="M31" s="652"/>
      <c r="N31" s="652"/>
    </row>
    <row r="32" spans="1:14">
      <c r="A32" s="294">
        <v>24</v>
      </c>
      <c r="B32" s="295" t="s">
        <v>368</v>
      </c>
      <c r="C32" s="653">
        <v>0</v>
      </c>
      <c r="D32" s="653">
        <v>0</v>
      </c>
      <c r="E32" s="653">
        <v>0</v>
      </c>
      <c r="F32" s="653">
        <v>0</v>
      </c>
      <c r="G32" s="653">
        <v>0</v>
      </c>
      <c r="I32" s="652"/>
      <c r="J32" s="652"/>
      <c r="K32" s="652"/>
      <c r="L32" s="652"/>
      <c r="M32" s="652"/>
      <c r="N32" s="652"/>
    </row>
    <row r="33" spans="1:14">
      <c r="A33" s="294">
        <v>25</v>
      </c>
      <c r="B33" s="295" t="s">
        <v>369</v>
      </c>
      <c r="C33" s="653">
        <f>SUM(C34:C35)</f>
        <v>41159231.009999998</v>
      </c>
      <c r="D33" s="653">
        <f>SUM(D34:D35)</f>
        <v>23086673.22651045</v>
      </c>
      <c r="E33" s="653">
        <f>SUM(E34:E35)</f>
        <v>7944368.3028420713</v>
      </c>
      <c r="F33" s="653">
        <f>SUM(F34:F35)</f>
        <v>91924829.376868159</v>
      </c>
      <c r="G33" s="296">
        <f>SUM(G34:G35)</f>
        <v>155152956.24091518</v>
      </c>
      <c r="I33" s="652"/>
      <c r="J33" s="652"/>
      <c r="K33" s="652"/>
      <c r="L33" s="652"/>
      <c r="M33" s="652"/>
      <c r="N33" s="652"/>
    </row>
    <row r="34" spans="1:14">
      <c r="A34" s="294">
        <v>26</v>
      </c>
      <c r="B34" s="297" t="s">
        <v>370</v>
      </c>
      <c r="C34" s="654"/>
      <c r="D34" s="655">
        <v>478325</v>
      </c>
      <c r="E34" s="655">
        <v>0</v>
      </c>
      <c r="F34" s="655">
        <v>0</v>
      </c>
      <c r="G34" s="655">
        <v>478325</v>
      </c>
      <c r="I34" s="652"/>
      <c r="J34" s="652"/>
      <c r="K34" s="652"/>
      <c r="L34" s="652"/>
      <c r="M34" s="652"/>
      <c r="N34" s="652"/>
    </row>
    <row r="35" spans="1:14">
      <c r="A35" s="294">
        <v>27</v>
      </c>
      <c r="B35" s="297" t="s">
        <v>371</v>
      </c>
      <c r="C35" s="653">
        <v>41159231.009999998</v>
      </c>
      <c r="D35" s="653">
        <v>22608348.22651045</v>
      </c>
      <c r="E35" s="653">
        <v>7944368.3028420713</v>
      </c>
      <c r="F35" s="653">
        <v>91924829.376868159</v>
      </c>
      <c r="G35" s="653">
        <v>154674631.24091518</v>
      </c>
      <c r="I35" s="652"/>
      <c r="J35" s="652"/>
      <c r="K35" s="652"/>
      <c r="L35" s="652"/>
      <c r="M35" s="652"/>
      <c r="N35" s="652"/>
    </row>
    <row r="36" spans="1:14">
      <c r="A36" s="294">
        <v>28</v>
      </c>
      <c r="B36" s="295" t="s">
        <v>372</v>
      </c>
      <c r="C36" s="653">
        <v>53937283.009999998</v>
      </c>
      <c r="D36" s="653">
        <v>4062571.5</v>
      </c>
      <c r="E36" s="653">
        <v>5673862</v>
      </c>
      <c r="F36" s="653">
        <v>10437413.050000001</v>
      </c>
      <c r="G36" s="653">
        <v>3939038.6505000005</v>
      </c>
      <c r="I36" s="652"/>
      <c r="J36" s="652"/>
      <c r="K36" s="652"/>
      <c r="L36" s="652"/>
      <c r="M36" s="652"/>
      <c r="N36" s="652"/>
    </row>
    <row r="37" spans="1:14">
      <c r="A37" s="298">
        <v>29</v>
      </c>
      <c r="B37" s="299" t="s">
        <v>373</v>
      </c>
      <c r="C37" s="654"/>
      <c r="D37" s="654"/>
      <c r="E37" s="654"/>
      <c r="F37" s="654"/>
      <c r="G37" s="300">
        <f>SUM(G23:G24,G32:G33,G36)</f>
        <v>695399459.45032656</v>
      </c>
      <c r="I37" s="652"/>
      <c r="J37" s="652"/>
      <c r="K37" s="652"/>
      <c r="L37" s="652"/>
      <c r="M37" s="652"/>
      <c r="N37" s="652"/>
    </row>
    <row r="38" spans="1:14">
      <c r="A38" s="290"/>
      <c r="B38" s="307"/>
      <c r="C38" s="308"/>
      <c r="D38" s="308"/>
      <c r="E38" s="308"/>
      <c r="F38" s="308"/>
      <c r="G38" s="309"/>
      <c r="I38" s="652"/>
      <c r="J38" s="652"/>
      <c r="K38" s="652"/>
      <c r="L38" s="652"/>
      <c r="M38" s="652"/>
      <c r="N38" s="652"/>
    </row>
    <row r="39" spans="1:14" ht="15.75" thickBot="1">
      <c r="A39" s="310">
        <v>30</v>
      </c>
      <c r="B39" s="311" t="s">
        <v>374</v>
      </c>
      <c r="C39" s="658"/>
      <c r="D39" s="659"/>
      <c r="E39" s="659"/>
      <c r="F39" s="660"/>
      <c r="G39" s="661">
        <f>IFERROR(G21/G37,0)</f>
        <v>1.1987256773335826</v>
      </c>
      <c r="I39" s="652"/>
      <c r="J39" s="652"/>
      <c r="K39" s="652"/>
      <c r="L39" s="652"/>
      <c r="M39" s="652"/>
      <c r="N39" s="652"/>
    </row>
    <row r="42" spans="1:14" ht="39">
      <c r="B42" s="282"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41" sqref="C41:J42"/>
    </sheetView>
  </sheetViews>
  <sheetFormatPr defaultColWidth="9.140625" defaultRowHeight="12.75"/>
  <cols>
    <col min="1" max="1" width="11.85546875" style="384" bestFit="1" customWidth="1"/>
    <col min="2" max="2" width="105.140625" style="384" bestFit="1" customWidth="1"/>
    <col min="3" max="3" width="16" style="384" customWidth="1"/>
    <col min="4" max="4" width="15" style="384" customWidth="1"/>
    <col min="5" max="5" width="17.42578125" style="384" bestFit="1" customWidth="1"/>
    <col min="6" max="6" width="13.7109375" style="384" customWidth="1"/>
    <col min="7" max="7" width="30.42578125" style="384" customWidth="1"/>
    <col min="8" max="8" width="18.85546875" style="384" customWidth="1"/>
    <col min="9" max="16384" width="9.140625" style="384"/>
  </cols>
  <sheetData>
    <row r="1" spans="1:8" ht="13.5">
      <c r="A1" s="314" t="s">
        <v>30</v>
      </c>
      <c r="B1" s="394" t="str">
        <f>'Info '!C2</f>
        <v>JSC " Halyk Bank Georgia"</v>
      </c>
    </row>
    <row r="2" spans="1:8">
      <c r="A2" s="315" t="s">
        <v>31</v>
      </c>
      <c r="B2" s="393">
        <f>'1. key ratios '!B2</f>
        <v>45747</v>
      </c>
    </row>
    <row r="3" spans="1:8">
      <c r="A3" s="316" t="s">
        <v>380</v>
      </c>
    </row>
    <row r="5" spans="1:8" ht="12" customHeight="1">
      <c r="A5" s="800" t="s">
        <v>381</v>
      </c>
      <c r="B5" s="801"/>
      <c r="C5" s="806" t="s">
        <v>382</v>
      </c>
      <c r="D5" s="807"/>
      <c r="E5" s="807"/>
      <c r="F5" s="807"/>
      <c r="G5" s="807"/>
      <c r="H5" s="808"/>
    </row>
    <row r="6" spans="1:8">
      <c r="A6" s="802"/>
      <c r="B6" s="803"/>
      <c r="C6" s="809"/>
      <c r="D6" s="810"/>
      <c r="E6" s="810"/>
      <c r="F6" s="810"/>
      <c r="G6" s="810"/>
      <c r="H6" s="811"/>
    </row>
    <row r="7" spans="1:8">
      <c r="A7" s="804"/>
      <c r="B7" s="805"/>
      <c r="C7" s="392" t="s">
        <v>383</v>
      </c>
      <c r="D7" s="392" t="s">
        <v>384</v>
      </c>
      <c r="E7" s="392" t="s">
        <v>385</v>
      </c>
      <c r="F7" s="392" t="s">
        <v>386</v>
      </c>
      <c r="G7" s="392" t="s">
        <v>387</v>
      </c>
      <c r="H7" s="392" t="s">
        <v>64</v>
      </c>
    </row>
    <row r="8" spans="1:8">
      <c r="A8" s="388">
        <v>1</v>
      </c>
      <c r="B8" s="387" t="s">
        <v>51</v>
      </c>
      <c r="C8" s="650">
        <v>92913002.139999986</v>
      </c>
      <c r="D8" s="650">
        <v>0</v>
      </c>
      <c r="E8" s="650">
        <v>5791077.7108066054</v>
      </c>
      <c r="F8" s="650">
        <v>0</v>
      </c>
      <c r="G8" s="650">
        <v>0</v>
      </c>
      <c r="H8" s="650">
        <f t="shared" ref="H8:H21" si="0">SUM(C8:G8)</f>
        <v>98704079.850806594</v>
      </c>
    </row>
    <row r="9" spans="1:8">
      <c r="A9" s="388">
        <v>2</v>
      </c>
      <c r="B9" s="387" t="s">
        <v>52</v>
      </c>
      <c r="C9" s="650">
        <v>0</v>
      </c>
      <c r="D9" s="650">
        <v>0</v>
      </c>
      <c r="E9" s="650">
        <v>0</v>
      </c>
      <c r="F9" s="650">
        <v>0</v>
      </c>
      <c r="G9" s="650">
        <v>0</v>
      </c>
      <c r="H9" s="650">
        <f t="shared" si="0"/>
        <v>0</v>
      </c>
    </row>
    <row r="10" spans="1:8">
      <c r="A10" s="388">
        <v>3</v>
      </c>
      <c r="B10" s="387" t="s">
        <v>152</v>
      </c>
      <c r="C10" s="650">
        <v>0</v>
      </c>
      <c r="D10" s="650">
        <v>0</v>
      </c>
      <c r="E10" s="650">
        <v>0</v>
      </c>
      <c r="F10" s="650">
        <v>0</v>
      </c>
      <c r="G10" s="650">
        <v>0</v>
      </c>
      <c r="H10" s="650">
        <f t="shared" si="0"/>
        <v>0</v>
      </c>
    </row>
    <row r="11" spans="1:8">
      <c r="A11" s="388">
        <v>4</v>
      </c>
      <c r="B11" s="387" t="s">
        <v>53</v>
      </c>
      <c r="C11" s="650">
        <v>0</v>
      </c>
      <c r="D11" s="650">
        <v>0</v>
      </c>
      <c r="E11" s="650">
        <v>0</v>
      </c>
      <c r="F11" s="650">
        <v>0</v>
      </c>
      <c r="G11" s="650">
        <v>0</v>
      </c>
      <c r="H11" s="650">
        <f t="shared" si="0"/>
        <v>0</v>
      </c>
    </row>
    <row r="12" spans="1:8">
      <c r="A12" s="388">
        <v>5</v>
      </c>
      <c r="B12" s="387" t="s">
        <v>54</v>
      </c>
      <c r="C12" s="650">
        <v>0</v>
      </c>
      <c r="D12" s="650">
        <v>0</v>
      </c>
      <c r="E12" s="650">
        <v>0</v>
      </c>
      <c r="F12" s="650">
        <v>0</v>
      </c>
      <c r="G12" s="650">
        <v>0</v>
      </c>
      <c r="H12" s="650">
        <f t="shared" si="0"/>
        <v>0</v>
      </c>
    </row>
    <row r="13" spans="1:8">
      <c r="A13" s="388">
        <v>6</v>
      </c>
      <c r="B13" s="387" t="s">
        <v>55</v>
      </c>
      <c r="C13" s="650">
        <v>18579424.09</v>
      </c>
      <c r="D13" s="650">
        <v>9999738.2200000007</v>
      </c>
      <c r="E13" s="650">
        <v>0</v>
      </c>
      <c r="F13" s="650">
        <v>862330.03000000492</v>
      </c>
      <c r="G13" s="650">
        <v>0</v>
      </c>
      <c r="H13" s="650">
        <f t="shared" si="0"/>
        <v>29441492.340000007</v>
      </c>
    </row>
    <row r="14" spans="1:8">
      <c r="A14" s="388">
        <v>7</v>
      </c>
      <c r="B14" s="387" t="s">
        <v>56</v>
      </c>
      <c r="C14" s="650">
        <v>0</v>
      </c>
      <c r="D14" s="650">
        <v>96497874.81159997</v>
      </c>
      <c r="E14" s="650">
        <v>107274708.89490007</v>
      </c>
      <c r="F14" s="650">
        <v>0</v>
      </c>
      <c r="G14" s="650">
        <v>357157024.3105998</v>
      </c>
      <c r="H14" s="650">
        <f t="shared" si="0"/>
        <v>560929608.01709986</v>
      </c>
    </row>
    <row r="15" spans="1:8">
      <c r="A15" s="388">
        <v>8</v>
      </c>
      <c r="B15" s="389" t="s">
        <v>57</v>
      </c>
      <c r="C15" s="650">
        <v>0</v>
      </c>
      <c r="D15" s="650">
        <v>5233117.0457999976</v>
      </c>
      <c r="E15" s="650">
        <v>33614141.647100016</v>
      </c>
      <c r="F15" s="650">
        <v>0</v>
      </c>
      <c r="G15" s="650">
        <v>154455608.94329995</v>
      </c>
      <c r="H15" s="650">
        <f t="shared" si="0"/>
        <v>193302867.63619995</v>
      </c>
    </row>
    <row r="16" spans="1:8">
      <c r="A16" s="388">
        <v>9</v>
      </c>
      <c r="B16" s="387" t="s">
        <v>58</v>
      </c>
      <c r="C16" s="650">
        <v>0</v>
      </c>
      <c r="D16" s="650">
        <v>0</v>
      </c>
      <c r="E16" s="650">
        <v>0</v>
      </c>
      <c r="F16" s="650">
        <v>0</v>
      </c>
      <c r="G16" s="650">
        <v>0</v>
      </c>
      <c r="H16" s="650">
        <f t="shared" si="0"/>
        <v>0</v>
      </c>
    </row>
    <row r="17" spans="1:8">
      <c r="A17" s="388">
        <v>10</v>
      </c>
      <c r="B17" s="391" t="s">
        <v>395</v>
      </c>
      <c r="C17" s="650">
        <v>0</v>
      </c>
      <c r="D17" s="650">
        <v>666690.14490000007</v>
      </c>
      <c r="E17" s="650">
        <v>4377139.5638000006</v>
      </c>
      <c r="F17" s="650">
        <v>0</v>
      </c>
      <c r="G17" s="650">
        <v>23787677.356899999</v>
      </c>
      <c r="H17" s="650">
        <f t="shared" si="0"/>
        <v>28831507.0656</v>
      </c>
    </row>
    <row r="18" spans="1:8">
      <c r="A18" s="388">
        <v>11</v>
      </c>
      <c r="B18" s="387" t="s">
        <v>60</v>
      </c>
      <c r="C18" s="650">
        <v>0</v>
      </c>
      <c r="D18" s="650">
        <v>0</v>
      </c>
      <c r="E18" s="650">
        <v>0</v>
      </c>
      <c r="F18" s="650">
        <v>0</v>
      </c>
      <c r="G18" s="650">
        <v>0</v>
      </c>
      <c r="H18" s="650">
        <f t="shared" si="0"/>
        <v>0</v>
      </c>
    </row>
    <row r="19" spans="1:8">
      <c r="A19" s="388">
        <v>12</v>
      </c>
      <c r="B19" s="387" t="s">
        <v>61</v>
      </c>
      <c r="C19" s="650">
        <v>0</v>
      </c>
      <c r="D19" s="650">
        <v>0</v>
      </c>
      <c r="E19" s="650">
        <v>0</v>
      </c>
      <c r="F19" s="650">
        <v>0</v>
      </c>
      <c r="G19" s="650">
        <v>0</v>
      </c>
      <c r="H19" s="650">
        <f t="shared" si="0"/>
        <v>0</v>
      </c>
    </row>
    <row r="20" spans="1:8">
      <c r="A20" s="390">
        <v>13</v>
      </c>
      <c r="B20" s="389" t="s">
        <v>144</v>
      </c>
      <c r="C20" s="650">
        <v>0</v>
      </c>
      <c r="D20" s="650">
        <v>0</v>
      </c>
      <c r="E20" s="650">
        <v>0</v>
      </c>
      <c r="F20" s="650">
        <v>0</v>
      </c>
      <c r="G20" s="650">
        <v>0</v>
      </c>
      <c r="H20" s="650">
        <f t="shared" si="0"/>
        <v>0</v>
      </c>
    </row>
    <row r="21" spans="1:8">
      <c r="A21" s="388">
        <v>14</v>
      </c>
      <c r="B21" s="387" t="s">
        <v>63</v>
      </c>
      <c r="C21" s="650">
        <v>13626459.109999999</v>
      </c>
      <c r="D21" s="650">
        <v>17621160.221030723</v>
      </c>
      <c r="E21" s="650">
        <v>12569967.012699999</v>
      </c>
      <c r="F21" s="650">
        <v>53999.05</v>
      </c>
      <c r="G21" s="650">
        <v>101080816.21790004</v>
      </c>
      <c r="H21" s="650">
        <f t="shared" si="0"/>
        <v>144952401.61163074</v>
      </c>
    </row>
    <row r="22" spans="1:8">
      <c r="A22" s="386">
        <v>15</v>
      </c>
      <c r="B22" s="385" t="s">
        <v>64</v>
      </c>
      <c r="C22" s="650">
        <f>SUM(C18:C21)+SUM(C8:C16)</f>
        <v>125118885.33999999</v>
      </c>
      <c r="D22" s="650">
        <f t="shared" ref="D22:H22" si="1">SUM(D18:D21)+SUM(D8:D16)</f>
        <v>129351890.2984307</v>
      </c>
      <c r="E22" s="650">
        <f t="shared" si="1"/>
        <v>159249895.26550668</v>
      </c>
      <c r="F22" s="650">
        <f t="shared" si="1"/>
        <v>916329.08000000496</v>
      </c>
      <c r="G22" s="650">
        <f t="shared" si="1"/>
        <v>612693449.47179985</v>
      </c>
      <c r="H22" s="650">
        <f t="shared" si="1"/>
        <v>1027330449.4557371</v>
      </c>
    </row>
    <row r="26" spans="1:8" ht="25.5">
      <c r="B26" s="320"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showGridLines="0" topLeftCell="A10" zoomScale="80" zoomScaleNormal="80" workbookViewId="0">
      <selection activeCell="C26" sqref="C26:H43"/>
    </sheetView>
  </sheetViews>
  <sheetFormatPr defaultColWidth="9.140625" defaultRowHeight="12.75"/>
  <cols>
    <col min="1" max="1" width="11.85546875" style="395" bestFit="1" customWidth="1"/>
    <col min="2" max="2" width="86.85546875" style="384" customWidth="1"/>
    <col min="3" max="4" width="31.5703125" style="384" customWidth="1"/>
    <col min="5" max="5" width="15.140625" style="317" bestFit="1" customWidth="1"/>
    <col min="6" max="6" width="11.85546875" style="317" bestFit="1" customWidth="1"/>
    <col min="7" max="7" width="21.5703125" style="384" bestFit="1" customWidth="1"/>
    <col min="8" max="8" width="41.42578125" style="384" customWidth="1"/>
    <col min="9" max="16384" width="9.140625" style="384"/>
  </cols>
  <sheetData>
    <row r="1" spans="1:8" ht="13.5">
      <c r="A1" s="314" t="s">
        <v>30</v>
      </c>
      <c r="B1" s="394" t="str">
        <f>'Info '!C2</f>
        <v>JSC " Halyk Bank Georgia"</v>
      </c>
      <c r="C1" s="409"/>
      <c r="D1" s="409"/>
      <c r="E1" s="409"/>
      <c r="F1" s="409"/>
      <c r="G1" s="409"/>
      <c r="H1" s="409"/>
    </row>
    <row r="2" spans="1:8">
      <c r="A2" s="315" t="s">
        <v>31</v>
      </c>
      <c r="B2" s="393">
        <f>'1. key ratios '!B2</f>
        <v>45747</v>
      </c>
      <c r="C2" s="409"/>
      <c r="D2" s="409"/>
      <c r="E2" s="409"/>
      <c r="F2" s="409"/>
      <c r="G2" s="409"/>
      <c r="H2" s="409"/>
    </row>
    <row r="3" spans="1:8">
      <c r="A3" s="316" t="s">
        <v>388</v>
      </c>
      <c r="B3" s="409"/>
      <c r="C3" s="409"/>
      <c r="D3" s="409"/>
      <c r="E3" s="409"/>
      <c r="F3" s="409"/>
      <c r="G3" s="409"/>
      <c r="H3" s="409"/>
    </row>
    <row r="4" spans="1:8">
      <c r="A4" s="410"/>
      <c r="B4" s="409"/>
      <c r="C4" s="408" t="s">
        <v>0</v>
      </c>
      <c r="D4" s="408" t="s">
        <v>1</v>
      </c>
      <c r="E4" s="408" t="s">
        <v>2</v>
      </c>
      <c r="F4" s="408" t="s">
        <v>3</v>
      </c>
      <c r="G4" s="408" t="s">
        <v>4</v>
      </c>
      <c r="H4" s="408" t="s">
        <v>5</v>
      </c>
    </row>
    <row r="5" spans="1:8" ht="33.950000000000003" customHeight="1">
      <c r="A5" s="800" t="s">
        <v>389</v>
      </c>
      <c r="B5" s="801"/>
      <c r="C5" s="814" t="s">
        <v>390</v>
      </c>
      <c r="D5" s="814"/>
      <c r="E5" s="814" t="s">
        <v>627</v>
      </c>
      <c r="F5" s="812" t="s">
        <v>391</v>
      </c>
      <c r="G5" s="812" t="s">
        <v>392</v>
      </c>
      <c r="H5" s="406" t="s">
        <v>626</v>
      </c>
    </row>
    <row r="6" spans="1:8" ht="25.5">
      <c r="A6" s="804"/>
      <c r="B6" s="805"/>
      <c r="C6" s="407" t="s">
        <v>393</v>
      </c>
      <c r="D6" s="407" t="s">
        <v>394</v>
      </c>
      <c r="E6" s="814"/>
      <c r="F6" s="813"/>
      <c r="G6" s="813"/>
      <c r="H6" s="406" t="s">
        <v>625</v>
      </c>
    </row>
    <row r="7" spans="1:8">
      <c r="A7" s="404">
        <v>1</v>
      </c>
      <c r="B7" s="387" t="s">
        <v>51</v>
      </c>
      <c r="C7" s="628">
        <v>0</v>
      </c>
      <c r="D7" s="628">
        <v>98710844.689999998</v>
      </c>
      <c r="E7" s="638">
        <v>6764.85</v>
      </c>
      <c r="F7" s="638">
        <v>0</v>
      </c>
      <c r="G7" s="628">
        <v>0</v>
      </c>
      <c r="H7" s="396">
        <f>C7+D7-E7-F7</f>
        <v>98704079.840000004</v>
      </c>
    </row>
    <row r="8" spans="1:8">
      <c r="A8" s="404">
        <v>2</v>
      </c>
      <c r="B8" s="387" t="s">
        <v>52</v>
      </c>
      <c r="C8" s="628">
        <v>0</v>
      </c>
      <c r="D8" s="628">
        <v>0</v>
      </c>
      <c r="E8" s="638">
        <v>0</v>
      </c>
      <c r="F8" s="638">
        <v>0</v>
      </c>
      <c r="G8" s="628">
        <v>0</v>
      </c>
      <c r="H8" s="396">
        <f t="shared" ref="H8:H20" si="0">C8+D8-E8-F8</f>
        <v>0</v>
      </c>
    </row>
    <row r="9" spans="1:8">
      <c r="A9" s="404">
        <v>3</v>
      </c>
      <c r="B9" s="387" t="s">
        <v>152</v>
      </c>
      <c r="C9" s="628">
        <v>0</v>
      </c>
      <c r="D9" s="628">
        <v>0</v>
      </c>
      <c r="E9" s="638">
        <v>0</v>
      </c>
      <c r="F9" s="638">
        <v>0</v>
      </c>
      <c r="G9" s="628">
        <v>0</v>
      </c>
      <c r="H9" s="396">
        <f t="shared" si="0"/>
        <v>0</v>
      </c>
    </row>
    <row r="10" spans="1:8">
      <c r="A10" s="404">
        <v>4</v>
      </c>
      <c r="B10" s="387" t="s">
        <v>53</v>
      </c>
      <c r="C10" s="628">
        <v>0</v>
      </c>
      <c r="D10" s="628">
        <v>0</v>
      </c>
      <c r="E10" s="638">
        <v>0</v>
      </c>
      <c r="F10" s="638">
        <v>0</v>
      </c>
      <c r="G10" s="628">
        <v>0</v>
      </c>
      <c r="H10" s="396">
        <f t="shared" si="0"/>
        <v>0</v>
      </c>
    </row>
    <row r="11" spans="1:8">
      <c r="A11" s="404">
        <v>5</v>
      </c>
      <c r="B11" s="387" t="s">
        <v>54</v>
      </c>
      <c r="C11" s="628">
        <v>0</v>
      </c>
      <c r="D11" s="628">
        <v>0</v>
      </c>
      <c r="E11" s="638">
        <v>0</v>
      </c>
      <c r="F11" s="638">
        <v>0</v>
      </c>
      <c r="G11" s="628">
        <v>0</v>
      </c>
      <c r="H11" s="396">
        <f t="shared" si="0"/>
        <v>0</v>
      </c>
    </row>
    <row r="12" spans="1:8">
      <c r="A12" s="404">
        <v>6</v>
      </c>
      <c r="B12" s="387" t="s">
        <v>55</v>
      </c>
      <c r="C12" s="628">
        <v>0</v>
      </c>
      <c r="D12" s="628">
        <v>29442257.410000004</v>
      </c>
      <c r="E12" s="638">
        <v>765.06999999999982</v>
      </c>
      <c r="F12" s="638">
        <v>0</v>
      </c>
      <c r="G12" s="628">
        <v>0</v>
      </c>
      <c r="H12" s="396">
        <f t="shared" si="0"/>
        <v>29441492.340000004</v>
      </c>
    </row>
    <row r="13" spans="1:8">
      <c r="A13" s="404">
        <v>7</v>
      </c>
      <c r="B13" s="387" t="s">
        <v>56</v>
      </c>
      <c r="C13" s="628">
        <v>48993583.779999994</v>
      </c>
      <c r="D13" s="628">
        <v>521363263.68999988</v>
      </c>
      <c r="E13" s="638">
        <v>9427239.4528999906</v>
      </c>
      <c r="F13" s="638">
        <v>0</v>
      </c>
      <c r="G13" s="628">
        <v>0</v>
      </c>
      <c r="H13" s="396">
        <f t="shared" si="0"/>
        <v>560929608.01709998</v>
      </c>
    </row>
    <row r="14" spans="1:8">
      <c r="A14" s="404">
        <v>8</v>
      </c>
      <c r="B14" s="389" t="s">
        <v>57</v>
      </c>
      <c r="C14" s="628">
        <v>14420109.069999998</v>
      </c>
      <c r="D14" s="628">
        <v>183043307.0200001</v>
      </c>
      <c r="E14" s="638">
        <v>4160548.4559000083</v>
      </c>
      <c r="F14" s="638">
        <v>0</v>
      </c>
      <c r="G14" s="628">
        <v>0</v>
      </c>
      <c r="H14" s="396">
        <f t="shared" si="0"/>
        <v>193302867.63410008</v>
      </c>
    </row>
    <row r="15" spans="1:8">
      <c r="A15" s="404">
        <v>9</v>
      </c>
      <c r="B15" s="387" t="s">
        <v>58</v>
      </c>
      <c r="C15" s="628">
        <v>0</v>
      </c>
      <c r="D15" s="628">
        <v>0</v>
      </c>
      <c r="E15" s="638">
        <v>0</v>
      </c>
      <c r="F15" s="638">
        <v>0</v>
      </c>
      <c r="G15" s="628">
        <v>0</v>
      </c>
      <c r="H15" s="396">
        <f t="shared" si="0"/>
        <v>0</v>
      </c>
    </row>
    <row r="16" spans="1:8">
      <c r="A16" s="404">
        <v>10</v>
      </c>
      <c r="B16" s="391" t="s">
        <v>395</v>
      </c>
      <c r="C16" s="628">
        <v>36119611.479999997</v>
      </c>
      <c r="D16" s="628">
        <v>74816.2</v>
      </c>
      <c r="E16" s="638">
        <v>7362920.6144000012</v>
      </c>
      <c r="F16" s="638">
        <v>0</v>
      </c>
      <c r="G16" s="628">
        <v>0</v>
      </c>
      <c r="H16" s="396">
        <f t="shared" si="0"/>
        <v>28831507.0656</v>
      </c>
    </row>
    <row r="17" spans="1:8">
      <c r="A17" s="404">
        <v>11</v>
      </c>
      <c r="B17" s="387" t="s">
        <v>60</v>
      </c>
      <c r="C17" s="628">
        <v>0</v>
      </c>
      <c r="D17" s="628">
        <v>0</v>
      </c>
      <c r="E17" s="638">
        <v>0</v>
      </c>
      <c r="F17" s="638">
        <v>0</v>
      </c>
      <c r="G17" s="628">
        <v>0</v>
      </c>
      <c r="H17" s="396">
        <f t="shared" si="0"/>
        <v>0</v>
      </c>
    </row>
    <row r="18" spans="1:8">
      <c r="A18" s="404">
        <v>12</v>
      </c>
      <c r="B18" s="387" t="s">
        <v>61</v>
      </c>
      <c r="C18" s="628">
        <v>0</v>
      </c>
      <c r="D18" s="628">
        <v>0</v>
      </c>
      <c r="E18" s="638">
        <v>0</v>
      </c>
      <c r="F18" s="638">
        <v>0</v>
      </c>
      <c r="G18" s="628">
        <v>0</v>
      </c>
      <c r="H18" s="396">
        <f t="shared" si="0"/>
        <v>0</v>
      </c>
    </row>
    <row r="19" spans="1:8">
      <c r="A19" s="405">
        <v>13</v>
      </c>
      <c r="B19" s="389" t="s">
        <v>144</v>
      </c>
      <c r="C19" s="628">
        <v>0</v>
      </c>
      <c r="D19" s="628">
        <v>0</v>
      </c>
      <c r="E19" s="638">
        <v>0</v>
      </c>
      <c r="F19" s="638">
        <v>0</v>
      </c>
      <c r="G19" s="628">
        <v>0</v>
      </c>
      <c r="H19" s="396">
        <f t="shared" si="0"/>
        <v>0</v>
      </c>
    </row>
    <row r="20" spans="1:8">
      <c r="A20" s="404">
        <v>14</v>
      </c>
      <c r="B20" s="387" t="s">
        <v>63</v>
      </c>
      <c r="C20" s="628">
        <v>17947411.560000002</v>
      </c>
      <c r="D20" s="628">
        <v>137432756.59999996</v>
      </c>
      <c r="E20" s="638">
        <v>4597038.9183692737</v>
      </c>
      <c r="F20" s="638">
        <v>0</v>
      </c>
      <c r="G20" s="628">
        <v>0</v>
      </c>
      <c r="H20" s="396">
        <f t="shared" si="0"/>
        <v>150783129.2416307</v>
      </c>
    </row>
    <row r="21" spans="1:8" s="401" customFormat="1">
      <c r="A21" s="403">
        <v>15</v>
      </c>
      <c r="B21" s="402" t="s">
        <v>64</v>
      </c>
      <c r="C21" s="646">
        <f t="shared" ref="C21:H21" si="1">SUM(C7:C15)+SUM(C17:C20)</f>
        <v>81361104.409999996</v>
      </c>
      <c r="D21" s="646">
        <f t="shared" si="1"/>
        <v>969992429.40999985</v>
      </c>
      <c r="E21" s="646">
        <f t="shared" si="1"/>
        <v>18192356.747169271</v>
      </c>
      <c r="F21" s="646">
        <f t="shared" si="1"/>
        <v>0</v>
      </c>
      <c r="G21" s="646">
        <f t="shared" si="1"/>
        <v>0</v>
      </c>
      <c r="H21" s="396">
        <f t="shared" si="1"/>
        <v>1033161177.0728307</v>
      </c>
    </row>
    <row r="22" spans="1:8">
      <c r="A22" s="400">
        <v>16</v>
      </c>
      <c r="B22" s="399" t="s">
        <v>396</v>
      </c>
      <c r="C22" s="628">
        <v>81361104.410000041</v>
      </c>
      <c r="D22" s="628">
        <v>776247331.03000009</v>
      </c>
      <c r="E22" s="628">
        <v>17923462.422400065</v>
      </c>
      <c r="F22" s="628">
        <v>0</v>
      </c>
      <c r="G22" s="628">
        <v>0</v>
      </c>
      <c r="H22" s="396">
        <f>C22+D22-E22-F22</f>
        <v>839684973.01760006</v>
      </c>
    </row>
    <row r="23" spans="1:8">
      <c r="A23" s="400">
        <v>17</v>
      </c>
      <c r="B23" s="399" t="s">
        <v>397</v>
      </c>
      <c r="C23" s="628">
        <v>0</v>
      </c>
      <c r="D23" s="628">
        <v>6659383.9499999993</v>
      </c>
      <c r="E23" s="628">
        <v>5976.22</v>
      </c>
      <c r="F23" s="628">
        <v>0</v>
      </c>
      <c r="G23" s="628">
        <v>0</v>
      </c>
      <c r="H23" s="396">
        <f>C23+D23-E23-F23</f>
        <v>6653407.7299999995</v>
      </c>
    </row>
    <row r="25" spans="1:8">
      <c r="E25" s="384"/>
      <c r="F25" s="384"/>
    </row>
    <row r="26" spans="1:8" ht="42.6" customHeight="1">
      <c r="B26" s="320" t="s">
        <v>482</v>
      </c>
      <c r="E26" s="384"/>
      <c r="F26" s="384"/>
    </row>
    <row r="27" spans="1:8">
      <c r="E27" s="384"/>
      <c r="F27" s="384"/>
    </row>
    <row r="28" spans="1:8">
      <c r="E28" s="384"/>
      <c r="F28" s="384"/>
    </row>
    <row r="29" spans="1:8">
      <c r="E29" s="384"/>
      <c r="F29" s="384"/>
    </row>
    <row r="30" spans="1:8">
      <c r="E30" s="384"/>
      <c r="F30" s="384"/>
    </row>
    <row r="31" spans="1:8">
      <c r="E31" s="384"/>
      <c r="F31" s="384"/>
    </row>
    <row r="32" spans="1:8">
      <c r="E32" s="384"/>
      <c r="F32" s="384"/>
    </row>
    <row r="33" spans="5:6">
      <c r="E33" s="384"/>
      <c r="F33" s="384"/>
    </row>
    <row r="34" spans="5:6">
      <c r="E34" s="384"/>
      <c r="F34" s="384"/>
    </row>
    <row r="35" spans="5:6">
      <c r="E35" s="384"/>
      <c r="F35" s="384"/>
    </row>
    <row r="36" spans="5:6">
      <c r="E36" s="384"/>
      <c r="F36" s="384"/>
    </row>
    <row r="37" spans="5:6">
      <c r="E37" s="384"/>
      <c r="F37" s="384"/>
    </row>
    <row r="38" spans="5:6">
      <c r="E38" s="384"/>
      <c r="F38" s="384"/>
    </row>
    <row r="39" spans="5:6">
      <c r="E39" s="384"/>
      <c r="F39" s="384"/>
    </row>
    <row r="40" spans="5:6">
      <c r="E40" s="384"/>
      <c r="F40" s="384"/>
    </row>
    <row r="41" spans="5:6">
      <c r="E41" s="384"/>
      <c r="F41" s="384"/>
    </row>
    <row r="42" spans="5:6">
      <c r="E42" s="384"/>
      <c r="F42" s="384"/>
    </row>
    <row r="43" spans="5:6">
      <c r="E43" s="384"/>
      <c r="F43" s="384"/>
    </row>
    <row r="44" spans="5:6">
      <c r="E44" s="384"/>
      <c r="F44" s="384"/>
    </row>
    <row r="45" spans="5:6">
      <c r="E45" s="384"/>
      <c r="F45" s="384"/>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topLeftCell="A25" zoomScale="80" zoomScaleNormal="80" workbookViewId="0">
      <selection activeCell="C64" sqref="C64:H66"/>
    </sheetView>
  </sheetViews>
  <sheetFormatPr defaultColWidth="9.140625" defaultRowHeight="12.75"/>
  <cols>
    <col min="1" max="1" width="11" style="384" bestFit="1" customWidth="1"/>
    <col min="2" max="2" width="93.42578125" style="384" customWidth="1"/>
    <col min="3" max="4" width="35" style="384" customWidth="1"/>
    <col min="5" max="5" width="15.140625" style="384" bestFit="1" customWidth="1"/>
    <col min="6" max="6" width="11.85546875" style="384" bestFit="1" customWidth="1"/>
    <col min="7" max="7" width="22" style="384" customWidth="1"/>
    <col min="8" max="8" width="19.85546875" style="384" customWidth="1"/>
    <col min="9" max="16384" width="9.140625" style="384"/>
  </cols>
  <sheetData>
    <row r="1" spans="1:8" ht="13.5">
      <c r="A1" s="314" t="s">
        <v>30</v>
      </c>
      <c r="B1" s="394" t="str">
        <f>'Info '!C2</f>
        <v>JSC " Halyk Bank Georgia"</v>
      </c>
      <c r="C1" s="409"/>
      <c r="D1" s="409"/>
      <c r="E1" s="409"/>
      <c r="F1" s="409"/>
      <c r="G1" s="409"/>
      <c r="H1" s="409"/>
    </row>
    <row r="2" spans="1:8">
      <c r="A2" s="315" t="s">
        <v>31</v>
      </c>
      <c r="B2" s="393">
        <f>'1. key ratios '!B2</f>
        <v>45747</v>
      </c>
      <c r="C2" s="409"/>
      <c r="D2" s="409"/>
      <c r="E2" s="409"/>
      <c r="F2" s="409"/>
      <c r="G2" s="409"/>
      <c r="H2" s="409"/>
    </row>
    <row r="3" spans="1:8">
      <c r="A3" s="316" t="s">
        <v>398</v>
      </c>
      <c r="B3" s="409"/>
      <c r="C3" s="409"/>
      <c r="D3" s="409"/>
      <c r="E3" s="409"/>
      <c r="F3" s="409"/>
      <c r="G3" s="409"/>
      <c r="H3" s="409"/>
    </row>
    <row r="4" spans="1:8">
      <c r="A4" s="410"/>
      <c r="B4" s="409"/>
      <c r="C4" s="408" t="s">
        <v>0</v>
      </c>
      <c r="D4" s="408" t="s">
        <v>1</v>
      </c>
      <c r="E4" s="408" t="s">
        <v>2</v>
      </c>
      <c r="F4" s="408" t="s">
        <v>3</v>
      </c>
      <c r="G4" s="408" t="s">
        <v>4</v>
      </c>
      <c r="H4" s="408" t="s">
        <v>5</v>
      </c>
    </row>
    <row r="5" spans="1:8" ht="41.45" customHeight="1">
      <c r="A5" s="800" t="s">
        <v>389</v>
      </c>
      <c r="B5" s="801"/>
      <c r="C5" s="814" t="s">
        <v>390</v>
      </c>
      <c r="D5" s="814"/>
      <c r="E5" s="814" t="s">
        <v>627</v>
      </c>
      <c r="F5" s="812" t="s">
        <v>391</v>
      </c>
      <c r="G5" s="812" t="s">
        <v>392</v>
      </c>
      <c r="H5" s="406" t="s">
        <v>626</v>
      </c>
    </row>
    <row r="6" spans="1:8" ht="25.5">
      <c r="A6" s="804"/>
      <c r="B6" s="805"/>
      <c r="C6" s="407" t="s">
        <v>393</v>
      </c>
      <c r="D6" s="407" t="s">
        <v>394</v>
      </c>
      <c r="E6" s="814"/>
      <c r="F6" s="813"/>
      <c r="G6" s="813"/>
      <c r="H6" s="406" t="s">
        <v>625</v>
      </c>
    </row>
    <row r="7" spans="1:8">
      <c r="A7" s="397">
        <v>1</v>
      </c>
      <c r="B7" s="415" t="s">
        <v>486</v>
      </c>
      <c r="C7" s="628">
        <v>1032918.9799999999</v>
      </c>
      <c r="D7" s="628">
        <v>108255499.38999999</v>
      </c>
      <c r="E7" s="628">
        <v>357025.51349999977</v>
      </c>
      <c r="F7" s="628">
        <v>0</v>
      </c>
      <c r="G7" s="628">
        <v>0</v>
      </c>
      <c r="H7" s="651">
        <f t="shared" ref="H7:H34" si="0">C7+D7-E7-F7</f>
        <v>108931392.85649998</v>
      </c>
    </row>
    <row r="8" spans="1:8">
      <c r="A8" s="397">
        <v>2</v>
      </c>
      <c r="B8" s="415" t="s">
        <v>399</v>
      </c>
      <c r="C8" s="628">
        <v>2826800.3499999996</v>
      </c>
      <c r="D8" s="628">
        <v>123482601.25000009</v>
      </c>
      <c r="E8" s="628">
        <v>1492761.8004999985</v>
      </c>
      <c r="F8" s="628">
        <v>0</v>
      </c>
      <c r="G8" s="628">
        <v>0</v>
      </c>
      <c r="H8" s="651">
        <f t="shared" si="0"/>
        <v>124816639.79950008</v>
      </c>
    </row>
    <row r="9" spans="1:8">
      <c r="A9" s="397">
        <v>3</v>
      </c>
      <c r="B9" s="415" t="s">
        <v>400</v>
      </c>
      <c r="C9" s="628">
        <v>0</v>
      </c>
      <c r="D9" s="628">
        <v>0</v>
      </c>
      <c r="E9" s="628">
        <v>0</v>
      </c>
      <c r="F9" s="628">
        <v>0</v>
      </c>
      <c r="G9" s="628">
        <v>0</v>
      </c>
      <c r="H9" s="651">
        <f t="shared" si="0"/>
        <v>0</v>
      </c>
    </row>
    <row r="10" spans="1:8">
      <c r="A10" s="397">
        <v>4</v>
      </c>
      <c r="B10" s="415" t="s">
        <v>487</v>
      </c>
      <c r="C10" s="628">
        <v>5663831.2899999991</v>
      </c>
      <c r="D10" s="628">
        <v>39814877.159999989</v>
      </c>
      <c r="E10" s="628">
        <v>797359.38240000047</v>
      </c>
      <c r="F10" s="628">
        <v>0</v>
      </c>
      <c r="G10" s="628">
        <v>0</v>
      </c>
      <c r="H10" s="651">
        <f t="shared" si="0"/>
        <v>44681349.067599989</v>
      </c>
    </row>
    <row r="11" spans="1:8">
      <c r="A11" s="397">
        <v>5</v>
      </c>
      <c r="B11" s="415" t="s">
        <v>401</v>
      </c>
      <c r="C11" s="628">
        <v>14303244.349999998</v>
      </c>
      <c r="D11" s="628">
        <v>114855953.65000002</v>
      </c>
      <c r="E11" s="628">
        <v>1570911.1908000009</v>
      </c>
      <c r="F11" s="628">
        <v>0</v>
      </c>
      <c r="G11" s="628">
        <v>0</v>
      </c>
      <c r="H11" s="651">
        <f t="shared" si="0"/>
        <v>127588286.80920002</v>
      </c>
    </row>
    <row r="12" spans="1:8">
      <c r="A12" s="397">
        <v>6</v>
      </c>
      <c r="B12" s="415" t="s">
        <v>402</v>
      </c>
      <c r="C12" s="628">
        <v>282739.97000000009</v>
      </c>
      <c r="D12" s="628">
        <v>25737453.620000005</v>
      </c>
      <c r="E12" s="628">
        <v>345023.12</v>
      </c>
      <c r="F12" s="628">
        <v>0</v>
      </c>
      <c r="G12" s="628">
        <v>0</v>
      </c>
      <c r="H12" s="651">
        <f t="shared" si="0"/>
        <v>25675170.470000003</v>
      </c>
    </row>
    <row r="13" spans="1:8">
      <c r="A13" s="397">
        <v>7</v>
      </c>
      <c r="B13" s="415" t="s">
        <v>403</v>
      </c>
      <c r="C13" s="628">
        <v>4143282.3500000006</v>
      </c>
      <c r="D13" s="628">
        <v>2332076.34</v>
      </c>
      <c r="E13" s="628">
        <v>298809.13399999996</v>
      </c>
      <c r="F13" s="628">
        <v>0</v>
      </c>
      <c r="G13" s="628">
        <v>0</v>
      </c>
      <c r="H13" s="651">
        <f t="shared" si="0"/>
        <v>6176549.5560000008</v>
      </c>
    </row>
    <row r="14" spans="1:8">
      <c r="A14" s="397">
        <v>8</v>
      </c>
      <c r="B14" s="415" t="s">
        <v>404</v>
      </c>
      <c r="C14" s="628">
        <v>80161.460000000006</v>
      </c>
      <c r="D14" s="628">
        <v>2820832.9800000004</v>
      </c>
      <c r="E14" s="628">
        <v>29051.622999999996</v>
      </c>
      <c r="F14" s="628">
        <v>0</v>
      </c>
      <c r="G14" s="628">
        <v>0</v>
      </c>
      <c r="H14" s="651">
        <f t="shared" si="0"/>
        <v>2871942.8170000003</v>
      </c>
    </row>
    <row r="15" spans="1:8">
      <c r="A15" s="397">
        <v>9</v>
      </c>
      <c r="B15" s="415" t="s">
        <v>405</v>
      </c>
      <c r="C15" s="628">
        <v>3363100.27</v>
      </c>
      <c r="D15" s="628">
        <v>1275409.3400000001</v>
      </c>
      <c r="E15" s="628">
        <v>22662.982899999999</v>
      </c>
      <c r="F15" s="628">
        <v>0</v>
      </c>
      <c r="G15" s="628">
        <v>0</v>
      </c>
      <c r="H15" s="651">
        <f t="shared" si="0"/>
        <v>4615846.6271000002</v>
      </c>
    </row>
    <row r="16" spans="1:8">
      <c r="A16" s="397">
        <v>10</v>
      </c>
      <c r="B16" s="415" t="s">
        <v>406</v>
      </c>
      <c r="C16" s="628">
        <v>378300.41000000003</v>
      </c>
      <c r="D16" s="628">
        <v>752065.34</v>
      </c>
      <c r="E16" s="628">
        <v>96590.200299999997</v>
      </c>
      <c r="F16" s="628">
        <v>0</v>
      </c>
      <c r="G16" s="628">
        <v>0</v>
      </c>
      <c r="H16" s="651">
        <f t="shared" si="0"/>
        <v>1033775.5497</v>
      </c>
    </row>
    <row r="17" spans="1:9">
      <c r="A17" s="397">
        <v>11</v>
      </c>
      <c r="B17" s="415" t="s">
        <v>407</v>
      </c>
      <c r="C17" s="628">
        <v>33397.99</v>
      </c>
      <c r="D17" s="628">
        <v>12165583.75</v>
      </c>
      <c r="E17" s="628">
        <v>643584.60000000033</v>
      </c>
      <c r="F17" s="628">
        <v>0</v>
      </c>
      <c r="G17" s="628">
        <v>0</v>
      </c>
      <c r="H17" s="651">
        <f t="shared" si="0"/>
        <v>11555397.140000001</v>
      </c>
    </row>
    <row r="18" spans="1:9">
      <c r="A18" s="397">
        <v>12</v>
      </c>
      <c r="B18" s="415" t="s">
        <v>408</v>
      </c>
      <c r="C18" s="628">
        <v>5037193.5900000008</v>
      </c>
      <c r="D18" s="628">
        <v>84344509.650000021</v>
      </c>
      <c r="E18" s="628">
        <v>1668399.4537999993</v>
      </c>
      <c r="F18" s="628">
        <v>0</v>
      </c>
      <c r="G18" s="628">
        <v>0</v>
      </c>
      <c r="H18" s="651">
        <f t="shared" si="0"/>
        <v>87713303.786200032</v>
      </c>
    </row>
    <row r="19" spans="1:9">
      <c r="A19" s="397">
        <v>13</v>
      </c>
      <c r="B19" s="415" t="s">
        <v>409</v>
      </c>
      <c r="C19" s="628">
        <v>8663631.9299999997</v>
      </c>
      <c r="D19" s="628">
        <v>32811051.410000004</v>
      </c>
      <c r="E19" s="628">
        <v>2209364.0253000013</v>
      </c>
      <c r="F19" s="628">
        <v>0</v>
      </c>
      <c r="G19" s="628">
        <v>0</v>
      </c>
      <c r="H19" s="651">
        <f t="shared" si="0"/>
        <v>39265319.3147</v>
      </c>
    </row>
    <row r="20" spans="1:9">
      <c r="A20" s="397">
        <v>14</v>
      </c>
      <c r="B20" s="415" t="s">
        <v>410</v>
      </c>
      <c r="C20" s="628">
        <v>10031701.99</v>
      </c>
      <c r="D20" s="628">
        <v>69808252.799999997</v>
      </c>
      <c r="E20" s="628">
        <v>819683.7424999997</v>
      </c>
      <c r="F20" s="628">
        <v>0</v>
      </c>
      <c r="G20" s="628">
        <v>0</v>
      </c>
      <c r="H20" s="651">
        <f t="shared" si="0"/>
        <v>79020271.047499985</v>
      </c>
    </row>
    <row r="21" spans="1:9">
      <c r="A21" s="397">
        <v>15</v>
      </c>
      <c r="B21" s="415" t="s">
        <v>411</v>
      </c>
      <c r="C21" s="628">
        <v>4030215.73</v>
      </c>
      <c r="D21" s="628">
        <v>21376235.009999998</v>
      </c>
      <c r="E21" s="628">
        <v>892366.36520000012</v>
      </c>
      <c r="F21" s="628">
        <v>0</v>
      </c>
      <c r="G21" s="628">
        <v>0</v>
      </c>
      <c r="H21" s="651">
        <f t="shared" si="0"/>
        <v>24514084.374799997</v>
      </c>
    </row>
    <row r="22" spans="1:9">
      <c r="A22" s="397">
        <v>16</v>
      </c>
      <c r="B22" s="415" t="s">
        <v>412</v>
      </c>
      <c r="C22" s="628">
        <v>529.79</v>
      </c>
      <c r="D22" s="628">
        <v>133151.35</v>
      </c>
      <c r="E22" s="628">
        <v>1083.2003999999999</v>
      </c>
      <c r="F22" s="628">
        <v>0</v>
      </c>
      <c r="G22" s="628">
        <v>0</v>
      </c>
      <c r="H22" s="651">
        <f t="shared" si="0"/>
        <v>132597.93960000001</v>
      </c>
    </row>
    <row r="23" spans="1:9">
      <c r="A23" s="397">
        <v>17</v>
      </c>
      <c r="B23" s="415" t="s">
        <v>490</v>
      </c>
      <c r="C23" s="628">
        <v>22046.59</v>
      </c>
      <c r="D23" s="628">
        <v>9507224.8300000001</v>
      </c>
      <c r="E23" s="628">
        <v>54634.045299999991</v>
      </c>
      <c r="F23" s="628">
        <v>0</v>
      </c>
      <c r="G23" s="628">
        <v>0</v>
      </c>
      <c r="H23" s="651">
        <f t="shared" si="0"/>
        <v>9474637.3747000005</v>
      </c>
    </row>
    <row r="24" spans="1:9">
      <c r="A24" s="397">
        <v>18</v>
      </c>
      <c r="B24" s="415" t="s">
        <v>413</v>
      </c>
      <c r="C24" s="628">
        <v>0</v>
      </c>
      <c r="D24" s="628">
        <v>2558719.4</v>
      </c>
      <c r="E24" s="628">
        <v>1738.2487000000001</v>
      </c>
      <c r="F24" s="628">
        <v>0</v>
      </c>
      <c r="G24" s="628">
        <v>0</v>
      </c>
      <c r="H24" s="651">
        <f t="shared" si="0"/>
        <v>2556981.1513</v>
      </c>
    </row>
    <row r="25" spans="1:9">
      <c r="A25" s="397">
        <v>19</v>
      </c>
      <c r="B25" s="415" t="s">
        <v>414</v>
      </c>
      <c r="C25" s="628">
        <v>3515.3700000000003</v>
      </c>
      <c r="D25" s="628">
        <v>1922152.55</v>
      </c>
      <c r="E25" s="628">
        <v>13099.023499999999</v>
      </c>
      <c r="F25" s="628">
        <v>0</v>
      </c>
      <c r="G25" s="628">
        <v>0</v>
      </c>
      <c r="H25" s="651">
        <f t="shared" si="0"/>
        <v>1912568.8965000003</v>
      </c>
    </row>
    <row r="26" spans="1:9">
      <c r="A26" s="397">
        <v>20</v>
      </c>
      <c r="B26" s="415" t="s">
        <v>489</v>
      </c>
      <c r="C26" s="628">
        <v>578273.17000000004</v>
      </c>
      <c r="D26" s="628">
        <v>28690211.44000002</v>
      </c>
      <c r="E26" s="628">
        <v>228770.82390000005</v>
      </c>
      <c r="F26" s="628">
        <v>0</v>
      </c>
      <c r="G26" s="628">
        <v>0</v>
      </c>
      <c r="H26" s="651">
        <f t="shared" si="0"/>
        <v>29039713.786100022</v>
      </c>
      <c r="I26" s="412"/>
    </row>
    <row r="27" spans="1:9">
      <c r="A27" s="397">
        <v>21</v>
      </c>
      <c r="B27" s="415" t="s">
        <v>415</v>
      </c>
      <c r="C27" s="628">
        <v>768135.07000000007</v>
      </c>
      <c r="D27" s="628">
        <v>351341.18999999994</v>
      </c>
      <c r="E27" s="628">
        <v>8535.2615999999998</v>
      </c>
      <c r="F27" s="628">
        <v>0</v>
      </c>
      <c r="G27" s="628">
        <v>0</v>
      </c>
      <c r="H27" s="651">
        <f t="shared" si="0"/>
        <v>1110940.9983999999</v>
      </c>
      <c r="I27" s="412"/>
    </row>
    <row r="28" spans="1:9">
      <c r="A28" s="397">
        <v>22</v>
      </c>
      <c r="B28" s="415" t="s">
        <v>416</v>
      </c>
      <c r="C28" s="628">
        <v>78529.240000000005</v>
      </c>
      <c r="D28" s="628">
        <v>1166003.3</v>
      </c>
      <c r="E28" s="628">
        <v>38059.360999999997</v>
      </c>
      <c r="F28" s="628">
        <v>0</v>
      </c>
      <c r="G28" s="628">
        <v>0</v>
      </c>
      <c r="H28" s="651">
        <f t="shared" si="0"/>
        <v>1206473.179</v>
      </c>
      <c r="I28" s="412"/>
    </row>
    <row r="29" spans="1:9">
      <c r="A29" s="397">
        <v>23</v>
      </c>
      <c r="B29" s="415" t="s">
        <v>417</v>
      </c>
      <c r="C29" s="628">
        <v>7518073.9999999991</v>
      </c>
      <c r="D29" s="628">
        <v>139456814.27000004</v>
      </c>
      <c r="E29" s="628">
        <v>3559869.1931999964</v>
      </c>
      <c r="F29" s="628">
        <v>0</v>
      </c>
      <c r="G29" s="628">
        <v>0</v>
      </c>
      <c r="H29" s="651">
        <f t="shared" si="0"/>
        <v>143415019.07680005</v>
      </c>
      <c r="I29" s="412"/>
    </row>
    <row r="30" spans="1:9">
      <c r="A30" s="397">
        <v>24</v>
      </c>
      <c r="B30" s="415" t="s">
        <v>488</v>
      </c>
      <c r="C30" s="628">
        <v>4153777.5499999993</v>
      </c>
      <c r="D30" s="628">
        <v>15828654.450000005</v>
      </c>
      <c r="E30" s="628">
        <v>425954.82469999988</v>
      </c>
      <c r="F30" s="628">
        <v>0</v>
      </c>
      <c r="G30" s="628">
        <v>0</v>
      </c>
      <c r="H30" s="651">
        <f t="shared" si="0"/>
        <v>19556477.175300002</v>
      </c>
      <c r="I30" s="412"/>
    </row>
    <row r="31" spans="1:9">
      <c r="A31" s="397">
        <v>25</v>
      </c>
      <c r="B31" s="415" t="s">
        <v>418</v>
      </c>
      <c r="C31" s="628">
        <v>8367702.9699999997</v>
      </c>
      <c r="D31" s="628">
        <v>64953758.660000011</v>
      </c>
      <c r="E31" s="628">
        <v>2355655.2259000014</v>
      </c>
      <c r="F31" s="628">
        <v>0</v>
      </c>
      <c r="G31" s="628">
        <v>0</v>
      </c>
      <c r="H31" s="651">
        <f t="shared" si="0"/>
        <v>70965806.404100016</v>
      </c>
      <c r="I31" s="412"/>
    </row>
    <row r="32" spans="1:9">
      <c r="A32" s="397">
        <v>26</v>
      </c>
      <c r="B32" s="415" t="s">
        <v>485</v>
      </c>
      <c r="C32" s="628">
        <v>0</v>
      </c>
      <c r="D32" s="628">
        <v>0</v>
      </c>
      <c r="E32" s="628">
        <v>0</v>
      </c>
      <c r="F32" s="628">
        <v>0</v>
      </c>
      <c r="G32" s="628">
        <v>0</v>
      </c>
      <c r="H32" s="651">
        <f t="shared" si="0"/>
        <v>0</v>
      </c>
      <c r="I32" s="412"/>
    </row>
    <row r="33" spans="1:9">
      <c r="A33" s="397">
        <v>27</v>
      </c>
      <c r="B33" s="398" t="s">
        <v>419</v>
      </c>
      <c r="C33" s="628">
        <v>0</v>
      </c>
      <c r="D33" s="628">
        <v>65591996.280000001</v>
      </c>
      <c r="E33" s="628">
        <v>261364.40476927118</v>
      </c>
      <c r="F33" s="628">
        <v>0</v>
      </c>
      <c r="G33" s="628">
        <v>0</v>
      </c>
      <c r="H33" s="651">
        <f t="shared" si="0"/>
        <v>65330631.87523073</v>
      </c>
      <c r="I33" s="412"/>
    </row>
    <row r="34" spans="1:9">
      <c r="A34" s="397">
        <v>28</v>
      </c>
      <c r="B34" s="414" t="s">
        <v>64</v>
      </c>
      <c r="C34" s="646">
        <f>SUM(C7:C33)</f>
        <v>81361104.409999996</v>
      </c>
      <c r="D34" s="646">
        <f>SUM(D7:D33)</f>
        <v>969992429.41000021</v>
      </c>
      <c r="E34" s="646">
        <f>SUM(E7:E33)</f>
        <v>18192356.747169267</v>
      </c>
      <c r="F34" s="646">
        <f>SUM(F7:F33)</f>
        <v>0</v>
      </c>
      <c r="G34" s="646">
        <f>SUM(G7:G33)</f>
        <v>0</v>
      </c>
      <c r="H34" s="651">
        <f t="shared" si="0"/>
        <v>1033161177.0728309</v>
      </c>
      <c r="I34" s="412"/>
    </row>
    <row r="35" spans="1:9">
      <c r="A35" s="412"/>
      <c r="B35" s="412"/>
      <c r="C35" s="412"/>
      <c r="D35" s="412"/>
      <c r="E35" s="412"/>
      <c r="F35" s="412"/>
      <c r="G35" s="412"/>
      <c r="H35" s="412"/>
      <c r="I35" s="412"/>
    </row>
    <row r="36" spans="1:9">
      <c r="A36" s="412"/>
      <c r="B36" s="413"/>
      <c r="C36" s="412"/>
      <c r="D36" s="412"/>
      <c r="E36" s="412"/>
      <c r="F36" s="412"/>
      <c r="G36" s="412"/>
      <c r="H36" s="412"/>
      <c r="I36" s="412"/>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view="pageLayout" topLeftCell="B1" zoomScaleNormal="80" workbookViewId="0">
      <selection activeCell="C17" sqref="C17"/>
    </sheetView>
  </sheetViews>
  <sheetFormatPr defaultColWidth="9.140625" defaultRowHeight="12.75"/>
  <cols>
    <col min="1" max="1" width="11.85546875" style="384" bestFit="1" customWidth="1"/>
    <col min="2" max="2" width="108" style="384" bestFit="1" customWidth="1"/>
    <col min="3" max="3" width="35.5703125" style="384" customWidth="1"/>
    <col min="4" max="4" width="38.42578125" style="317" customWidth="1"/>
    <col min="5" max="16384" width="9.140625" style="384"/>
  </cols>
  <sheetData>
    <row r="1" spans="1:4" ht="13.5">
      <c r="A1" s="314" t="s">
        <v>30</v>
      </c>
      <c r="B1" s="394" t="str">
        <f>'Info '!C2</f>
        <v>JSC " Halyk Bank Georgia"</v>
      </c>
      <c r="D1" s="384"/>
    </row>
    <row r="2" spans="1:4">
      <c r="A2" s="315" t="s">
        <v>31</v>
      </c>
      <c r="B2" s="393">
        <f>'1. key ratios '!B2</f>
        <v>45747</v>
      </c>
      <c r="D2" s="384"/>
    </row>
    <row r="3" spans="1:4">
      <c r="A3" s="316" t="s">
        <v>420</v>
      </c>
      <c r="D3" s="384"/>
    </row>
    <row r="5" spans="1:4">
      <c r="A5" s="815" t="s">
        <v>634</v>
      </c>
      <c r="B5" s="815"/>
      <c r="C5" s="392" t="s">
        <v>437</v>
      </c>
      <c r="D5" s="392" t="s">
        <v>478</v>
      </c>
    </row>
    <row r="6" spans="1:4">
      <c r="A6" s="423">
        <v>1</v>
      </c>
      <c r="B6" s="416" t="s">
        <v>633</v>
      </c>
      <c r="C6" s="649">
        <v>17338835.649999991</v>
      </c>
      <c r="D6" s="418"/>
    </row>
    <row r="7" spans="1:4">
      <c r="A7" s="420">
        <v>2</v>
      </c>
      <c r="B7" s="416" t="s">
        <v>632</v>
      </c>
      <c r="C7" s="649">
        <f>SUM(C8:C9)</f>
        <v>4315544.7748752525</v>
      </c>
      <c r="D7" s="418">
        <f>SUM(D8:D9)</f>
        <v>0</v>
      </c>
    </row>
    <row r="8" spans="1:4">
      <c r="A8" s="422">
        <v>2.1</v>
      </c>
      <c r="B8" s="421" t="s">
        <v>493</v>
      </c>
      <c r="C8" s="649">
        <v>3751415.7256127475</v>
      </c>
      <c r="D8" s="418"/>
    </row>
    <row r="9" spans="1:4">
      <c r="A9" s="422">
        <v>2.2000000000000002</v>
      </c>
      <c r="B9" s="421" t="s">
        <v>491</v>
      </c>
      <c r="C9" s="649">
        <v>564129.04926250502</v>
      </c>
      <c r="D9" s="418"/>
    </row>
    <row r="10" spans="1:4">
      <c r="A10" s="423">
        <v>3</v>
      </c>
      <c r="B10" s="416" t="s">
        <v>631</v>
      </c>
      <c r="C10" s="649">
        <f>SUM(C11:C13)</f>
        <v>3708734.2253746404</v>
      </c>
      <c r="D10" s="418">
        <f>SUM(D11:D13)</f>
        <v>0</v>
      </c>
    </row>
    <row r="11" spans="1:4">
      <c r="A11" s="422">
        <v>3.1</v>
      </c>
      <c r="B11" s="421" t="s">
        <v>422</v>
      </c>
      <c r="C11" s="649">
        <v>0</v>
      </c>
      <c r="D11" s="418"/>
    </row>
    <row r="12" spans="1:4">
      <c r="A12" s="422">
        <v>3.2</v>
      </c>
      <c r="B12" s="421" t="s">
        <v>630</v>
      </c>
      <c r="C12" s="649">
        <v>3613350.3574030935</v>
      </c>
      <c r="D12" s="418"/>
    </row>
    <row r="13" spans="1:4">
      <c r="A13" s="422">
        <v>3.3</v>
      </c>
      <c r="B13" s="421" t="s">
        <v>492</v>
      </c>
      <c r="C13" s="649">
        <v>95383.867971547021</v>
      </c>
      <c r="D13" s="418"/>
    </row>
    <row r="14" spans="1:4">
      <c r="A14" s="420">
        <v>4</v>
      </c>
      <c r="B14" s="419" t="s">
        <v>629</v>
      </c>
      <c r="C14" s="649">
        <v>-22183.429500607119</v>
      </c>
      <c r="D14" s="418"/>
    </row>
    <row r="15" spans="1:4">
      <c r="A15" s="417">
        <v>5</v>
      </c>
      <c r="B15" s="416" t="s">
        <v>628</v>
      </c>
      <c r="C15" s="650">
        <f>C6+C7-C10+C14</f>
        <v>17923462.77</v>
      </c>
      <c r="D15" s="385">
        <f>D6+D7-D10+D14</f>
        <v>0</v>
      </c>
    </row>
  </sheetData>
  <mergeCells count="1">
    <mergeCell ref="A5:B5"/>
  </mergeCells>
  <pageMargins left="0.7" right="0.7" top="0.75" bottom="0.75" header="0.3" footer="0.3"/>
  <pageSetup orientation="portrait" horizontalDpi="4294967292"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C22" sqref="C22"/>
    </sheetView>
  </sheetViews>
  <sheetFormatPr defaultColWidth="9.140625" defaultRowHeight="12.75"/>
  <cols>
    <col min="1" max="1" width="11.85546875" style="384" bestFit="1" customWidth="1"/>
    <col min="2" max="2" width="128.85546875" style="384" bestFit="1" customWidth="1"/>
    <col min="3" max="3" width="37" style="384" customWidth="1"/>
    <col min="4" max="4" width="50.5703125" style="384" customWidth="1"/>
    <col min="5" max="16384" width="9.140625" style="384"/>
  </cols>
  <sheetData>
    <row r="1" spans="1:4" ht="13.5">
      <c r="A1" s="314" t="s">
        <v>30</v>
      </c>
      <c r="B1" s="394" t="str">
        <f>'Info '!C2</f>
        <v>JSC " Halyk Bank Georgia"</v>
      </c>
    </row>
    <row r="2" spans="1:4">
      <c r="A2" s="315" t="s">
        <v>31</v>
      </c>
      <c r="B2" s="393">
        <f>'1. key ratios '!B2</f>
        <v>45747</v>
      </c>
    </row>
    <row r="3" spans="1:4">
      <c r="A3" s="316" t="s">
        <v>424</v>
      </c>
    </row>
    <row r="4" spans="1:4">
      <c r="A4" s="316"/>
    </row>
    <row r="5" spans="1:4" ht="15" customHeight="1">
      <c r="A5" s="816" t="s">
        <v>494</v>
      </c>
      <c r="B5" s="817"/>
      <c r="C5" s="820" t="s">
        <v>425</v>
      </c>
      <c r="D5" s="820" t="s">
        <v>426</v>
      </c>
    </row>
    <row r="6" spans="1:4">
      <c r="A6" s="818"/>
      <c r="B6" s="819"/>
      <c r="C6" s="820"/>
      <c r="D6" s="820"/>
    </row>
    <row r="7" spans="1:4">
      <c r="A7" s="426">
        <v>1</v>
      </c>
      <c r="B7" s="385" t="s">
        <v>421</v>
      </c>
      <c r="C7" s="628">
        <v>82543620.10999997</v>
      </c>
      <c r="D7" s="424"/>
    </row>
    <row r="8" spans="1:4">
      <c r="A8" s="428">
        <v>2</v>
      </c>
      <c r="B8" s="428" t="s">
        <v>427</v>
      </c>
      <c r="C8" s="628">
        <v>11647080.834965371</v>
      </c>
      <c r="D8" s="424"/>
    </row>
    <row r="9" spans="1:4">
      <c r="A9" s="428">
        <v>3</v>
      </c>
      <c r="B9" s="429" t="s">
        <v>637</v>
      </c>
      <c r="C9" s="628">
        <v>37190.335034627678</v>
      </c>
      <c r="D9" s="424"/>
    </row>
    <row r="10" spans="1:4">
      <c r="A10" s="428">
        <v>4</v>
      </c>
      <c r="B10" s="428" t="s">
        <v>428</v>
      </c>
      <c r="C10" s="628">
        <f>SUM(C11:C17)</f>
        <v>12866786.870000001</v>
      </c>
      <c r="D10" s="424"/>
    </row>
    <row r="11" spans="1:4">
      <c r="A11" s="428">
        <v>5</v>
      </c>
      <c r="B11" s="427" t="s">
        <v>636</v>
      </c>
      <c r="C11" s="628">
        <v>570199.62439935619</v>
      </c>
      <c r="D11" s="424"/>
    </row>
    <row r="12" spans="1:4">
      <c r="A12" s="428">
        <v>6</v>
      </c>
      <c r="B12" s="427" t="s">
        <v>429</v>
      </c>
      <c r="C12" s="628">
        <v>8810375.8599999994</v>
      </c>
      <c r="D12" s="424"/>
    </row>
    <row r="13" spans="1:4">
      <c r="A13" s="428">
        <v>7</v>
      </c>
      <c r="B13" s="427" t="s">
        <v>432</v>
      </c>
      <c r="C13" s="628">
        <v>0</v>
      </c>
      <c r="D13" s="424"/>
    </row>
    <row r="14" spans="1:4">
      <c r="A14" s="428">
        <v>8</v>
      </c>
      <c r="B14" s="427" t="s">
        <v>430</v>
      </c>
      <c r="C14" s="628">
        <v>505337.14</v>
      </c>
      <c r="D14" s="428"/>
    </row>
    <row r="15" spans="1:4">
      <c r="A15" s="428">
        <v>9</v>
      </c>
      <c r="B15" s="427" t="s">
        <v>431</v>
      </c>
      <c r="C15" s="628">
        <v>0</v>
      </c>
      <c r="D15" s="428"/>
    </row>
    <row r="16" spans="1:4">
      <c r="A16" s="428">
        <v>10</v>
      </c>
      <c r="B16" s="427" t="s">
        <v>433</v>
      </c>
      <c r="C16" s="628">
        <v>2974938.7740760609</v>
      </c>
      <c r="D16" s="428"/>
    </row>
    <row r="17" spans="1:4">
      <c r="A17" s="428">
        <v>11</v>
      </c>
      <c r="B17" s="427" t="s">
        <v>635</v>
      </c>
      <c r="C17" s="628">
        <v>5935.4715245824382</v>
      </c>
      <c r="D17" s="424"/>
    </row>
    <row r="18" spans="1:4">
      <c r="A18" s="426">
        <v>12</v>
      </c>
      <c r="B18" s="425" t="s">
        <v>423</v>
      </c>
      <c r="C18" s="646">
        <f>C7+C8+C9-C10</f>
        <v>81361104.409999952</v>
      </c>
      <c r="D18" s="424"/>
    </row>
    <row r="21" spans="1:4">
      <c r="B21" s="314"/>
    </row>
    <row r="22" spans="1:4">
      <c r="B22" s="315"/>
    </row>
    <row r="23" spans="1:4">
      <c r="B23" s="316"/>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B26" sqref="B26"/>
    </sheetView>
  </sheetViews>
  <sheetFormatPr defaultColWidth="9.140625" defaultRowHeight="12.75"/>
  <cols>
    <col min="1" max="1" width="11.85546875" style="409" bestFit="1" customWidth="1"/>
    <col min="2" max="2" width="63.85546875" style="409" customWidth="1"/>
    <col min="3" max="3" width="15.5703125" style="409" customWidth="1"/>
    <col min="4" max="18" width="22.140625" style="409" customWidth="1"/>
    <col min="19" max="19" width="23.140625" style="409" bestFit="1" customWidth="1"/>
    <col min="20" max="26" width="22.140625" style="409" customWidth="1"/>
    <col min="27" max="27" width="23.140625" style="409" bestFit="1" customWidth="1"/>
    <col min="28" max="28" width="20" style="409" customWidth="1"/>
    <col min="29" max="16384" width="9.140625" style="409"/>
  </cols>
  <sheetData>
    <row r="1" spans="1:28" ht="13.5">
      <c r="A1" s="314" t="s">
        <v>30</v>
      </c>
      <c r="B1" s="394" t="str">
        <f>'Info '!C2</f>
        <v>JSC " Halyk Bank Georgia"</v>
      </c>
    </row>
    <row r="2" spans="1:28">
      <c r="A2" s="315" t="s">
        <v>31</v>
      </c>
      <c r="B2" s="393">
        <f>'1. key ratios '!B2</f>
        <v>45747</v>
      </c>
      <c r="C2" s="410"/>
    </row>
    <row r="3" spans="1:28">
      <c r="A3" s="316" t="s">
        <v>434</v>
      </c>
    </row>
    <row r="5" spans="1:28" ht="15" customHeight="1">
      <c r="A5" s="822" t="s">
        <v>649</v>
      </c>
      <c r="B5" s="823"/>
      <c r="C5" s="828" t="s">
        <v>435</v>
      </c>
      <c r="D5" s="829"/>
      <c r="E5" s="829"/>
      <c r="F5" s="829"/>
      <c r="G5" s="829"/>
      <c r="H5" s="829"/>
      <c r="I5" s="829"/>
      <c r="J5" s="829"/>
      <c r="K5" s="829"/>
      <c r="L5" s="829"/>
      <c r="M5" s="829"/>
      <c r="N5" s="829"/>
      <c r="O5" s="829"/>
      <c r="P5" s="829"/>
      <c r="Q5" s="829"/>
      <c r="R5" s="829"/>
      <c r="S5" s="829"/>
      <c r="T5" s="441"/>
      <c r="U5" s="441"/>
      <c r="V5" s="441"/>
      <c r="W5" s="441"/>
      <c r="X5" s="441"/>
      <c r="Y5" s="441"/>
      <c r="Z5" s="441"/>
      <c r="AA5" s="440"/>
      <c r="AB5" s="433"/>
    </row>
    <row r="6" spans="1:28" ht="12" customHeight="1">
      <c r="A6" s="824"/>
      <c r="B6" s="825"/>
      <c r="C6" s="830" t="s">
        <v>64</v>
      </c>
      <c r="D6" s="832" t="s">
        <v>648</v>
      </c>
      <c r="E6" s="832"/>
      <c r="F6" s="832"/>
      <c r="G6" s="832"/>
      <c r="H6" s="832" t="s">
        <v>647</v>
      </c>
      <c r="I6" s="832"/>
      <c r="J6" s="832"/>
      <c r="K6" s="832"/>
      <c r="L6" s="439"/>
      <c r="M6" s="833" t="s">
        <v>646</v>
      </c>
      <c r="N6" s="833"/>
      <c r="O6" s="833"/>
      <c r="P6" s="833"/>
      <c r="Q6" s="833"/>
      <c r="R6" s="833"/>
      <c r="S6" s="813"/>
      <c r="T6" s="438"/>
      <c r="U6" s="821" t="s">
        <v>645</v>
      </c>
      <c r="V6" s="821"/>
      <c r="W6" s="821"/>
      <c r="X6" s="821"/>
      <c r="Y6" s="821"/>
      <c r="Z6" s="821"/>
      <c r="AA6" s="814"/>
      <c r="AB6" s="437"/>
    </row>
    <row r="7" spans="1:28" ht="25.5">
      <c r="A7" s="826"/>
      <c r="B7" s="827"/>
      <c r="C7" s="831"/>
      <c r="D7" s="436"/>
      <c r="E7" s="434" t="s">
        <v>436</v>
      </c>
      <c r="F7" s="406" t="s">
        <v>643</v>
      </c>
      <c r="G7" s="408" t="s">
        <v>644</v>
      </c>
      <c r="H7" s="410"/>
      <c r="I7" s="434" t="s">
        <v>436</v>
      </c>
      <c r="J7" s="406" t="s">
        <v>643</v>
      </c>
      <c r="K7" s="408" t="s">
        <v>644</v>
      </c>
      <c r="L7" s="435"/>
      <c r="M7" s="434" t="s">
        <v>436</v>
      </c>
      <c r="N7" s="434" t="s">
        <v>643</v>
      </c>
      <c r="O7" s="434" t="s">
        <v>642</v>
      </c>
      <c r="P7" s="434" t="s">
        <v>641</v>
      </c>
      <c r="Q7" s="434" t="s">
        <v>640</v>
      </c>
      <c r="R7" s="406" t="s">
        <v>639</v>
      </c>
      <c r="S7" s="434" t="s">
        <v>638</v>
      </c>
      <c r="T7" s="435"/>
      <c r="U7" s="434" t="s">
        <v>436</v>
      </c>
      <c r="V7" s="434" t="s">
        <v>643</v>
      </c>
      <c r="W7" s="434" t="s">
        <v>642</v>
      </c>
      <c r="X7" s="434" t="s">
        <v>641</v>
      </c>
      <c r="Y7" s="434" t="s">
        <v>640</v>
      </c>
      <c r="Z7" s="406" t="s">
        <v>639</v>
      </c>
      <c r="AA7" s="434" t="s">
        <v>638</v>
      </c>
      <c r="AB7" s="433"/>
    </row>
    <row r="8" spans="1:28">
      <c r="A8" s="432">
        <v>1</v>
      </c>
      <c r="B8" s="402" t="s">
        <v>437</v>
      </c>
      <c r="C8" s="646">
        <v>857608435.4400003</v>
      </c>
      <c r="D8" s="628">
        <v>725348475.42000043</v>
      </c>
      <c r="E8" s="628">
        <v>31501126.509999998</v>
      </c>
      <c r="F8" s="628">
        <v>0</v>
      </c>
      <c r="G8" s="628">
        <v>0</v>
      </c>
      <c r="H8" s="628">
        <v>50898855.609999999</v>
      </c>
      <c r="I8" s="628">
        <v>4087952.8900000006</v>
      </c>
      <c r="J8" s="628">
        <v>14447741.590000002</v>
      </c>
      <c r="K8" s="628">
        <v>0</v>
      </c>
      <c r="L8" s="628">
        <v>79206935.719999969</v>
      </c>
      <c r="M8" s="628">
        <v>6658432.5599999996</v>
      </c>
      <c r="N8" s="628">
        <v>6074836.0499999998</v>
      </c>
      <c r="O8" s="628">
        <v>6091808.6100000013</v>
      </c>
      <c r="P8" s="628">
        <v>7159899.709999999</v>
      </c>
      <c r="Q8" s="628">
        <v>12047625.529999999</v>
      </c>
      <c r="R8" s="628">
        <v>5549329.709999999</v>
      </c>
      <c r="S8" s="628">
        <v>2703742.11</v>
      </c>
      <c r="T8" s="628">
        <v>2154168.69</v>
      </c>
      <c r="U8" s="628">
        <v>0</v>
      </c>
      <c r="V8" s="628">
        <v>0</v>
      </c>
      <c r="W8" s="628">
        <v>0</v>
      </c>
      <c r="X8" s="628">
        <v>0</v>
      </c>
      <c r="Y8" s="628">
        <v>41912.82</v>
      </c>
      <c r="Z8" s="628">
        <v>2023239.3299999998</v>
      </c>
      <c r="AA8" s="628">
        <v>89016.540000000008</v>
      </c>
      <c r="AB8" s="430"/>
    </row>
    <row r="9" spans="1:28">
      <c r="A9" s="397">
        <v>1.1000000000000001</v>
      </c>
      <c r="B9" s="431" t="s">
        <v>438</v>
      </c>
      <c r="C9" s="647">
        <v>0</v>
      </c>
      <c r="D9" s="628">
        <v>0</v>
      </c>
      <c r="E9" s="628">
        <v>0</v>
      </c>
      <c r="F9" s="628">
        <v>0</v>
      </c>
      <c r="G9" s="628">
        <v>0</v>
      </c>
      <c r="H9" s="628">
        <v>0</v>
      </c>
      <c r="I9" s="628">
        <v>0</v>
      </c>
      <c r="J9" s="628">
        <v>0</v>
      </c>
      <c r="K9" s="628">
        <v>0</v>
      </c>
      <c r="L9" s="628">
        <v>0</v>
      </c>
      <c r="M9" s="628">
        <v>0</v>
      </c>
      <c r="N9" s="628">
        <v>0</v>
      </c>
      <c r="O9" s="628">
        <v>0</v>
      </c>
      <c r="P9" s="628">
        <v>0</v>
      </c>
      <c r="Q9" s="628">
        <v>0</v>
      </c>
      <c r="R9" s="628">
        <v>0</v>
      </c>
      <c r="S9" s="628">
        <v>0</v>
      </c>
      <c r="T9" s="628">
        <v>0</v>
      </c>
      <c r="U9" s="628">
        <v>0</v>
      </c>
      <c r="V9" s="628">
        <v>0</v>
      </c>
      <c r="W9" s="628">
        <v>0</v>
      </c>
      <c r="X9" s="628">
        <v>0</v>
      </c>
      <c r="Y9" s="628">
        <v>0</v>
      </c>
      <c r="Z9" s="628">
        <v>0</v>
      </c>
      <c r="AA9" s="628">
        <v>0</v>
      </c>
      <c r="AB9" s="430"/>
    </row>
    <row r="10" spans="1:28">
      <c r="A10" s="397">
        <v>1.2</v>
      </c>
      <c r="B10" s="431" t="s">
        <v>439</v>
      </c>
      <c r="C10" s="647">
        <v>0</v>
      </c>
      <c r="D10" s="628">
        <v>0</v>
      </c>
      <c r="E10" s="628">
        <v>0</v>
      </c>
      <c r="F10" s="628">
        <v>0</v>
      </c>
      <c r="G10" s="628">
        <v>0</v>
      </c>
      <c r="H10" s="628">
        <v>0</v>
      </c>
      <c r="I10" s="628">
        <v>0</v>
      </c>
      <c r="J10" s="628">
        <v>0</v>
      </c>
      <c r="K10" s="628">
        <v>0</v>
      </c>
      <c r="L10" s="628">
        <v>0</v>
      </c>
      <c r="M10" s="628">
        <v>0</v>
      </c>
      <c r="N10" s="628">
        <v>0</v>
      </c>
      <c r="O10" s="628">
        <v>0</v>
      </c>
      <c r="P10" s="628">
        <v>0</v>
      </c>
      <c r="Q10" s="628">
        <v>0</v>
      </c>
      <c r="R10" s="628">
        <v>0</v>
      </c>
      <c r="S10" s="628">
        <v>0</v>
      </c>
      <c r="T10" s="628">
        <v>0</v>
      </c>
      <c r="U10" s="628">
        <v>0</v>
      </c>
      <c r="V10" s="628">
        <v>0</v>
      </c>
      <c r="W10" s="628">
        <v>0</v>
      </c>
      <c r="X10" s="628">
        <v>0</v>
      </c>
      <c r="Y10" s="628">
        <v>0</v>
      </c>
      <c r="Z10" s="628">
        <v>0</v>
      </c>
      <c r="AA10" s="628">
        <v>0</v>
      </c>
      <c r="AB10" s="430"/>
    </row>
    <row r="11" spans="1:28">
      <c r="A11" s="397">
        <v>1.3</v>
      </c>
      <c r="B11" s="431" t="s">
        <v>440</v>
      </c>
      <c r="C11" s="647">
        <v>0</v>
      </c>
      <c r="D11" s="628">
        <v>0</v>
      </c>
      <c r="E11" s="628">
        <v>0</v>
      </c>
      <c r="F11" s="628">
        <v>0</v>
      </c>
      <c r="G11" s="628">
        <v>0</v>
      </c>
      <c r="H11" s="628">
        <v>0</v>
      </c>
      <c r="I11" s="628">
        <v>0</v>
      </c>
      <c r="J11" s="628">
        <v>0</v>
      </c>
      <c r="K11" s="628">
        <v>0</v>
      </c>
      <c r="L11" s="628">
        <v>0</v>
      </c>
      <c r="M11" s="628">
        <v>0</v>
      </c>
      <c r="N11" s="628">
        <v>0</v>
      </c>
      <c r="O11" s="628">
        <v>0</v>
      </c>
      <c r="P11" s="628">
        <v>0</v>
      </c>
      <c r="Q11" s="628">
        <v>0</v>
      </c>
      <c r="R11" s="628">
        <v>0</v>
      </c>
      <c r="S11" s="628">
        <v>0</v>
      </c>
      <c r="T11" s="628">
        <v>0</v>
      </c>
      <c r="U11" s="628">
        <v>0</v>
      </c>
      <c r="V11" s="628">
        <v>0</v>
      </c>
      <c r="W11" s="628">
        <v>0</v>
      </c>
      <c r="X11" s="628">
        <v>0</v>
      </c>
      <c r="Y11" s="628">
        <v>0</v>
      </c>
      <c r="Z11" s="628">
        <v>0</v>
      </c>
      <c r="AA11" s="628">
        <v>0</v>
      </c>
      <c r="AB11" s="430"/>
    </row>
    <row r="12" spans="1:28">
      <c r="A12" s="397">
        <v>1.4</v>
      </c>
      <c r="B12" s="431" t="s">
        <v>441</v>
      </c>
      <c r="C12" s="647">
        <v>73334270.63000001</v>
      </c>
      <c r="D12" s="628">
        <v>72429846.890000015</v>
      </c>
      <c r="E12" s="628">
        <v>300027.19</v>
      </c>
      <c r="F12" s="628">
        <v>0</v>
      </c>
      <c r="G12" s="628">
        <v>0</v>
      </c>
      <c r="H12" s="628">
        <v>0</v>
      </c>
      <c r="I12" s="628">
        <v>0</v>
      </c>
      <c r="J12" s="628">
        <v>0</v>
      </c>
      <c r="K12" s="628">
        <v>0</v>
      </c>
      <c r="L12" s="628">
        <v>843391.10000000009</v>
      </c>
      <c r="M12" s="628">
        <v>0</v>
      </c>
      <c r="N12" s="628">
        <v>0</v>
      </c>
      <c r="O12" s="628">
        <v>0</v>
      </c>
      <c r="P12" s="628">
        <v>0</v>
      </c>
      <c r="Q12" s="628">
        <v>0</v>
      </c>
      <c r="R12" s="628">
        <v>168343.32</v>
      </c>
      <c r="S12" s="628">
        <v>633538.28</v>
      </c>
      <c r="T12" s="628">
        <v>61032.639999999999</v>
      </c>
      <c r="U12" s="628">
        <v>0</v>
      </c>
      <c r="V12" s="628">
        <v>0</v>
      </c>
      <c r="W12" s="628">
        <v>0</v>
      </c>
      <c r="X12" s="628">
        <v>0</v>
      </c>
      <c r="Y12" s="628">
        <v>0</v>
      </c>
      <c r="Z12" s="628">
        <v>0</v>
      </c>
      <c r="AA12" s="628">
        <v>61032.639999999999</v>
      </c>
      <c r="AB12" s="430"/>
    </row>
    <row r="13" spans="1:28">
      <c r="A13" s="397">
        <v>1.5</v>
      </c>
      <c r="B13" s="431" t="s">
        <v>442</v>
      </c>
      <c r="C13" s="647">
        <v>424632712.47999966</v>
      </c>
      <c r="D13" s="628">
        <v>351258292.45999962</v>
      </c>
      <c r="E13" s="628">
        <v>16103604.219999999</v>
      </c>
      <c r="F13" s="628">
        <v>0</v>
      </c>
      <c r="G13" s="628">
        <v>0</v>
      </c>
      <c r="H13" s="628">
        <v>28038325.479999993</v>
      </c>
      <c r="I13" s="628">
        <v>2566715.4900000002</v>
      </c>
      <c r="J13" s="628">
        <v>5500265.5800000001</v>
      </c>
      <c r="K13" s="628">
        <v>0</v>
      </c>
      <c r="L13" s="628">
        <v>43577809.680000007</v>
      </c>
      <c r="M13" s="628">
        <v>5552366.3899999997</v>
      </c>
      <c r="N13" s="628">
        <v>3799419.63</v>
      </c>
      <c r="O13" s="628">
        <v>2508736.81</v>
      </c>
      <c r="P13" s="628">
        <v>2755015.0399999996</v>
      </c>
      <c r="Q13" s="628">
        <v>4756448.28</v>
      </c>
      <c r="R13" s="628">
        <v>1864504.12</v>
      </c>
      <c r="S13" s="628">
        <v>1280039.46</v>
      </c>
      <c r="T13" s="628">
        <v>1758284.8599999999</v>
      </c>
      <c r="U13" s="628">
        <v>0</v>
      </c>
      <c r="V13" s="628">
        <v>0</v>
      </c>
      <c r="W13" s="628">
        <v>0</v>
      </c>
      <c r="X13" s="628">
        <v>0</v>
      </c>
      <c r="Y13" s="628">
        <v>38352.81</v>
      </c>
      <c r="Z13" s="628">
        <v>1719932.0499999998</v>
      </c>
      <c r="AA13" s="628">
        <v>0</v>
      </c>
      <c r="AB13" s="430"/>
    </row>
    <row r="14" spans="1:28">
      <c r="A14" s="397">
        <v>1.6</v>
      </c>
      <c r="B14" s="431" t="s">
        <v>443</v>
      </c>
      <c r="C14" s="647">
        <v>359641452.3300007</v>
      </c>
      <c r="D14" s="628">
        <v>301660336.07000077</v>
      </c>
      <c r="E14" s="628">
        <v>15097495.100000001</v>
      </c>
      <c r="F14" s="628">
        <v>0</v>
      </c>
      <c r="G14" s="628">
        <v>0</v>
      </c>
      <c r="H14" s="628">
        <v>22860530.130000003</v>
      </c>
      <c r="I14" s="628">
        <v>1521237.4000000004</v>
      </c>
      <c r="J14" s="628">
        <v>8947476.0100000016</v>
      </c>
      <c r="K14" s="628">
        <v>0</v>
      </c>
      <c r="L14" s="628">
        <v>34785734.939999968</v>
      </c>
      <c r="M14" s="628">
        <v>1106066.17</v>
      </c>
      <c r="N14" s="628">
        <v>2275416.42</v>
      </c>
      <c r="O14" s="628">
        <v>3583071.8000000007</v>
      </c>
      <c r="P14" s="628">
        <v>4404884.669999999</v>
      </c>
      <c r="Q14" s="628">
        <v>7291177.2499999991</v>
      </c>
      <c r="R14" s="628">
        <v>3516482.2699999991</v>
      </c>
      <c r="S14" s="628">
        <v>790164.36999999988</v>
      </c>
      <c r="T14" s="628">
        <v>334851.19000000006</v>
      </c>
      <c r="U14" s="628">
        <v>0</v>
      </c>
      <c r="V14" s="628">
        <v>0</v>
      </c>
      <c r="W14" s="628">
        <v>0</v>
      </c>
      <c r="X14" s="628">
        <v>0</v>
      </c>
      <c r="Y14" s="628">
        <v>3560.01</v>
      </c>
      <c r="Z14" s="628">
        <v>303307.28000000003</v>
      </c>
      <c r="AA14" s="628">
        <v>27983.9</v>
      </c>
      <c r="AB14" s="430"/>
    </row>
    <row r="15" spans="1:28">
      <c r="A15" s="432">
        <v>2</v>
      </c>
      <c r="B15" s="414" t="s">
        <v>444</v>
      </c>
      <c r="C15" s="646">
        <v>6659383.9499999993</v>
      </c>
      <c r="D15" s="628">
        <v>6659383.9499999993</v>
      </c>
      <c r="E15" s="628">
        <v>0</v>
      </c>
      <c r="F15" s="628">
        <v>0</v>
      </c>
      <c r="G15" s="628">
        <v>0</v>
      </c>
      <c r="H15" s="628">
        <v>0</v>
      </c>
      <c r="I15" s="628">
        <v>0</v>
      </c>
      <c r="J15" s="628">
        <v>0</v>
      </c>
      <c r="K15" s="628">
        <v>0</v>
      </c>
      <c r="L15" s="628">
        <v>0</v>
      </c>
      <c r="M15" s="628">
        <v>0</v>
      </c>
      <c r="N15" s="628">
        <v>0</v>
      </c>
      <c r="O15" s="628">
        <v>0</v>
      </c>
      <c r="P15" s="628">
        <v>0</v>
      </c>
      <c r="Q15" s="628">
        <v>0</v>
      </c>
      <c r="R15" s="628">
        <v>0</v>
      </c>
      <c r="S15" s="628">
        <v>0</v>
      </c>
      <c r="T15" s="628">
        <v>0</v>
      </c>
      <c r="U15" s="628">
        <v>0</v>
      </c>
      <c r="V15" s="628">
        <v>0</v>
      </c>
      <c r="W15" s="628">
        <v>0</v>
      </c>
      <c r="X15" s="628">
        <v>0</v>
      </c>
      <c r="Y15" s="628">
        <v>0</v>
      </c>
      <c r="Z15" s="628">
        <v>0</v>
      </c>
      <c r="AA15" s="628">
        <v>0</v>
      </c>
      <c r="AB15" s="430"/>
    </row>
    <row r="16" spans="1:28">
      <c r="A16" s="397">
        <v>2.1</v>
      </c>
      <c r="B16" s="431" t="s">
        <v>438</v>
      </c>
      <c r="C16" s="647">
        <v>0</v>
      </c>
      <c r="D16" s="628">
        <v>0</v>
      </c>
      <c r="E16" s="628">
        <v>0</v>
      </c>
      <c r="F16" s="628">
        <v>0</v>
      </c>
      <c r="G16" s="628">
        <v>0</v>
      </c>
      <c r="H16" s="628">
        <v>0</v>
      </c>
      <c r="I16" s="628">
        <v>0</v>
      </c>
      <c r="J16" s="628">
        <v>0</v>
      </c>
      <c r="K16" s="628">
        <v>0</v>
      </c>
      <c r="L16" s="628">
        <v>0</v>
      </c>
      <c r="M16" s="628">
        <v>0</v>
      </c>
      <c r="N16" s="628">
        <v>0</v>
      </c>
      <c r="O16" s="628">
        <v>0</v>
      </c>
      <c r="P16" s="628">
        <v>0</v>
      </c>
      <c r="Q16" s="628">
        <v>0</v>
      </c>
      <c r="R16" s="628">
        <v>0</v>
      </c>
      <c r="S16" s="628">
        <v>0</v>
      </c>
      <c r="T16" s="628">
        <v>0</v>
      </c>
      <c r="U16" s="628">
        <v>0</v>
      </c>
      <c r="V16" s="628">
        <v>0</v>
      </c>
      <c r="W16" s="628">
        <v>0</v>
      </c>
      <c r="X16" s="628">
        <v>0</v>
      </c>
      <c r="Y16" s="628">
        <v>0</v>
      </c>
      <c r="Z16" s="628">
        <v>0</v>
      </c>
      <c r="AA16" s="628">
        <v>0</v>
      </c>
      <c r="AB16" s="430"/>
    </row>
    <row r="17" spans="1:28">
      <c r="A17" s="397">
        <v>2.2000000000000002</v>
      </c>
      <c r="B17" s="431" t="s">
        <v>439</v>
      </c>
      <c r="C17" s="647">
        <v>6659383.9499999993</v>
      </c>
      <c r="D17" s="628">
        <v>6659383.9499999993</v>
      </c>
      <c r="E17" s="628">
        <v>0</v>
      </c>
      <c r="F17" s="628">
        <v>0</v>
      </c>
      <c r="G17" s="628">
        <v>0</v>
      </c>
      <c r="H17" s="628">
        <v>0</v>
      </c>
      <c r="I17" s="628">
        <v>0</v>
      </c>
      <c r="J17" s="628">
        <v>0</v>
      </c>
      <c r="K17" s="628">
        <v>0</v>
      </c>
      <c r="L17" s="628">
        <v>0</v>
      </c>
      <c r="M17" s="628">
        <v>0</v>
      </c>
      <c r="N17" s="628">
        <v>0</v>
      </c>
      <c r="O17" s="628">
        <v>0</v>
      </c>
      <c r="P17" s="628">
        <v>0</v>
      </c>
      <c r="Q17" s="628">
        <v>0</v>
      </c>
      <c r="R17" s="628">
        <v>0</v>
      </c>
      <c r="S17" s="628">
        <v>0</v>
      </c>
      <c r="T17" s="628">
        <v>0</v>
      </c>
      <c r="U17" s="628">
        <v>0</v>
      </c>
      <c r="V17" s="628">
        <v>0</v>
      </c>
      <c r="W17" s="628">
        <v>0</v>
      </c>
      <c r="X17" s="628">
        <v>0</v>
      </c>
      <c r="Y17" s="628">
        <v>0</v>
      </c>
      <c r="Z17" s="628">
        <v>0</v>
      </c>
      <c r="AA17" s="628">
        <v>0</v>
      </c>
      <c r="AB17" s="430"/>
    </row>
    <row r="18" spans="1:28">
      <c r="A18" s="397">
        <v>2.2999999999999998</v>
      </c>
      <c r="B18" s="431" t="s">
        <v>440</v>
      </c>
      <c r="C18" s="647">
        <v>0</v>
      </c>
      <c r="D18" s="628">
        <v>0</v>
      </c>
      <c r="E18" s="628">
        <v>0</v>
      </c>
      <c r="F18" s="628">
        <v>0</v>
      </c>
      <c r="G18" s="628">
        <v>0</v>
      </c>
      <c r="H18" s="628">
        <v>0</v>
      </c>
      <c r="I18" s="628">
        <v>0</v>
      </c>
      <c r="J18" s="628">
        <v>0</v>
      </c>
      <c r="K18" s="628">
        <v>0</v>
      </c>
      <c r="L18" s="628">
        <v>0</v>
      </c>
      <c r="M18" s="628">
        <v>0</v>
      </c>
      <c r="N18" s="628">
        <v>0</v>
      </c>
      <c r="O18" s="628">
        <v>0</v>
      </c>
      <c r="P18" s="628">
        <v>0</v>
      </c>
      <c r="Q18" s="628">
        <v>0</v>
      </c>
      <c r="R18" s="628">
        <v>0</v>
      </c>
      <c r="S18" s="628">
        <v>0</v>
      </c>
      <c r="T18" s="628">
        <v>0</v>
      </c>
      <c r="U18" s="628">
        <v>0</v>
      </c>
      <c r="V18" s="628">
        <v>0</v>
      </c>
      <c r="W18" s="628">
        <v>0</v>
      </c>
      <c r="X18" s="628">
        <v>0</v>
      </c>
      <c r="Y18" s="628">
        <v>0</v>
      </c>
      <c r="Z18" s="628">
        <v>0</v>
      </c>
      <c r="AA18" s="628">
        <v>0</v>
      </c>
      <c r="AB18" s="430"/>
    </row>
    <row r="19" spans="1:28">
      <c r="A19" s="397">
        <v>2.4</v>
      </c>
      <c r="B19" s="431" t="s">
        <v>441</v>
      </c>
      <c r="C19" s="647">
        <v>0</v>
      </c>
      <c r="D19" s="628">
        <v>0</v>
      </c>
      <c r="E19" s="628">
        <v>0</v>
      </c>
      <c r="F19" s="628">
        <v>0</v>
      </c>
      <c r="G19" s="628">
        <v>0</v>
      </c>
      <c r="H19" s="628">
        <v>0</v>
      </c>
      <c r="I19" s="628">
        <v>0</v>
      </c>
      <c r="J19" s="628">
        <v>0</v>
      </c>
      <c r="K19" s="628">
        <v>0</v>
      </c>
      <c r="L19" s="628">
        <v>0</v>
      </c>
      <c r="M19" s="628">
        <v>0</v>
      </c>
      <c r="N19" s="628">
        <v>0</v>
      </c>
      <c r="O19" s="628">
        <v>0</v>
      </c>
      <c r="P19" s="628">
        <v>0</v>
      </c>
      <c r="Q19" s="628">
        <v>0</v>
      </c>
      <c r="R19" s="628">
        <v>0</v>
      </c>
      <c r="S19" s="628">
        <v>0</v>
      </c>
      <c r="T19" s="628">
        <v>0</v>
      </c>
      <c r="U19" s="628">
        <v>0</v>
      </c>
      <c r="V19" s="628">
        <v>0</v>
      </c>
      <c r="W19" s="628">
        <v>0</v>
      </c>
      <c r="X19" s="628">
        <v>0</v>
      </c>
      <c r="Y19" s="628">
        <v>0</v>
      </c>
      <c r="Z19" s="628">
        <v>0</v>
      </c>
      <c r="AA19" s="628">
        <v>0</v>
      </c>
      <c r="AB19" s="430"/>
    </row>
    <row r="20" spans="1:28">
      <c r="A20" s="397">
        <v>2.5</v>
      </c>
      <c r="B20" s="431" t="s">
        <v>442</v>
      </c>
      <c r="C20" s="647">
        <v>0</v>
      </c>
      <c r="D20" s="628">
        <v>0</v>
      </c>
      <c r="E20" s="628">
        <v>0</v>
      </c>
      <c r="F20" s="628">
        <v>0</v>
      </c>
      <c r="G20" s="628">
        <v>0</v>
      </c>
      <c r="H20" s="628">
        <v>0</v>
      </c>
      <c r="I20" s="628">
        <v>0</v>
      </c>
      <c r="J20" s="628">
        <v>0</v>
      </c>
      <c r="K20" s="628">
        <v>0</v>
      </c>
      <c r="L20" s="628">
        <v>0</v>
      </c>
      <c r="M20" s="628">
        <v>0</v>
      </c>
      <c r="N20" s="628">
        <v>0</v>
      </c>
      <c r="O20" s="628">
        <v>0</v>
      </c>
      <c r="P20" s="628">
        <v>0</v>
      </c>
      <c r="Q20" s="628">
        <v>0</v>
      </c>
      <c r="R20" s="628">
        <v>0</v>
      </c>
      <c r="S20" s="628">
        <v>0</v>
      </c>
      <c r="T20" s="628">
        <v>0</v>
      </c>
      <c r="U20" s="628">
        <v>0</v>
      </c>
      <c r="V20" s="628">
        <v>0</v>
      </c>
      <c r="W20" s="628">
        <v>0</v>
      </c>
      <c r="X20" s="628">
        <v>0</v>
      </c>
      <c r="Y20" s="628">
        <v>0</v>
      </c>
      <c r="Z20" s="628">
        <v>0</v>
      </c>
      <c r="AA20" s="628">
        <v>0</v>
      </c>
      <c r="AB20" s="430"/>
    </row>
    <row r="21" spans="1:28">
      <c r="A21" s="397">
        <v>2.6</v>
      </c>
      <c r="B21" s="431" t="s">
        <v>443</v>
      </c>
      <c r="C21" s="647">
        <v>0</v>
      </c>
      <c r="D21" s="628">
        <v>0</v>
      </c>
      <c r="E21" s="628">
        <v>0</v>
      </c>
      <c r="F21" s="628">
        <v>0</v>
      </c>
      <c r="G21" s="628">
        <v>0</v>
      </c>
      <c r="H21" s="628">
        <v>0</v>
      </c>
      <c r="I21" s="628">
        <v>0</v>
      </c>
      <c r="J21" s="628">
        <v>0</v>
      </c>
      <c r="K21" s="628">
        <v>0</v>
      </c>
      <c r="L21" s="628">
        <v>0</v>
      </c>
      <c r="M21" s="628">
        <v>0</v>
      </c>
      <c r="N21" s="628">
        <v>0</v>
      </c>
      <c r="O21" s="628">
        <v>0</v>
      </c>
      <c r="P21" s="628">
        <v>0</v>
      </c>
      <c r="Q21" s="628">
        <v>0</v>
      </c>
      <c r="R21" s="628">
        <v>0</v>
      </c>
      <c r="S21" s="628">
        <v>0</v>
      </c>
      <c r="T21" s="628">
        <v>0</v>
      </c>
      <c r="U21" s="628">
        <v>0</v>
      </c>
      <c r="V21" s="628">
        <v>0</v>
      </c>
      <c r="W21" s="628">
        <v>0</v>
      </c>
      <c r="X21" s="628">
        <v>0</v>
      </c>
      <c r="Y21" s="628">
        <v>0</v>
      </c>
      <c r="Z21" s="628">
        <v>0</v>
      </c>
      <c r="AA21" s="628">
        <v>0</v>
      </c>
      <c r="AB21" s="430"/>
    </row>
    <row r="22" spans="1:28">
      <c r="A22" s="432">
        <v>3</v>
      </c>
      <c r="B22" s="402" t="s">
        <v>484</v>
      </c>
      <c r="C22" s="646">
        <v>74214701.189999998</v>
      </c>
      <c r="D22" s="646">
        <v>68338383.559999987</v>
      </c>
      <c r="E22" s="648">
        <v>0</v>
      </c>
      <c r="F22" s="648">
        <v>0</v>
      </c>
      <c r="G22" s="648">
        <v>0</v>
      </c>
      <c r="H22" s="646">
        <v>5843801.3600000003</v>
      </c>
      <c r="I22" s="648">
        <v>0</v>
      </c>
      <c r="J22" s="648">
        <v>0</v>
      </c>
      <c r="K22" s="648">
        <v>0</v>
      </c>
      <c r="L22" s="646">
        <v>32516.270000000004</v>
      </c>
      <c r="M22" s="648">
        <v>0</v>
      </c>
      <c r="N22" s="648">
        <v>0</v>
      </c>
      <c r="O22" s="648">
        <v>0</v>
      </c>
      <c r="P22" s="648">
        <v>0</v>
      </c>
      <c r="Q22" s="648">
        <v>0</v>
      </c>
      <c r="R22" s="648">
        <v>0</v>
      </c>
      <c r="S22" s="648">
        <v>0</v>
      </c>
      <c r="T22" s="646">
        <v>0</v>
      </c>
      <c r="U22" s="648">
        <v>0</v>
      </c>
      <c r="V22" s="648">
        <v>0</v>
      </c>
      <c r="W22" s="648">
        <v>0</v>
      </c>
      <c r="X22" s="648">
        <v>0</v>
      </c>
      <c r="Y22" s="648">
        <v>0</v>
      </c>
      <c r="Z22" s="648">
        <v>0</v>
      </c>
      <c r="AA22" s="648">
        <v>0</v>
      </c>
      <c r="AB22" s="430"/>
    </row>
    <row r="23" spans="1:28">
      <c r="A23" s="397">
        <v>3.1</v>
      </c>
      <c r="B23" s="431" t="s">
        <v>438</v>
      </c>
      <c r="C23" s="647">
        <v>0</v>
      </c>
      <c r="D23" s="646">
        <v>0</v>
      </c>
      <c r="E23" s="648">
        <v>0</v>
      </c>
      <c r="F23" s="648">
        <v>0</v>
      </c>
      <c r="G23" s="648">
        <v>0</v>
      </c>
      <c r="H23" s="646">
        <v>0</v>
      </c>
      <c r="I23" s="648">
        <v>0</v>
      </c>
      <c r="J23" s="648">
        <v>0</v>
      </c>
      <c r="K23" s="648">
        <v>0</v>
      </c>
      <c r="L23" s="646">
        <v>0</v>
      </c>
      <c r="M23" s="648">
        <v>0</v>
      </c>
      <c r="N23" s="648">
        <v>0</v>
      </c>
      <c r="O23" s="648">
        <v>0</v>
      </c>
      <c r="P23" s="648">
        <v>0</v>
      </c>
      <c r="Q23" s="648">
        <v>0</v>
      </c>
      <c r="R23" s="648">
        <v>0</v>
      </c>
      <c r="S23" s="648">
        <v>0</v>
      </c>
      <c r="T23" s="646">
        <v>0</v>
      </c>
      <c r="U23" s="648">
        <v>0</v>
      </c>
      <c r="V23" s="648">
        <v>0</v>
      </c>
      <c r="W23" s="648">
        <v>0</v>
      </c>
      <c r="X23" s="648">
        <v>0</v>
      </c>
      <c r="Y23" s="648">
        <v>0</v>
      </c>
      <c r="Z23" s="648">
        <v>0</v>
      </c>
      <c r="AA23" s="648">
        <v>0</v>
      </c>
      <c r="AB23" s="430"/>
    </row>
    <row r="24" spans="1:28">
      <c r="A24" s="397">
        <v>3.2</v>
      </c>
      <c r="B24" s="431" t="s">
        <v>439</v>
      </c>
      <c r="C24" s="647">
        <v>0</v>
      </c>
      <c r="D24" s="646">
        <v>0</v>
      </c>
      <c r="E24" s="648">
        <v>0</v>
      </c>
      <c r="F24" s="648">
        <v>0</v>
      </c>
      <c r="G24" s="648">
        <v>0</v>
      </c>
      <c r="H24" s="646">
        <v>0</v>
      </c>
      <c r="I24" s="648">
        <v>0</v>
      </c>
      <c r="J24" s="648">
        <v>0</v>
      </c>
      <c r="K24" s="648">
        <v>0</v>
      </c>
      <c r="L24" s="646">
        <v>0</v>
      </c>
      <c r="M24" s="648">
        <v>0</v>
      </c>
      <c r="N24" s="648">
        <v>0</v>
      </c>
      <c r="O24" s="648">
        <v>0</v>
      </c>
      <c r="P24" s="648">
        <v>0</v>
      </c>
      <c r="Q24" s="648">
        <v>0</v>
      </c>
      <c r="R24" s="648">
        <v>0</v>
      </c>
      <c r="S24" s="648">
        <v>0</v>
      </c>
      <c r="T24" s="646">
        <v>0</v>
      </c>
      <c r="U24" s="648">
        <v>0</v>
      </c>
      <c r="V24" s="648">
        <v>0</v>
      </c>
      <c r="W24" s="648">
        <v>0</v>
      </c>
      <c r="X24" s="648">
        <v>0</v>
      </c>
      <c r="Y24" s="648">
        <v>0</v>
      </c>
      <c r="Z24" s="648">
        <v>0</v>
      </c>
      <c r="AA24" s="648">
        <v>0</v>
      </c>
      <c r="AB24" s="430"/>
    </row>
    <row r="25" spans="1:28">
      <c r="A25" s="397">
        <v>3.3</v>
      </c>
      <c r="B25" s="431" t="s">
        <v>440</v>
      </c>
      <c r="C25" s="647">
        <v>0</v>
      </c>
      <c r="D25" s="646">
        <v>0</v>
      </c>
      <c r="E25" s="648">
        <v>0</v>
      </c>
      <c r="F25" s="648">
        <v>0</v>
      </c>
      <c r="G25" s="648">
        <v>0</v>
      </c>
      <c r="H25" s="646">
        <v>0</v>
      </c>
      <c r="I25" s="648">
        <v>0</v>
      </c>
      <c r="J25" s="648">
        <v>0</v>
      </c>
      <c r="K25" s="648">
        <v>0</v>
      </c>
      <c r="L25" s="646">
        <v>0</v>
      </c>
      <c r="M25" s="648">
        <v>0</v>
      </c>
      <c r="N25" s="648">
        <v>0</v>
      </c>
      <c r="O25" s="648">
        <v>0</v>
      </c>
      <c r="P25" s="648">
        <v>0</v>
      </c>
      <c r="Q25" s="648">
        <v>0</v>
      </c>
      <c r="R25" s="648">
        <v>0</v>
      </c>
      <c r="S25" s="648">
        <v>0</v>
      </c>
      <c r="T25" s="646">
        <v>0</v>
      </c>
      <c r="U25" s="648">
        <v>0</v>
      </c>
      <c r="V25" s="648">
        <v>0</v>
      </c>
      <c r="W25" s="648">
        <v>0</v>
      </c>
      <c r="X25" s="648">
        <v>0</v>
      </c>
      <c r="Y25" s="648">
        <v>0</v>
      </c>
      <c r="Z25" s="648">
        <v>0</v>
      </c>
      <c r="AA25" s="648">
        <v>0</v>
      </c>
      <c r="AB25" s="430"/>
    </row>
    <row r="26" spans="1:28">
      <c r="A26" s="397">
        <v>3.4</v>
      </c>
      <c r="B26" s="431" t="s">
        <v>441</v>
      </c>
      <c r="C26" s="647">
        <v>1</v>
      </c>
      <c r="D26" s="646">
        <v>1</v>
      </c>
      <c r="E26" s="648">
        <v>0</v>
      </c>
      <c r="F26" s="648">
        <v>0</v>
      </c>
      <c r="G26" s="648">
        <v>0</v>
      </c>
      <c r="H26" s="646">
        <v>0</v>
      </c>
      <c r="I26" s="648">
        <v>0</v>
      </c>
      <c r="J26" s="648">
        <v>0</v>
      </c>
      <c r="K26" s="648">
        <v>0</v>
      </c>
      <c r="L26" s="646">
        <v>0</v>
      </c>
      <c r="M26" s="648">
        <v>0</v>
      </c>
      <c r="N26" s="648">
        <v>0</v>
      </c>
      <c r="O26" s="648">
        <v>0</v>
      </c>
      <c r="P26" s="648">
        <v>0</v>
      </c>
      <c r="Q26" s="648">
        <v>0</v>
      </c>
      <c r="R26" s="648">
        <v>0</v>
      </c>
      <c r="S26" s="648">
        <v>0</v>
      </c>
      <c r="T26" s="646">
        <v>0</v>
      </c>
      <c r="U26" s="648">
        <v>0</v>
      </c>
      <c r="V26" s="648">
        <v>0</v>
      </c>
      <c r="W26" s="648">
        <v>0</v>
      </c>
      <c r="X26" s="648">
        <v>0</v>
      </c>
      <c r="Y26" s="648">
        <v>0</v>
      </c>
      <c r="Z26" s="648">
        <v>0</v>
      </c>
      <c r="AA26" s="648">
        <v>0</v>
      </c>
      <c r="AB26" s="430"/>
    </row>
    <row r="27" spans="1:28">
      <c r="A27" s="397">
        <v>3.5</v>
      </c>
      <c r="B27" s="431" t="s">
        <v>442</v>
      </c>
      <c r="C27" s="647">
        <v>72071883.069999993</v>
      </c>
      <c r="D27" s="646">
        <v>66237681.069999993</v>
      </c>
      <c r="E27" s="648">
        <v>0</v>
      </c>
      <c r="F27" s="648">
        <v>0</v>
      </c>
      <c r="G27" s="648">
        <v>0</v>
      </c>
      <c r="H27" s="646">
        <v>5834202</v>
      </c>
      <c r="I27" s="648">
        <v>0</v>
      </c>
      <c r="J27" s="648">
        <v>0</v>
      </c>
      <c r="K27" s="648">
        <v>0</v>
      </c>
      <c r="L27" s="646">
        <v>0</v>
      </c>
      <c r="M27" s="648">
        <v>0</v>
      </c>
      <c r="N27" s="648">
        <v>0</v>
      </c>
      <c r="O27" s="648">
        <v>0</v>
      </c>
      <c r="P27" s="648">
        <v>0</v>
      </c>
      <c r="Q27" s="648">
        <v>0</v>
      </c>
      <c r="R27" s="648">
        <v>0</v>
      </c>
      <c r="S27" s="648">
        <v>0</v>
      </c>
      <c r="T27" s="646">
        <v>0</v>
      </c>
      <c r="U27" s="648">
        <v>0</v>
      </c>
      <c r="V27" s="648">
        <v>0</v>
      </c>
      <c r="W27" s="648">
        <v>0</v>
      </c>
      <c r="X27" s="648">
        <v>0</v>
      </c>
      <c r="Y27" s="648">
        <v>0</v>
      </c>
      <c r="Z27" s="648">
        <v>0</v>
      </c>
      <c r="AA27" s="648">
        <v>0</v>
      </c>
      <c r="AB27" s="430"/>
    </row>
    <row r="28" spans="1:28">
      <c r="A28" s="397">
        <v>3.6</v>
      </c>
      <c r="B28" s="431" t="s">
        <v>443</v>
      </c>
      <c r="C28" s="647">
        <v>2142817.1199999996</v>
      </c>
      <c r="D28" s="646">
        <v>2100701.4899999998</v>
      </c>
      <c r="E28" s="648">
        <v>0</v>
      </c>
      <c r="F28" s="648">
        <v>0</v>
      </c>
      <c r="G28" s="648">
        <v>0</v>
      </c>
      <c r="H28" s="646">
        <v>9599.36</v>
      </c>
      <c r="I28" s="648">
        <v>0</v>
      </c>
      <c r="J28" s="648">
        <v>0</v>
      </c>
      <c r="K28" s="648">
        <v>0</v>
      </c>
      <c r="L28" s="646">
        <v>32516.270000000004</v>
      </c>
      <c r="M28" s="648">
        <v>0</v>
      </c>
      <c r="N28" s="648">
        <v>0</v>
      </c>
      <c r="O28" s="648">
        <v>0</v>
      </c>
      <c r="P28" s="648">
        <v>0</v>
      </c>
      <c r="Q28" s="648">
        <v>0</v>
      </c>
      <c r="R28" s="648">
        <v>0</v>
      </c>
      <c r="S28" s="648">
        <v>0</v>
      </c>
      <c r="T28" s="646">
        <v>0</v>
      </c>
      <c r="U28" s="648">
        <v>0</v>
      </c>
      <c r="V28" s="648">
        <v>0</v>
      </c>
      <c r="W28" s="648">
        <v>0</v>
      </c>
      <c r="X28" s="648">
        <v>0</v>
      </c>
      <c r="Y28" s="648">
        <v>0</v>
      </c>
      <c r="Z28" s="648">
        <v>0</v>
      </c>
      <c r="AA28" s="648">
        <v>0</v>
      </c>
      <c r="AB28" s="430"/>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A25" sqref="A25:XFD42"/>
    </sheetView>
  </sheetViews>
  <sheetFormatPr defaultColWidth="9.140625" defaultRowHeight="12.75"/>
  <cols>
    <col min="1" max="1" width="11.85546875" style="409" bestFit="1" customWidth="1"/>
    <col min="2" max="2" width="90.140625" style="409" bestFit="1" customWidth="1"/>
    <col min="3" max="3" width="20.140625" style="409" customWidth="1"/>
    <col min="4" max="4" width="22.140625" style="409" customWidth="1"/>
    <col min="5" max="7" width="17.140625" style="409" customWidth="1"/>
    <col min="8" max="8" width="22.140625" style="409" customWidth="1"/>
    <col min="9" max="10" width="17.140625" style="409" customWidth="1"/>
    <col min="11" max="27" width="22.140625" style="409" customWidth="1"/>
    <col min="28" max="16384" width="9.140625" style="409"/>
  </cols>
  <sheetData>
    <row r="1" spans="1:27" ht="13.5">
      <c r="A1" s="314" t="s">
        <v>30</v>
      </c>
      <c r="B1" s="394" t="str">
        <f>'Info '!C2</f>
        <v>JSC " Halyk Bank Georgia"</v>
      </c>
    </row>
    <row r="2" spans="1:27">
      <c r="A2" s="315" t="s">
        <v>31</v>
      </c>
      <c r="B2" s="393">
        <f>'1. key ratios '!B2</f>
        <v>45747</v>
      </c>
    </row>
    <row r="3" spans="1:27">
      <c r="A3" s="316" t="s">
        <v>446</v>
      </c>
      <c r="C3" s="411"/>
    </row>
    <row r="4" spans="1:27" ht="13.5" thickBot="1">
      <c r="A4" s="316"/>
      <c r="B4" s="466"/>
      <c r="C4" s="411"/>
    </row>
    <row r="5" spans="1:27" s="442" customFormat="1" ht="13.5" customHeight="1">
      <c r="A5" s="834" t="s">
        <v>652</v>
      </c>
      <c r="B5" s="835"/>
      <c r="C5" s="843" t="s">
        <v>651</v>
      </c>
      <c r="D5" s="844"/>
      <c r="E5" s="844"/>
      <c r="F5" s="844"/>
      <c r="G5" s="844"/>
      <c r="H5" s="844"/>
      <c r="I5" s="844"/>
      <c r="J5" s="844"/>
      <c r="K5" s="844"/>
      <c r="L5" s="844"/>
      <c r="M5" s="844"/>
      <c r="N5" s="844"/>
      <c r="O5" s="844"/>
      <c r="P5" s="844"/>
      <c r="Q5" s="844"/>
      <c r="R5" s="844"/>
      <c r="S5" s="845"/>
      <c r="T5" s="441"/>
      <c r="U5" s="441"/>
      <c r="V5" s="441"/>
      <c r="W5" s="441"/>
      <c r="X5" s="441"/>
      <c r="Y5" s="441"/>
      <c r="Z5" s="441"/>
      <c r="AA5" s="440"/>
    </row>
    <row r="6" spans="1:27" s="442" customFormat="1" ht="12" customHeight="1">
      <c r="A6" s="836"/>
      <c r="B6" s="837"/>
      <c r="C6" s="840" t="s">
        <v>64</v>
      </c>
      <c r="D6" s="832" t="s">
        <v>648</v>
      </c>
      <c r="E6" s="832"/>
      <c r="F6" s="832"/>
      <c r="G6" s="832"/>
      <c r="H6" s="832" t="s">
        <v>647</v>
      </c>
      <c r="I6" s="832"/>
      <c r="J6" s="832"/>
      <c r="K6" s="832"/>
      <c r="L6" s="439"/>
      <c r="M6" s="833" t="s">
        <v>646</v>
      </c>
      <c r="N6" s="833"/>
      <c r="O6" s="833"/>
      <c r="P6" s="833"/>
      <c r="Q6" s="833"/>
      <c r="R6" s="833"/>
      <c r="S6" s="842"/>
      <c r="T6" s="441"/>
      <c r="U6" s="821" t="s">
        <v>645</v>
      </c>
      <c r="V6" s="821"/>
      <c r="W6" s="821"/>
      <c r="X6" s="821"/>
      <c r="Y6" s="821"/>
      <c r="Z6" s="821"/>
      <c r="AA6" s="814"/>
    </row>
    <row r="7" spans="1:27" s="442" customFormat="1" ht="25.5">
      <c r="A7" s="838"/>
      <c r="B7" s="839"/>
      <c r="C7" s="841"/>
      <c r="D7" s="436"/>
      <c r="E7" s="434" t="s">
        <v>436</v>
      </c>
      <c r="F7" s="406" t="s">
        <v>643</v>
      </c>
      <c r="G7" s="408" t="s">
        <v>644</v>
      </c>
      <c r="H7" s="465"/>
      <c r="I7" s="434" t="s">
        <v>436</v>
      </c>
      <c r="J7" s="406" t="s">
        <v>643</v>
      </c>
      <c r="K7" s="408" t="s">
        <v>644</v>
      </c>
      <c r="L7" s="435"/>
      <c r="M7" s="434" t="s">
        <v>436</v>
      </c>
      <c r="N7" s="406" t="s">
        <v>643</v>
      </c>
      <c r="O7" s="406" t="s">
        <v>642</v>
      </c>
      <c r="P7" s="406" t="s">
        <v>641</v>
      </c>
      <c r="Q7" s="406" t="s">
        <v>640</v>
      </c>
      <c r="R7" s="406" t="s">
        <v>639</v>
      </c>
      <c r="S7" s="464" t="s">
        <v>638</v>
      </c>
      <c r="T7" s="463"/>
      <c r="U7" s="434" t="s">
        <v>436</v>
      </c>
      <c r="V7" s="434" t="s">
        <v>643</v>
      </c>
      <c r="W7" s="434" t="s">
        <v>642</v>
      </c>
      <c r="X7" s="434" t="s">
        <v>641</v>
      </c>
      <c r="Y7" s="434" t="s">
        <v>640</v>
      </c>
      <c r="Z7" s="406" t="s">
        <v>639</v>
      </c>
      <c r="AA7" s="434" t="s">
        <v>638</v>
      </c>
    </row>
    <row r="8" spans="1:27">
      <c r="A8" s="462">
        <v>1</v>
      </c>
      <c r="B8" s="461" t="s">
        <v>437</v>
      </c>
      <c r="C8" s="627">
        <v>857608435.44000018</v>
      </c>
      <c r="D8" s="628">
        <v>725348475.42000008</v>
      </c>
      <c r="E8" s="628">
        <v>31501126.510000002</v>
      </c>
      <c r="F8" s="628">
        <v>0</v>
      </c>
      <c r="G8" s="628">
        <v>0</v>
      </c>
      <c r="H8" s="628">
        <v>50898855.609999992</v>
      </c>
      <c r="I8" s="628">
        <v>4087952.8899999992</v>
      </c>
      <c r="J8" s="628">
        <v>14447741.590000002</v>
      </c>
      <c r="K8" s="628">
        <v>0</v>
      </c>
      <c r="L8" s="628">
        <v>79206935.720000044</v>
      </c>
      <c r="M8" s="628">
        <v>6658432.5600000005</v>
      </c>
      <c r="N8" s="628">
        <v>6074836.0499999998</v>
      </c>
      <c r="O8" s="628">
        <v>6091808.6100000003</v>
      </c>
      <c r="P8" s="628">
        <v>7159899.709999999</v>
      </c>
      <c r="Q8" s="628">
        <v>12047625.530000001</v>
      </c>
      <c r="R8" s="628">
        <v>5549329.7100000018</v>
      </c>
      <c r="S8" s="628">
        <v>2703742.11</v>
      </c>
      <c r="T8" s="628">
        <v>2154168.6900000004</v>
      </c>
      <c r="U8" s="628">
        <v>0</v>
      </c>
      <c r="V8" s="628">
        <v>0</v>
      </c>
      <c r="W8" s="628">
        <v>0</v>
      </c>
      <c r="X8" s="628">
        <v>0</v>
      </c>
      <c r="Y8" s="628">
        <v>41912.82</v>
      </c>
      <c r="Z8" s="628">
        <v>2023239.33</v>
      </c>
      <c r="AA8" s="629">
        <v>89016.540000000008</v>
      </c>
    </row>
    <row r="9" spans="1:27">
      <c r="A9" s="459">
        <v>1.1000000000000001</v>
      </c>
      <c r="B9" s="460" t="s">
        <v>447</v>
      </c>
      <c r="C9" s="630">
        <v>817829390.38000011</v>
      </c>
      <c r="D9" s="628">
        <v>693195730.37000012</v>
      </c>
      <c r="E9" s="628">
        <v>31341870.390000001</v>
      </c>
      <c r="F9" s="628">
        <v>0</v>
      </c>
      <c r="G9" s="628">
        <v>0</v>
      </c>
      <c r="H9" s="628">
        <v>47230795.349999994</v>
      </c>
      <c r="I9" s="628">
        <v>4067339.2399999993</v>
      </c>
      <c r="J9" s="628">
        <v>14321438.200000001</v>
      </c>
      <c r="K9" s="628">
        <v>0</v>
      </c>
      <c r="L9" s="628">
        <v>75582242.240000039</v>
      </c>
      <c r="M9" s="628">
        <v>6622843.8100000005</v>
      </c>
      <c r="N9" s="628">
        <v>6034138.3399999999</v>
      </c>
      <c r="O9" s="628">
        <v>5811663.0800000001</v>
      </c>
      <c r="P9" s="628">
        <v>6990910.0999999987</v>
      </c>
      <c r="Q9" s="628">
        <v>11684716.750000002</v>
      </c>
      <c r="R9" s="628">
        <v>4314241.6800000016</v>
      </c>
      <c r="S9" s="628">
        <v>2377408.2599999998</v>
      </c>
      <c r="T9" s="628">
        <v>1820622.4200000004</v>
      </c>
      <c r="U9" s="628">
        <v>0</v>
      </c>
      <c r="V9" s="628">
        <v>0</v>
      </c>
      <c r="W9" s="628">
        <v>0</v>
      </c>
      <c r="X9" s="628">
        <v>0</v>
      </c>
      <c r="Y9" s="628">
        <v>38352.81</v>
      </c>
      <c r="Z9" s="628">
        <v>1721236.97</v>
      </c>
      <c r="AA9" s="629">
        <v>61032.640000000007</v>
      </c>
    </row>
    <row r="10" spans="1:27">
      <c r="A10" s="457" t="s">
        <v>14</v>
      </c>
      <c r="B10" s="458" t="s">
        <v>448</v>
      </c>
      <c r="C10" s="631">
        <v>760990261.58999956</v>
      </c>
      <c r="D10" s="628">
        <v>634207704.55999959</v>
      </c>
      <c r="E10" s="628">
        <v>31332336.810000002</v>
      </c>
      <c r="F10" s="628">
        <v>0</v>
      </c>
      <c r="G10" s="628">
        <v>0</v>
      </c>
      <c r="H10" s="628">
        <v>50610100.730000004</v>
      </c>
      <c r="I10" s="628">
        <v>4067339.2399999998</v>
      </c>
      <c r="J10" s="628">
        <v>14321438.199999997</v>
      </c>
      <c r="K10" s="628">
        <v>0</v>
      </c>
      <c r="L10" s="628">
        <v>74452524.25</v>
      </c>
      <c r="M10" s="628">
        <v>6622843.8099999987</v>
      </c>
      <c r="N10" s="628">
        <v>5962996.5299999993</v>
      </c>
      <c r="O10" s="628">
        <v>5811663.0800000001</v>
      </c>
      <c r="P10" s="628">
        <v>6990910.0999999996</v>
      </c>
      <c r="Q10" s="628">
        <v>11684716.75</v>
      </c>
      <c r="R10" s="628">
        <v>3262969.27</v>
      </c>
      <c r="S10" s="628">
        <v>2348063.96</v>
      </c>
      <c r="T10" s="628">
        <v>1719932.0499999998</v>
      </c>
      <c r="U10" s="628">
        <v>0</v>
      </c>
      <c r="V10" s="628">
        <v>0</v>
      </c>
      <c r="W10" s="628">
        <v>0</v>
      </c>
      <c r="X10" s="628">
        <v>0</v>
      </c>
      <c r="Y10" s="628">
        <v>0</v>
      </c>
      <c r="Z10" s="628">
        <v>1719932.0499999998</v>
      </c>
      <c r="AA10" s="629">
        <v>0</v>
      </c>
    </row>
    <row r="11" spans="1:27">
      <c r="A11" s="456" t="s">
        <v>449</v>
      </c>
      <c r="B11" s="455" t="s">
        <v>450</v>
      </c>
      <c r="C11" s="632">
        <v>479486339.63999957</v>
      </c>
      <c r="D11" s="628">
        <v>404045625.58999956</v>
      </c>
      <c r="E11" s="628">
        <v>24905372.75</v>
      </c>
      <c r="F11" s="628">
        <v>0</v>
      </c>
      <c r="G11" s="628">
        <v>0</v>
      </c>
      <c r="H11" s="628">
        <v>33587026.010000005</v>
      </c>
      <c r="I11" s="628">
        <v>1566926.96</v>
      </c>
      <c r="J11" s="628">
        <v>13240250.959999997</v>
      </c>
      <c r="K11" s="628">
        <v>0</v>
      </c>
      <c r="L11" s="628">
        <v>41853688.039999999</v>
      </c>
      <c r="M11" s="628">
        <v>5324499.6999999993</v>
      </c>
      <c r="N11" s="628">
        <v>5004661.1999999993</v>
      </c>
      <c r="O11" s="628">
        <v>4704052.59</v>
      </c>
      <c r="P11" s="628">
        <v>2905069.3899999997</v>
      </c>
      <c r="Q11" s="628">
        <v>5122012.4100000011</v>
      </c>
      <c r="R11" s="628">
        <v>2797453.75</v>
      </c>
      <c r="S11" s="628">
        <v>1714525.68</v>
      </c>
      <c r="T11" s="628">
        <v>0</v>
      </c>
      <c r="U11" s="628">
        <v>0</v>
      </c>
      <c r="V11" s="628">
        <v>0</v>
      </c>
      <c r="W11" s="628">
        <v>0</v>
      </c>
      <c r="X11" s="628">
        <v>0</v>
      </c>
      <c r="Y11" s="628">
        <v>0</v>
      </c>
      <c r="Z11" s="628">
        <v>0</v>
      </c>
      <c r="AA11" s="629">
        <v>0</v>
      </c>
    </row>
    <row r="12" spans="1:27">
      <c r="A12" s="456" t="s">
        <v>451</v>
      </c>
      <c r="B12" s="455" t="s">
        <v>452</v>
      </c>
      <c r="C12" s="632">
        <v>169567890.55000004</v>
      </c>
      <c r="D12" s="628">
        <v>134247543.21000001</v>
      </c>
      <c r="E12" s="628">
        <v>2288927.6399999997</v>
      </c>
      <c r="F12" s="628">
        <v>0</v>
      </c>
      <c r="G12" s="628">
        <v>0</v>
      </c>
      <c r="H12" s="628">
        <v>8789519.7400000002</v>
      </c>
      <c r="I12" s="628">
        <v>2458073.98</v>
      </c>
      <c r="J12" s="628">
        <v>1081187.2400000002</v>
      </c>
      <c r="K12" s="628">
        <v>0</v>
      </c>
      <c r="L12" s="628">
        <v>25802290.269999996</v>
      </c>
      <c r="M12" s="628">
        <v>235708.52000000002</v>
      </c>
      <c r="N12" s="628">
        <v>726727.29</v>
      </c>
      <c r="O12" s="628">
        <v>752842.8600000001</v>
      </c>
      <c r="P12" s="628">
        <v>2660489.9500000002</v>
      </c>
      <c r="Q12" s="628">
        <v>6356687.7199999997</v>
      </c>
      <c r="R12" s="628">
        <v>45489.58</v>
      </c>
      <c r="S12" s="628">
        <v>0</v>
      </c>
      <c r="T12" s="628">
        <v>728537.33</v>
      </c>
      <c r="U12" s="628">
        <v>0</v>
      </c>
      <c r="V12" s="628">
        <v>0</v>
      </c>
      <c r="W12" s="628">
        <v>0</v>
      </c>
      <c r="X12" s="628">
        <v>0</v>
      </c>
      <c r="Y12" s="628">
        <v>0</v>
      </c>
      <c r="Z12" s="628">
        <v>728537.33</v>
      </c>
      <c r="AA12" s="629">
        <v>0</v>
      </c>
    </row>
    <row r="13" spans="1:27">
      <c r="A13" s="456" t="s">
        <v>453</v>
      </c>
      <c r="B13" s="455" t="s">
        <v>454</v>
      </c>
      <c r="C13" s="632">
        <v>80581919.480000004</v>
      </c>
      <c r="D13" s="628">
        <v>76561226.040000007</v>
      </c>
      <c r="E13" s="628">
        <v>3198865.6599999997</v>
      </c>
      <c r="F13" s="628">
        <v>0</v>
      </c>
      <c r="G13" s="628">
        <v>0</v>
      </c>
      <c r="H13" s="628">
        <v>0</v>
      </c>
      <c r="I13" s="628">
        <v>0</v>
      </c>
      <c r="J13" s="628">
        <v>0</v>
      </c>
      <c r="K13" s="628">
        <v>0</v>
      </c>
      <c r="L13" s="628">
        <v>4020693.4400000004</v>
      </c>
      <c r="M13" s="628">
        <v>0</v>
      </c>
      <c r="N13" s="628">
        <v>231608.03999999998</v>
      </c>
      <c r="O13" s="628">
        <v>354767.63</v>
      </c>
      <c r="P13" s="628">
        <v>1425350.76</v>
      </c>
      <c r="Q13" s="628">
        <v>206016.62000000005</v>
      </c>
      <c r="R13" s="628">
        <v>420025.93999999994</v>
      </c>
      <c r="S13" s="628">
        <v>633538.28</v>
      </c>
      <c r="T13" s="628">
        <v>0</v>
      </c>
      <c r="U13" s="628">
        <v>0</v>
      </c>
      <c r="V13" s="628">
        <v>0</v>
      </c>
      <c r="W13" s="628">
        <v>0</v>
      </c>
      <c r="X13" s="628">
        <v>0</v>
      </c>
      <c r="Y13" s="628">
        <v>0</v>
      </c>
      <c r="Z13" s="628">
        <v>0</v>
      </c>
      <c r="AA13" s="629">
        <v>0</v>
      </c>
    </row>
    <row r="14" spans="1:27">
      <c r="A14" s="456" t="s">
        <v>455</v>
      </c>
      <c r="B14" s="455" t="s">
        <v>456</v>
      </c>
      <c r="C14" s="632">
        <v>31354111.919999994</v>
      </c>
      <c r="D14" s="628">
        <v>19353309.719999995</v>
      </c>
      <c r="E14" s="628">
        <v>939170.76</v>
      </c>
      <c r="F14" s="628">
        <v>0</v>
      </c>
      <c r="G14" s="628">
        <v>0</v>
      </c>
      <c r="H14" s="628">
        <v>8233554.9799999995</v>
      </c>
      <c r="I14" s="628">
        <v>42338.3</v>
      </c>
      <c r="J14" s="628">
        <v>0</v>
      </c>
      <c r="K14" s="628">
        <v>0</v>
      </c>
      <c r="L14" s="628">
        <v>2775852.5</v>
      </c>
      <c r="M14" s="628">
        <v>1062635.5899999999</v>
      </c>
      <c r="N14" s="628">
        <v>0</v>
      </c>
      <c r="O14" s="628">
        <v>0</v>
      </c>
      <c r="P14" s="628">
        <v>0</v>
      </c>
      <c r="Q14" s="628">
        <v>0</v>
      </c>
      <c r="R14" s="628">
        <v>0</v>
      </c>
      <c r="S14" s="628">
        <v>0</v>
      </c>
      <c r="T14" s="628">
        <v>991394.72</v>
      </c>
      <c r="U14" s="628">
        <v>0</v>
      </c>
      <c r="V14" s="628">
        <v>0</v>
      </c>
      <c r="W14" s="628">
        <v>0</v>
      </c>
      <c r="X14" s="628">
        <v>0</v>
      </c>
      <c r="Y14" s="628">
        <v>0</v>
      </c>
      <c r="Z14" s="628">
        <v>991394.72</v>
      </c>
      <c r="AA14" s="629">
        <v>0</v>
      </c>
    </row>
    <row r="15" spans="1:27">
      <c r="A15" s="454">
        <v>1.2</v>
      </c>
      <c r="B15" s="452" t="s">
        <v>650</v>
      </c>
      <c r="C15" s="633">
        <v>13763875.420900006</v>
      </c>
      <c r="D15" s="628">
        <v>2683796.9026000043</v>
      </c>
      <c r="E15" s="628">
        <v>332975.26299999992</v>
      </c>
      <c r="F15" s="628">
        <v>0</v>
      </c>
      <c r="G15" s="628">
        <v>0</v>
      </c>
      <c r="H15" s="628">
        <v>1247321.7775000003</v>
      </c>
      <c r="I15" s="628">
        <v>259242.79660000003</v>
      </c>
      <c r="J15" s="628">
        <v>378348.15180000005</v>
      </c>
      <c r="K15" s="628">
        <v>0</v>
      </c>
      <c r="L15" s="628">
        <v>9077972.7223000005</v>
      </c>
      <c r="M15" s="628">
        <v>486582.91809999995</v>
      </c>
      <c r="N15" s="628">
        <v>563492.47500000021</v>
      </c>
      <c r="O15" s="628">
        <v>468487.15539999999</v>
      </c>
      <c r="P15" s="628">
        <v>1103019.3315000001</v>
      </c>
      <c r="Q15" s="628">
        <v>1065441.8513</v>
      </c>
      <c r="R15" s="628">
        <v>1417593.4049000002</v>
      </c>
      <c r="S15" s="628">
        <v>353951.66309999989</v>
      </c>
      <c r="T15" s="628">
        <v>754784.01850000001</v>
      </c>
      <c r="U15" s="628">
        <v>0</v>
      </c>
      <c r="V15" s="628">
        <v>0</v>
      </c>
      <c r="W15" s="628">
        <v>0</v>
      </c>
      <c r="X15" s="628">
        <v>0</v>
      </c>
      <c r="Y15" s="628">
        <v>8149.9721</v>
      </c>
      <c r="Z15" s="628">
        <v>733664.61040000001</v>
      </c>
      <c r="AA15" s="629">
        <v>12969.436</v>
      </c>
    </row>
    <row r="16" spans="1:27">
      <c r="A16" s="453">
        <v>1.3</v>
      </c>
      <c r="B16" s="452" t="s">
        <v>495</v>
      </c>
      <c r="C16" s="634">
        <v>0</v>
      </c>
      <c r="D16" s="635">
        <v>0</v>
      </c>
      <c r="E16" s="635">
        <v>0</v>
      </c>
      <c r="F16" s="635">
        <v>0</v>
      </c>
      <c r="G16" s="635">
        <v>0</v>
      </c>
      <c r="H16" s="635">
        <v>0</v>
      </c>
      <c r="I16" s="635">
        <v>0</v>
      </c>
      <c r="J16" s="635">
        <v>0</v>
      </c>
      <c r="K16" s="635">
        <v>0</v>
      </c>
      <c r="L16" s="635">
        <v>0</v>
      </c>
      <c r="M16" s="635">
        <v>0</v>
      </c>
      <c r="N16" s="635">
        <v>0</v>
      </c>
      <c r="O16" s="635">
        <v>0</v>
      </c>
      <c r="P16" s="635">
        <v>0</v>
      </c>
      <c r="Q16" s="635">
        <v>0</v>
      </c>
      <c r="R16" s="635">
        <v>0</v>
      </c>
      <c r="S16" s="635">
        <v>0</v>
      </c>
      <c r="T16" s="635">
        <v>0</v>
      </c>
      <c r="U16" s="635">
        <v>0</v>
      </c>
      <c r="V16" s="635">
        <v>0</v>
      </c>
      <c r="W16" s="635">
        <v>0</v>
      </c>
      <c r="X16" s="635">
        <v>0</v>
      </c>
      <c r="Y16" s="635">
        <v>0</v>
      </c>
      <c r="Z16" s="635">
        <v>0</v>
      </c>
      <c r="AA16" s="636">
        <v>0</v>
      </c>
    </row>
    <row r="17" spans="1:27" s="442" customFormat="1">
      <c r="A17" s="450" t="s">
        <v>457</v>
      </c>
      <c r="B17" s="451" t="s">
        <v>458</v>
      </c>
      <c r="C17" s="637">
        <v>760050983.63999903</v>
      </c>
      <c r="D17" s="638">
        <v>636402882.36999905</v>
      </c>
      <c r="E17" s="638">
        <v>30785800.919999998</v>
      </c>
      <c r="F17" s="638">
        <v>0</v>
      </c>
      <c r="G17" s="638">
        <v>0</v>
      </c>
      <c r="H17" s="638">
        <v>48169534.449999996</v>
      </c>
      <c r="I17" s="638">
        <v>4039892.1499999994</v>
      </c>
      <c r="J17" s="638">
        <v>14321438.199999999</v>
      </c>
      <c r="K17" s="638">
        <v>0</v>
      </c>
      <c r="L17" s="638">
        <v>74254372.849999949</v>
      </c>
      <c r="M17" s="638">
        <v>6470638.9800000004</v>
      </c>
      <c r="N17" s="638">
        <v>5962996.5299999993</v>
      </c>
      <c r="O17" s="638">
        <v>5811663.0800000001</v>
      </c>
      <c r="P17" s="638">
        <v>6990910.0999999996</v>
      </c>
      <c r="Q17" s="638">
        <v>11684716.750000002</v>
      </c>
      <c r="R17" s="638">
        <v>3262969.2700000005</v>
      </c>
      <c r="S17" s="638">
        <v>2341692.1999999997</v>
      </c>
      <c r="T17" s="638">
        <v>1224193.97</v>
      </c>
      <c r="U17" s="638">
        <v>0</v>
      </c>
      <c r="V17" s="638">
        <v>0</v>
      </c>
      <c r="W17" s="638">
        <v>0</v>
      </c>
      <c r="X17" s="638">
        <v>0</v>
      </c>
      <c r="Y17" s="638">
        <v>0</v>
      </c>
      <c r="Z17" s="638">
        <v>1224193.97</v>
      </c>
      <c r="AA17" s="639">
        <v>0</v>
      </c>
    </row>
    <row r="18" spans="1:27" s="442" customFormat="1">
      <c r="A18" s="447" t="s">
        <v>459</v>
      </c>
      <c r="B18" s="448" t="s">
        <v>460</v>
      </c>
      <c r="C18" s="640">
        <v>750621442.46999907</v>
      </c>
      <c r="D18" s="638">
        <v>629602276.19999909</v>
      </c>
      <c r="E18" s="638">
        <v>30785800.919999998</v>
      </c>
      <c r="F18" s="638">
        <v>0</v>
      </c>
      <c r="G18" s="638">
        <v>0</v>
      </c>
      <c r="H18" s="638">
        <v>45540599.449999996</v>
      </c>
      <c r="I18" s="638">
        <v>4039892.1499999994</v>
      </c>
      <c r="J18" s="638">
        <v>14321438.199999999</v>
      </c>
      <c r="K18" s="638">
        <v>0</v>
      </c>
      <c r="L18" s="638">
        <v>74254372.849999949</v>
      </c>
      <c r="M18" s="638">
        <v>6470638.9800000004</v>
      </c>
      <c r="N18" s="638">
        <v>5962996.5299999993</v>
      </c>
      <c r="O18" s="638">
        <v>5811663.0800000001</v>
      </c>
      <c r="P18" s="638">
        <v>6990910.0999999996</v>
      </c>
      <c r="Q18" s="638">
        <v>11684716.750000002</v>
      </c>
      <c r="R18" s="638">
        <v>3262969.2700000005</v>
      </c>
      <c r="S18" s="638">
        <v>2341692.1999999997</v>
      </c>
      <c r="T18" s="638">
        <v>1224193.97</v>
      </c>
      <c r="U18" s="638">
        <v>0</v>
      </c>
      <c r="V18" s="638">
        <v>0</v>
      </c>
      <c r="W18" s="638">
        <v>0</v>
      </c>
      <c r="X18" s="638">
        <v>0</v>
      </c>
      <c r="Y18" s="638">
        <v>0</v>
      </c>
      <c r="Z18" s="638">
        <v>1224193.97</v>
      </c>
      <c r="AA18" s="639">
        <v>0</v>
      </c>
    </row>
    <row r="19" spans="1:27" s="442" customFormat="1">
      <c r="A19" s="450" t="s">
        <v>461</v>
      </c>
      <c r="B19" s="449" t="s">
        <v>462</v>
      </c>
      <c r="C19" s="641">
        <v>798760837.55000067</v>
      </c>
      <c r="D19" s="638">
        <v>671329090.20000076</v>
      </c>
      <c r="E19" s="638">
        <v>32867443.77</v>
      </c>
      <c r="F19" s="638">
        <v>0</v>
      </c>
      <c r="G19" s="638">
        <v>13275494.82</v>
      </c>
      <c r="H19" s="638">
        <v>51580437.809999995</v>
      </c>
      <c r="I19" s="638">
        <v>3152251.23</v>
      </c>
      <c r="J19" s="638">
        <v>22472282.270000003</v>
      </c>
      <c r="K19" s="638">
        <v>0</v>
      </c>
      <c r="L19" s="638">
        <v>75565111.159999996</v>
      </c>
      <c r="M19" s="638">
        <v>9479476.9799999986</v>
      </c>
      <c r="N19" s="638">
        <v>8753505.1600000001</v>
      </c>
      <c r="O19" s="638">
        <v>8089201.8300000001</v>
      </c>
      <c r="P19" s="638">
        <v>4526056.7300000004</v>
      </c>
      <c r="Q19" s="638">
        <v>8716422.1500000041</v>
      </c>
      <c r="R19" s="638">
        <v>5173452.2500000009</v>
      </c>
      <c r="S19" s="638">
        <v>4799930.67</v>
      </c>
      <c r="T19" s="638">
        <v>286198.38</v>
      </c>
      <c r="U19" s="638">
        <v>0</v>
      </c>
      <c r="V19" s="638">
        <v>0</v>
      </c>
      <c r="W19" s="638">
        <v>0</v>
      </c>
      <c r="X19" s="638">
        <v>0</v>
      </c>
      <c r="Y19" s="638">
        <v>0</v>
      </c>
      <c r="Z19" s="638">
        <v>286198.38</v>
      </c>
      <c r="AA19" s="639">
        <v>0</v>
      </c>
    </row>
    <row r="20" spans="1:27" s="442" customFormat="1">
      <c r="A20" s="447" t="s">
        <v>463</v>
      </c>
      <c r="B20" s="448" t="s">
        <v>460</v>
      </c>
      <c r="C20" s="640">
        <v>793532772.0200007</v>
      </c>
      <c r="D20" s="638">
        <v>666101024.67000079</v>
      </c>
      <c r="E20" s="638">
        <v>32867443.77</v>
      </c>
      <c r="F20" s="638">
        <v>0</v>
      </c>
      <c r="G20" s="638">
        <v>13275494.82</v>
      </c>
      <c r="H20" s="638">
        <v>51580437.809999995</v>
      </c>
      <c r="I20" s="638">
        <v>3152251.23</v>
      </c>
      <c r="J20" s="638">
        <v>22472282.270000003</v>
      </c>
      <c r="K20" s="638">
        <v>0</v>
      </c>
      <c r="L20" s="638">
        <v>75565111.159999996</v>
      </c>
      <c r="M20" s="638">
        <v>9479476.9799999986</v>
      </c>
      <c r="N20" s="638">
        <v>8753505.1600000001</v>
      </c>
      <c r="O20" s="638">
        <v>8089201.8300000001</v>
      </c>
      <c r="P20" s="638">
        <v>4526056.7300000004</v>
      </c>
      <c r="Q20" s="638">
        <v>8716422.1500000041</v>
      </c>
      <c r="R20" s="638">
        <v>5173452.2500000009</v>
      </c>
      <c r="S20" s="638">
        <v>4799930.67</v>
      </c>
      <c r="T20" s="638">
        <v>286198.38</v>
      </c>
      <c r="U20" s="638">
        <v>0</v>
      </c>
      <c r="V20" s="638">
        <v>0</v>
      </c>
      <c r="W20" s="638">
        <v>0</v>
      </c>
      <c r="X20" s="638">
        <v>0</v>
      </c>
      <c r="Y20" s="638">
        <v>0</v>
      </c>
      <c r="Z20" s="638">
        <v>286198.38</v>
      </c>
      <c r="AA20" s="639">
        <v>0</v>
      </c>
    </row>
    <row r="21" spans="1:27" s="442" customFormat="1">
      <c r="A21" s="446">
        <v>1.4</v>
      </c>
      <c r="B21" s="445" t="s">
        <v>464</v>
      </c>
      <c r="C21" s="642">
        <v>148502.85920000001</v>
      </c>
      <c r="D21" s="638">
        <v>148502.85920000001</v>
      </c>
      <c r="E21" s="638">
        <v>0</v>
      </c>
      <c r="F21" s="638">
        <v>0</v>
      </c>
      <c r="G21" s="638">
        <v>0</v>
      </c>
      <c r="H21" s="638">
        <v>0</v>
      </c>
      <c r="I21" s="638">
        <v>0</v>
      </c>
      <c r="J21" s="638">
        <v>0</v>
      </c>
      <c r="K21" s="638">
        <v>0</v>
      </c>
      <c r="L21" s="638">
        <v>0</v>
      </c>
      <c r="M21" s="638">
        <v>0</v>
      </c>
      <c r="N21" s="638">
        <v>0</v>
      </c>
      <c r="O21" s="638">
        <v>0</v>
      </c>
      <c r="P21" s="638">
        <v>0</v>
      </c>
      <c r="Q21" s="638">
        <v>0</v>
      </c>
      <c r="R21" s="638">
        <v>0</v>
      </c>
      <c r="S21" s="638">
        <v>0</v>
      </c>
      <c r="T21" s="638">
        <v>0</v>
      </c>
      <c r="U21" s="638">
        <v>0</v>
      </c>
      <c r="V21" s="638">
        <v>0</v>
      </c>
      <c r="W21" s="638">
        <v>0</v>
      </c>
      <c r="X21" s="638">
        <v>0</v>
      </c>
      <c r="Y21" s="638">
        <v>0</v>
      </c>
      <c r="Z21" s="638">
        <v>0</v>
      </c>
      <c r="AA21" s="639">
        <v>0</v>
      </c>
    </row>
    <row r="22" spans="1:27" s="442" customFormat="1" ht="13.5" thickBot="1">
      <c r="A22" s="444">
        <v>1.5</v>
      </c>
      <c r="B22" s="443" t="s">
        <v>465</v>
      </c>
      <c r="C22" s="643">
        <v>0</v>
      </c>
      <c r="D22" s="644">
        <v>0</v>
      </c>
      <c r="E22" s="644">
        <v>0</v>
      </c>
      <c r="F22" s="644">
        <v>0</v>
      </c>
      <c r="G22" s="644">
        <v>0</v>
      </c>
      <c r="H22" s="644">
        <v>0</v>
      </c>
      <c r="I22" s="644">
        <v>0</v>
      </c>
      <c r="J22" s="644">
        <v>0</v>
      </c>
      <c r="K22" s="644">
        <v>0</v>
      </c>
      <c r="L22" s="644">
        <v>0</v>
      </c>
      <c r="M22" s="644">
        <v>0</v>
      </c>
      <c r="N22" s="644">
        <v>0</v>
      </c>
      <c r="O22" s="644">
        <v>0</v>
      </c>
      <c r="P22" s="644">
        <v>0</v>
      </c>
      <c r="Q22" s="644">
        <v>0</v>
      </c>
      <c r="R22" s="644">
        <v>0</v>
      </c>
      <c r="S22" s="644">
        <v>0</v>
      </c>
      <c r="T22" s="644">
        <v>0</v>
      </c>
      <c r="U22" s="644">
        <v>0</v>
      </c>
      <c r="V22" s="644">
        <v>0</v>
      </c>
      <c r="W22" s="644">
        <v>0</v>
      </c>
      <c r="X22" s="644">
        <v>0</v>
      </c>
      <c r="Y22" s="644">
        <v>0</v>
      </c>
      <c r="Z22" s="644">
        <v>0</v>
      </c>
      <c r="AA22" s="645">
        <v>0</v>
      </c>
    </row>
    <row r="23" spans="1:27">
      <c r="A23" s="430"/>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69"/>
  <sheetViews>
    <sheetView zoomScale="80" zoomScaleNormal="80" workbookViewId="0">
      <selection activeCell="J1" sqref="J1:L1048576"/>
    </sheetView>
  </sheetViews>
  <sheetFormatPr defaultColWidth="8.85546875" defaultRowHeight="15"/>
  <cols>
    <col min="1" max="1" width="8.85546875" style="562"/>
    <col min="2" max="2" width="69.140625" style="563" customWidth="1"/>
    <col min="3" max="3" width="13.5703125" style="527" customWidth="1"/>
    <col min="4" max="4" width="14.42578125" style="527" customWidth="1"/>
    <col min="5" max="8" width="13.140625" style="527" customWidth="1"/>
    <col min="9" max="16384" width="8.85546875" style="527"/>
  </cols>
  <sheetData>
    <row r="1" spans="1:8">
      <c r="A1" s="212" t="s">
        <v>30</v>
      </c>
      <c r="B1" s="526" t="str">
        <f>'Info '!C2</f>
        <v>JSC " Halyk Bank Georgia"</v>
      </c>
      <c r="C1" s="526"/>
    </row>
    <row r="2" spans="1:8">
      <c r="A2" s="212" t="s">
        <v>31</v>
      </c>
      <c r="B2" s="528">
        <f>'1. key ratios '!B2</f>
        <v>45747</v>
      </c>
      <c r="C2" s="529"/>
      <c r="D2" s="530"/>
      <c r="E2" s="530"/>
      <c r="F2" s="530"/>
      <c r="G2" s="530"/>
      <c r="H2" s="530"/>
    </row>
    <row r="3" spans="1:8">
      <c r="A3" s="212"/>
      <c r="B3" s="529"/>
      <c r="C3" s="529"/>
      <c r="D3" s="530"/>
      <c r="E3" s="530"/>
      <c r="F3" s="530"/>
      <c r="G3" s="530"/>
      <c r="H3" s="530"/>
    </row>
    <row r="4" spans="1:8" ht="21" customHeight="1">
      <c r="A4" s="734" t="s">
        <v>6</v>
      </c>
      <c r="B4" s="735" t="s">
        <v>521</v>
      </c>
      <c r="C4" s="737" t="s">
        <v>522</v>
      </c>
      <c r="D4" s="737"/>
      <c r="E4" s="737"/>
      <c r="F4" s="737" t="s">
        <v>523</v>
      </c>
      <c r="G4" s="737"/>
      <c r="H4" s="738"/>
    </row>
    <row r="5" spans="1:8" ht="21" customHeight="1">
      <c r="A5" s="734"/>
      <c r="B5" s="736"/>
      <c r="C5" s="531" t="s">
        <v>32</v>
      </c>
      <c r="D5" s="531" t="s">
        <v>33</v>
      </c>
      <c r="E5" s="531" t="s">
        <v>34</v>
      </c>
      <c r="F5" s="531" t="s">
        <v>32</v>
      </c>
      <c r="G5" s="531" t="s">
        <v>33</v>
      </c>
      <c r="H5" s="531" t="s">
        <v>34</v>
      </c>
    </row>
    <row r="6" spans="1:8" ht="26.45" customHeight="1">
      <c r="A6" s="734"/>
      <c r="B6" s="532" t="s">
        <v>524</v>
      </c>
      <c r="C6" s="739"/>
      <c r="D6" s="740"/>
      <c r="E6" s="740"/>
      <c r="F6" s="740"/>
      <c r="G6" s="740"/>
      <c r="H6" s="741"/>
    </row>
    <row r="7" spans="1:8" ht="23.1" customHeight="1">
      <c r="A7" s="533">
        <v>1</v>
      </c>
      <c r="B7" s="534" t="s">
        <v>525</v>
      </c>
      <c r="C7" s="710">
        <f>SUM(C8:C10)</f>
        <v>19918996.050000001</v>
      </c>
      <c r="D7" s="710">
        <f>SUM(D8:D10)</f>
        <v>24193110.469999999</v>
      </c>
      <c r="E7" s="711">
        <f>C7+D7</f>
        <v>44112106.519999996</v>
      </c>
      <c r="F7" s="710">
        <f>SUM(F8:F10)</f>
        <v>70942388.409999996</v>
      </c>
      <c r="G7" s="710">
        <f>SUM(G8:G10)</f>
        <v>45177632.720000014</v>
      </c>
      <c r="H7" s="711">
        <f>F7+G7</f>
        <v>116120021.13000001</v>
      </c>
    </row>
    <row r="8" spans="1:8" ht="15.75">
      <c r="A8" s="533">
        <v>1.1000000000000001</v>
      </c>
      <c r="B8" s="535" t="s">
        <v>526</v>
      </c>
      <c r="C8" s="710">
        <v>7430435.5</v>
      </c>
      <c r="D8" s="710">
        <v>6196023.6099999994</v>
      </c>
      <c r="E8" s="711">
        <f t="shared" ref="E8:E36" si="0">C8+D8</f>
        <v>13626459.109999999</v>
      </c>
      <c r="F8" s="710">
        <v>9399657.6499999985</v>
      </c>
      <c r="G8" s="710">
        <v>11324544.84</v>
      </c>
      <c r="H8" s="711">
        <f t="shared" ref="H8:H36" si="1">F8+G8</f>
        <v>20724202.489999998</v>
      </c>
    </row>
    <row r="9" spans="1:8" ht="15.75">
      <c r="A9" s="533">
        <v>1.2</v>
      </c>
      <c r="B9" s="535" t="s">
        <v>527</v>
      </c>
      <c r="C9" s="710">
        <v>1869825.82</v>
      </c>
      <c r="D9" s="710">
        <v>39029.159999999916</v>
      </c>
      <c r="E9" s="711">
        <f t="shared" si="0"/>
        <v>1908854.98</v>
      </c>
      <c r="F9" s="710">
        <v>958643.92999999993</v>
      </c>
      <c r="G9" s="710">
        <v>609252.89999999991</v>
      </c>
      <c r="H9" s="711">
        <f t="shared" si="1"/>
        <v>1567896.8299999998</v>
      </c>
    </row>
    <row r="10" spans="1:8" ht="15.75">
      <c r="A10" s="533">
        <v>1.3</v>
      </c>
      <c r="B10" s="535" t="s">
        <v>528</v>
      </c>
      <c r="C10" s="710">
        <v>10618734.73</v>
      </c>
      <c r="D10" s="710">
        <v>17958057.699999999</v>
      </c>
      <c r="E10" s="711">
        <f t="shared" si="0"/>
        <v>28576792.43</v>
      </c>
      <c r="F10" s="710">
        <v>60584086.830000006</v>
      </c>
      <c r="G10" s="710">
        <v>33243834.980000012</v>
      </c>
      <c r="H10" s="711">
        <f t="shared" si="1"/>
        <v>93827921.810000017</v>
      </c>
    </row>
    <row r="11" spans="1:8" ht="15.75">
      <c r="A11" s="533">
        <v>2</v>
      </c>
      <c r="B11" s="536" t="s">
        <v>529</v>
      </c>
      <c r="C11" s="710">
        <v>803814.14999999991</v>
      </c>
      <c r="D11" s="710">
        <v>0</v>
      </c>
      <c r="E11" s="711">
        <f t="shared" si="0"/>
        <v>803814.14999999991</v>
      </c>
      <c r="F11" s="710">
        <v>1007340.7</v>
      </c>
      <c r="G11" s="710">
        <v>0</v>
      </c>
      <c r="H11" s="711">
        <f t="shared" si="1"/>
        <v>1007340.7</v>
      </c>
    </row>
    <row r="12" spans="1:8" ht="15.75">
      <c r="A12" s="533">
        <v>2.1</v>
      </c>
      <c r="B12" s="537" t="s">
        <v>530</v>
      </c>
      <c r="C12" s="710">
        <v>803814.14999999991</v>
      </c>
      <c r="D12" s="710">
        <v>0</v>
      </c>
      <c r="E12" s="711">
        <f t="shared" si="0"/>
        <v>803814.14999999991</v>
      </c>
      <c r="F12" s="710">
        <v>0</v>
      </c>
      <c r="G12" s="710">
        <v>0</v>
      </c>
      <c r="H12" s="711">
        <f t="shared" si="1"/>
        <v>0</v>
      </c>
    </row>
    <row r="13" spans="1:8" ht="26.45" customHeight="1">
      <c r="A13" s="533">
        <v>3</v>
      </c>
      <c r="B13" s="538" t="s">
        <v>531</v>
      </c>
      <c r="C13" s="710">
        <v>0</v>
      </c>
      <c r="D13" s="710">
        <v>0</v>
      </c>
      <c r="E13" s="711">
        <f t="shared" si="0"/>
        <v>0</v>
      </c>
      <c r="F13" s="710">
        <v>0</v>
      </c>
      <c r="G13" s="710">
        <v>0</v>
      </c>
      <c r="H13" s="711">
        <f t="shared" si="1"/>
        <v>0</v>
      </c>
    </row>
    <row r="14" spans="1:8" ht="26.45" customHeight="1">
      <c r="A14" s="533">
        <v>4</v>
      </c>
      <c r="B14" s="539" t="s">
        <v>532</v>
      </c>
      <c r="C14" s="710">
        <v>0</v>
      </c>
      <c r="D14" s="710">
        <v>0</v>
      </c>
      <c r="E14" s="711">
        <f t="shared" si="0"/>
        <v>0</v>
      </c>
      <c r="F14" s="710">
        <v>0</v>
      </c>
      <c r="G14" s="710">
        <v>0</v>
      </c>
      <c r="H14" s="711">
        <f t="shared" si="1"/>
        <v>0</v>
      </c>
    </row>
    <row r="15" spans="1:8" ht="24.6" customHeight="1">
      <c r="A15" s="533">
        <v>5</v>
      </c>
      <c r="B15" s="540" t="s">
        <v>533</v>
      </c>
      <c r="C15" s="713">
        <f>SUM(C16:C18)</f>
        <v>54000</v>
      </c>
      <c r="D15" s="713">
        <f>SUM(D16:D18)</f>
        <v>0</v>
      </c>
      <c r="E15" s="714">
        <f t="shared" si="0"/>
        <v>54000</v>
      </c>
      <c r="F15" s="713">
        <f>SUM(F16:F18)</f>
        <v>54000</v>
      </c>
      <c r="G15" s="713">
        <f>SUM(G16:G18)</f>
        <v>0</v>
      </c>
      <c r="H15" s="714">
        <f t="shared" si="1"/>
        <v>54000</v>
      </c>
    </row>
    <row r="16" spans="1:8" ht="15.75">
      <c r="A16" s="533">
        <v>5.0999999999999996</v>
      </c>
      <c r="B16" s="541" t="s">
        <v>534</v>
      </c>
      <c r="C16" s="710">
        <v>54000</v>
      </c>
      <c r="D16" s="710">
        <v>0</v>
      </c>
      <c r="E16" s="711">
        <f t="shared" si="0"/>
        <v>54000</v>
      </c>
      <c r="F16" s="710">
        <v>54000</v>
      </c>
      <c r="G16" s="710">
        <v>0</v>
      </c>
      <c r="H16" s="711">
        <f t="shared" si="1"/>
        <v>54000</v>
      </c>
    </row>
    <row r="17" spans="1:8" ht="15.75">
      <c r="A17" s="533">
        <v>5.2</v>
      </c>
      <c r="B17" s="541" t="s">
        <v>535</v>
      </c>
      <c r="C17" s="710">
        <v>0</v>
      </c>
      <c r="D17" s="710">
        <v>0</v>
      </c>
      <c r="E17" s="711">
        <f t="shared" si="0"/>
        <v>0</v>
      </c>
      <c r="F17" s="710">
        <v>0</v>
      </c>
      <c r="G17" s="710">
        <v>0</v>
      </c>
      <c r="H17" s="711">
        <f t="shared" si="1"/>
        <v>0</v>
      </c>
    </row>
    <row r="18" spans="1:8" ht="15.75">
      <c r="A18" s="533">
        <v>5.3</v>
      </c>
      <c r="B18" s="542" t="s">
        <v>536</v>
      </c>
      <c r="C18" s="710">
        <v>0</v>
      </c>
      <c r="D18" s="710">
        <v>0</v>
      </c>
      <c r="E18" s="711">
        <f t="shared" si="0"/>
        <v>0</v>
      </c>
      <c r="F18" s="710">
        <v>0</v>
      </c>
      <c r="G18" s="710">
        <v>0</v>
      </c>
      <c r="H18" s="711">
        <f t="shared" si="1"/>
        <v>0</v>
      </c>
    </row>
    <row r="19" spans="1:8" ht="15.75">
      <c r="A19" s="533">
        <v>6</v>
      </c>
      <c r="B19" s="538" t="s">
        <v>537</v>
      </c>
      <c r="C19" s="710">
        <f>SUM(C20:C21)</f>
        <v>307772325.51999992</v>
      </c>
      <c r="D19" s="710">
        <f>SUM(D20:D21)</f>
        <v>629572573.05000019</v>
      </c>
      <c r="E19" s="711">
        <f t="shared" si="0"/>
        <v>937344898.57000017</v>
      </c>
      <c r="F19" s="710">
        <f>SUM(F20:F21)</f>
        <v>188033657.08001614</v>
      </c>
      <c r="G19" s="710">
        <f>SUM(G20:G21)</f>
        <v>521895262.88857734</v>
      </c>
      <c r="H19" s="711">
        <f t="shared" si="1"/>
        <v>709928919.96859348</v>
      </c>
    </row>
    <row r="20" spans="1:8" ht="15.75">
      <c r="A20" s="533">
        <v>6.1</v>
      </c>
      <c r="B20" s="541" t="s">
        <v>535</v>
      </c>
      <c r="C20" s="710">
        <v>5791077.7000000002</v>
      </c>
      <c r="D20" s="710">
        <v>0</v>
      </c>
      <c r="E20" s="711">
        <f t="shared" si="0"/>
        <v>5791077.7000000002</v>
      </c>
      <c r="F20" s="710">
        <v>11821013.85</v>
      </c>
      <c r="G20" s="710">
        <v>0</v>
      </c>
      <c r="H20" s="711">
        <f t="shared" si="1"/>
        <v>11821013.85</v>
      </c>
    </row>
    <row r="21" spans="1:8" ht="15.75">
      <c r="A21" s="533">
        <v>6.2</v>
      </c>
      <c r="B21" s="542" t="s">
        <v>536</v>
      </c>
      <c r="C21" s="710">
        <v>301981247.81999993</v>
      </c>
      <c r="D21" s="710">
        <v>629572573.05000019</v>
      </c>
      <c r="E21" s="711">
        <f t="shared" si="0"/>
        <v>931553820.87000012</v>
      </c>
      <c r="F21" s="710">
        <v>176212643.23001614</v>
      </c>
      <c r="G21" s="710">
        <v>521895262.88857734</v>
      </c>
      <c r="H21" s="711">
        <f t="shared" si="1"/>
        <v>698107906.11859345</v>
      </c>
    </row>
    <row r="22" spans="1:8" ht="15.75">
      <c r="A22" s="533">
        <v>7</v>
      </c>
      <c r="B22" s="536" t="s">
        <v>538</v>
      </c>
      <c r="C22" s="710">
        <v>0</v>
      </c>
      <c r="D22" s="710">
        <v>0</v>
      </c>
      <c r="E22" s="711">
        <f t="shared" si="0"/>
        <v>0</v>
      </c>
      <c r="F22" s="710">
        <v>0</v>
      </c>
      <c r="G22" s="710">
        <v>0</v>
      </c>
      <c r="H22" s="711">
        <f t="shared" si="1"/>
        <v>0</v>
      </c>
    </row>
    <row r="23" spans="1:8" ht="15.75">
      <c r="A23" s="533">
        <v>8</v>
      </c>
      <c r="B23" s="543" t="s">
        <v>539</v>
      </c>
      <c r="C23" s="710">
        <v>0</v>
      </c>
      <c r="D23" s="710">
        <v>0</v>
      </c>
      <c r="E23" s="711">
        <f t="shared" si="0"/>
        <v>0</v>
      </c>
      <c r="F23" s="710">
        <v>0</v>
      </c>
      <c r="G23" s="710">
        <v>0</v>
      </c>
      <c r="H23" s="711">
        <f t="shared" si="1"/>
        <v>0</v>
      </c>
    </row>
    <row r="24" spans="1:8" ht="15.75">
      <c r="A24" s="533">
        <v>9</v>
      </c>
      <c r="B24" s="539" t="s">
        <v>540</v>
      </c>
      <c r="C24" s="710">
        <f>SUM(C25:C26)</f>
        <v>17247530.740000002</v>
      </c>
      <c r="D24" s="710">
        <f>SUM(D25:D26)</f>
        <v>0</v>
      </c>
      <c r="E24" s="711">
        <f t="shared" si="0"/>
        <v>17247530.740000002</v>
      </c>
      <c r="F24" s="710">
        <f>SUM(F25:F26)</f>
        <v>16595884.810000002</v>
      </c>
      <c r="G24" s="710">
        <f>SUM(G25:G26)</f>
        <v>0</v>
      </c>
      <c r="H24" s="711">
        <f t="shared" si="1"/>
        <v>16595884.810000002</v>
      </c>
    </row>
    <row r="25" spans="1:8" ht="15.75">
      <c r="A25" s="533">
        <v>9.1</v>
      </c>
      <c r="B25" s="541" t="s">
        <v>541</v>
      </c>
      <c r="C25" s="710">
        <v>17247530.740000002</v>
      </c>
      <c r="D25" s="710">
        <v>0</v>
      </c>
      <c r="E25" s="711">
        <f t="shared" si="0"/>
        <v>17247530.740000002</v>
      </c>
      <c r="F25" s="710">
        <v>16595884.810000002</v>
      </c>
      <c r="G25" s="710">
        <v>0</v>
      </c>
      <c r="H25" s="711">
        <f t="shared" si="1"/>
        <v>16595884.810000002</v>
      </c>
    </row>
    <row r="26" spans="1:8" ht="15.75">
      <c r="A26" s="533">
        <v>9.1999999999999993</v>
      </c>
      <c r="B26" s="541" t="s">
        <v>542</v>
      </c>
      <c r="C26" s="710">
        <v>0</v>
      </c>
      <c r="D26" s="710">
        <v>0</v>
      </c>
      <c r="E26" s="711">
        <f t="shared" si="0"/>
        <v>0</v>
      </c>
      <c r="F26" s="710">
        <v>0</v>
      </c>
      <c r="G26" s="710">
        <v>0</v>
      </c>
      <c r="H26" s="711">
        <f t="shared" si="1"/>
        <v>0</v>
      </c>
    </row>
    <row r="27" spans="1:8" ht="15.75">
      <c r="A27" s="533">
        <v>10</v>
      </c>
      <c r="B27" s="539" t="s">
        <v>543</v>
      </c>
      <c r="C27" s="710">
        <f>SUM(C28:C29)</f>
        <v>5830726.6799999988</v>
      </c>
      <c r="D27" s="710">
        <f>SUM(D28:D29)</f>
        <v>0</v>
      </c>
      <c r="E27" s="711">
        <f t="shared" si="0"/>
        <v>5830726.6799999988</v>
      </c>
      <c r="F27" s="710">
        <f>SUM(F28:F29)</f>
        <v>5274709.6100000003</v>
      </c>
      <c r="G27" s="710">
        <f>SUM(G28:G29)</f>
        <v>0</v>
      </c>
      <c r="H27" s="711">
        <f t="shared" si="1"/>
        <v>5274709.6100000003</v>
      </c>
    </row>
    <row r="28" spans="1:8" ht="15.75">
      <c r="A28" s="533">
        <v>10.1</v>
      </c>
      <c r="B28" s="541" t="s">
        <v>544</v>
      </c>
      <c r="C28" s="710">
        <v>0</v>
      </c>
      <c r="D28" s="710">
        <v>0</v>
      </c>
      <c r="E28" s="711">
        <f t="shared" si="0"/>
        <v>0</v>
      </c>
      <c r="F28" s="710">
        <v>0</v>
      </c>
      <c r="G28" s="710">
        <v>0</v>
      </c>
      <c r="H28" s="711">
        <f t="shared" si="1"/>
        <v>0</v>
      </c>
    </row>
    <row r="29" spans="1:8" ht="15.75">
      <c r="A29" s="533">
        <v>10.199999999999999</v>
      </c>
      <c r="B29" s="541" t="s">
        <v>545</v>
      </c>
      <c r="C29" s="710">
        <v>5830726.6799999988</v>
      </c>
      <c r="D29" s="710">
        <v>0</v>
      </c>
      <c r="E29" s="711">
        <f t="shared" si="0"/>
        <v>5830726.6799999988</v>
      </c>
      <c r="F29" s="710">
        <v>5274709.6100000003</v>
      </c>
      <c r="G29" s="710">
        <v>0</v>
      </c>
      <c r="H29" s="711">
        <f t="shared" si="1"/>
        <v>5274709.6100000003</v>
      </c>
    </row>
    <row r="30" spans="1:8" ht="15.75">
      <c r="A30" s="533">
        <v>11</v>
      </c>
      <c r="B30" s="539" t="s">
        <v>546</v>
      </c>
      <c r="C30" s="710">
        <f>SUM(C31:C32)</f>
        <v>2266864.2999999998</v>
      </c>
      <c r="D30" s="710">
        <f>SUM(D31:D32)</f>
        <v>0</v>
      </c>
      <c r="E30" s="711">
        <f t="shared" si="0"/>
        <v>2266864.2999999998</v>
      </c>
      <c r="F30" s="710">
        <f>SUM(F31:F32)</f>
        <v>0</v>
      </c>
      <c r="G30" s="710">
        <f>SUM(G31:G32)</f>
        <v>0</v>
      </c>
      <c r="H30" s="711">
        <f t="shared" si="1"/>
        <v>0</v>
      </c>
    </row>
    <row r="31" spans="1:8" ht="15.75">
      <c r="A31" s="533">
        <v>11.1</v>
      </c>
      <c r="B31" s="541" t="s">
        <v>547</v>
      </c>
      <c r="C31" s="710">
        <v>2266864.2999999998</v>
      </c>
      <c r="D31" s="710">
        <v>0</v>
      </c>
      <c r="E31" s="711">
        <f t="shared" si="0"/>
        <v>2266864.2999999998</v>
      </c>
      <c r="F31" s="710">
        <v>0</v>
      </c>
      <c r="G31" s="710">
        <v>0</v>
      </c>
      <c r="H31" s="711">
        <f t="shared" si="1"/>
        <v>0</v>
      </c>
    </row>
    <row r="32" spans="1:8" ht="15.75">
      <c r="A32" s="533">
        <v>11.2</v>
      </c>
      <c r="B32" s="541" t="s">
        <v>548</v>
      </c>
      <c r="C32" s="710">
        <v>0</v>
      </c>
      <c r="D32" s="710">
        <v>0</v>
      </c>
      <c r="E32" s="711">
        <f t="shared" si="0"/>
        <v>0</v>
      </c>
      <c r="F32" s="710">
        <v>0</v>
      </c>
      <c r="G32" s="710">
        <v>0</v>
      </c>
      <c r="H32" s="711">
        <f t="shared" si="1"/>
        <v>0</v>
      </c>
    </row>
    <row r="33" spans="1:8" ht="15.75">
      <c r="A33" s="533">
        <v>13</v>
      </c>
      <c r="B33" s="539" t="s">
        <v>549</v>
      </c>
      <c r="C33" s="710">
        <v>16295860.549999999</v>
      </c>
      <c r="D33" s="710">
        <v>9205376.3299999963</v>
      </c>
      <c r="E33" s="711">
        <f t="shared" si="0"/>
        <v>25501236.879999995</v>
      </c>
      <c r="F33" s="710">
        <v>15691549.559999997</v>
      </c>
      <c r="G33" s="710">
        <v>4568679.9400000032</v>
      </c>
      <c r="H33" s="711">
        <f t="shared" si="1"/>
        <v>20260229.5</v>
      </c>
    </row>
    <row r="34" spans="1:8" ht="15.75">
      <c r="A34" s="533">
        <v>13.1</v>
      </c>
      <c r="B34" s="544" t="s">
        <v>550</v>
      </c>
      <c r="C34" s="710">
        <v>13406442.299999997</v>
      </c>
      <c r="D34" s="710">
        <v>0</v>
      </c>
      <c r="E34" s="711">
        <f t="shared" si="0"/>
        <v>13406442.299999997</v>
      </c>
      <c r="F34" s="710">
        <v>13260062.41</v>
      </c>
      <c r="G34" s="710">
        <v>0</v>
      </c>
      <c r="H34" s="711">
        <f t="shared" si="1"/>
        <v>13260062.41</v>
      </c>
    </row>
    <row r="35" spans="1:8" ht="15.75">
      <c r="A35" s="533">
        <v>13.2</v>
      </c>
      <c r="B35" s="544" t="s">
        <v>551</v>
      </c>
      <c r="C35" s="710">
        <v>0</v>
      </c>
      <c r="D35" s="710">
        <v>0</v>
      </c>
      <c r="E35" s="711">
        <f t="shared" si="0"/>
        <v>0</v>
      </c>
      <c r="F35" s="710">
        <v>0</v>
      </c>
      <c r="G35" s="710">
        <v>0</v>
      </c>
      <c r="H35" s="711">
        <f t="shared" si="1"/>
        <v>0</v>
      </c>
    </row>
    <row r="36" spans="1:8" ht="15.75">
      <c r="A36" s="533">
        <v>14</v>
      </c>
      <c r="B36" s="545" t="s">
        <v>552</v>
      </c>
      <c r="C36" s="710">
        <f>SUM(C7,C11,C13,C14,C15,C19,C22,C23,C24,C27,C30,C33)</f>
        <v>370190117.98999995</v>
      </c>
      <c r="D36" s="710">
        <f>SUM(D7,D11,D13,D14,D15,D19,D22,D23,D24,D27,D30,D33)</f>
        <v>662971059.85000026</v>
      </c>
      <c r="E36" s="711">
        <f t="shared" si="0"/>
        <v>1033161177.8400002</v>
      </c>
      <c r="F36" s="710">
        <f>SUM(F7,F11,F13,F14,F15,F19,F22,F23,F24,F27,F30,F33)</f>
        <v>297599530.17001617</v>
      </c>
      <c r="G36" s="710">
        <f>SUM(G7,G11,G13,G14,G15,G19,G22,G23,G24,G27,G30,G33)</f>
        <v>571641575.54857743</v>
      </c>
      <c r="H36" s="711">
        <f t="shared" si="1"/>
        <v>869241105.7185936</v>
      </c>
    </row>
    <row r="37" spans="1:8" ht="22.5" customHeight="1">
      <c r="A37" s="533"/>
      <c r="B37" s="546" t="s">
        <v>553</v>
      </c>
      <c r="C37" s="742"/>
      <c r="D37" s="743"/>
      <c r="E37" s="743"/>
      <c r="F37" s="743"/>
      <c r="G37" s="743"/>
      <c r="H37" s="744"/>
    </row>
    <row r="38" spans="1:8" ht="15.75">
      <c r="A38" s="533">
        <v>15</v>
      </c>
      <c r="B38" s="547" t="s">
        <v>554</v>
      </c>
      <c r="C38" s="712">
        <v>465500</v>
      </c>
      <c r="D38" s="712">
        <v>0</v>
      </c>
      <c r="E38" s="715">
        <f>C38+D38</f>
        <v>465500</v>
      </c>
      <c r="F38" s="712">
        <v>254700</v>
      </c>
      <c r="G38" s="712">
        <v>0</v>
      </c>
      <c r="H38" s="715">
        <f>F38+G38</f>
        <v>254700</v>
      </c>
    </row>
    <row r="39" spans="1:8" ht="15.75">
      <c r="A39" s="548">
        <v>15.1</v>
      </c>
      <c r="B39" s="549" t="s">
        <v>530</v>
      </c>
      <c r="C39" s="712">
        <v>0</v>
      </c>
      <c r="D39" s="712">
        <v>0</v>
      </c>
      <c r="E39" s="715">
        <f t="shared" ref="E39:E53" si="2">C39+D39</f>
        <v>0</v>
      </c>
      <c r="F39" s="712">
        <v>0</v>
      </c>
      <c r="G39" s="712">
        <v>0</v>
      </c>
      <c r="H39" s="715">
        <f t="shared" ref="H39:H53" si="3">F39+G39</f>
        <v>0</v>
      </c>
    </row>
    <row r="40" spans="1:8" ht="24" customHeight="1">
      <c r="A40" s="548">
        <v>16</v>
      </c>
      <c r="B40" s="536" t="s">
        <v>555</v>
      </c>
      <c r="C40" s="712">
        <v>0</v>
      </c>
      <c r="D40" s="712">
        <v>0</v>
      </c>
      <c r="E40" s="715">
        <f t="shared" si="2"/>
        <v>0</v>
      </c>
      <c r="F40" s="712">
        <v>0</v>
      </c>
      <c r="G40" s="712">
        <v>0</v>
      </c>
      <c r="H40" s="715">
        <f t="shared" si="3"/>
        <v>0</v>
      </c>
    </row>
    <row r="41" spans="1:8" ht="15.75">
      <c r="A41" s="548">
        <v>17</v>
      </c>
      <c r="B41" s="536" t="s">
        <v>556</v>
      </c>
      <c r="C41" s="712">
        <f>SUM(C42:C45)</f>
        <v>120432146.0699999</v>
      </c>
      <c r="D41" s="712">
        <f>SUM(D42:D45)</f>
        <v>619767199.95999992</v>
      </c>
      <c r="E41" s="715">
        <f t="shared" si="2"/>
        <v>740199346.02999985</v>
      </c>
      <c r="F41" s="712">
        <f>SUM(F42:F45)</f>
        <v>105351208.31999995</v>
      </c>
      <c r="G41" s="712">
        <f>SUM(G42:G45)</f>
        <v>489704821.81999999</v>
      </c>
      <c r="H41" s="715">
        <f t="shared" si="3"/>
        <v>595056030.13999999</v>
      </c>
    </row>
    <row r="42" spans="1:8" ht="15.75">
      <c r="A42" s="548">
        <v>17.100000000000001</v>
      </c>
      <c r="B42" s="550" t="s">
        <v>557</v>
      </c>
      <c r="C42" s="712">
        <v>115907671.74999991</v>
      </c>
      <c r="D42" s="712">
        <v>216718282.66999999</v>
      </c>
      <c r="E42" s="715">
        <f t="shared" si="2"/>
        <v>332625954.4199999</v>
      </c>
      <c r="F42" s="712">
        <v>101963111.43999995</v>
      </c>
      <c r="G42" s="712">
        <v>142352295.14000005</v>
      </c>
      <c r="H42" s="715">
        <f t="shared" si="3"/>
        <v>244315406.57999998</v>
      </c>
    </row>
    <row r="43" spans="1:8" ht="15.75">
      <c r="A43" s="548">
        <v>17.2</v>
      </c>
      <c r="B43" s="551" t="s">
        <v>558</v>
      </c>
      <c r="C43" s="712">
        <v>0</v>
      </c>
      <c r="D43" s="712">
        <v>389089608.00999999</v>
      </c>
      <c r="E43" s="715">
        <f t="shared" si="2"/>
        <v>389089608.00999999</v>
      </c>
      <c r="F43" s="712">
        <v>0</v>
      </c>
      <c r="G43" s="712">
        <v>338232768.70999998</v>
      </c>
      <c r="H43" s="715">
        <f t="shared" si="3"/>
        <v>338232768.70999998</v>
      </c>
    </row>
    <row r="44" spans="1:8" ht="15.75">
      <c r="A44" s="548">
        <v>17.3</v>
      </c>
      <c r="B44" s="550" t="s">
        <v>559</v>
      </c>
      <c r="C44" s="712">
        <v>0</v>
      </c>
      <c r="D44" s="712">
        <v>5040150.13</v>
      </c>
      <c r="E44" s="715">
        <f t="shared" si="2"/>
        <v>5040150.13</v>
      </c>
      <c r="F44" s="712">
        <v>0</v>
      </c>
      <c r="G44" s="712">
        <v>5135281.08</v>
      </c>
      <c r="H44" s="715">
        <f t="shared" si="3"/>
        <v>5135281.08</v>
      </c>
    </row>
    <row r="45" spans="1:8" ht="15.75">
      <c r="A45" s="548">
        <v>17.399999999999999</v>
      </c>
      <c r="B45" s="550" t="s">
        <v>560</v>
      </c>
      <c r="C45" s="712">
        <v>4524474.32</v>
      </c>
      <c r="D45" s="712">
        <v>8919159.1500000022</v>
      </c>
      <c r="E45" s="715">
        <f t="shared" si="2"/>
        <v>13443633.470000003</v>
      </c>
      <c r="F45" s="712">
        <v>3388096.88</v>
      </c>
      <c r="G45" s="712">
        <v>3984476.8899999997</v>
      </c>
      <c r="H45" s="715">
        <f t="shared" si="3"/>
        <v>7372573.7699999996</v>
      </c>
    </row>
    <row r="46" spans="1:8" ht="15.75">
      <c r="A46" s="548">
        <v>18</v>
      </c>
      <c r="B46" s="552" t="s">
        <v>561</v>
      </c>
      <c r="C46" s="712">
        <v>79852.920000000027</v>
      </c>
      <c r="D46" s="712">
        <v>138096.68</v>
      </c>
      <c r="E46" s="715">
        <f t="shared" si="2"/>
        <v>217949.60000000003</v>
      </c>
      <c r="F46" s="712">
        <v>208882.7260098652</v>
      </c>
      <c r="G46" s="712">
        <v>376937.48823463067</v>
      </c>
      <c r="H46" s="715">
        <f t="shared" si="3"/>
        <v>585820.21424449584</v>
      </c>
    </row>
    <row r="47" spans="1:8" ht="15.75">
      <c r="A47" s="548">
        <v>19</v>
      </c>
      <c r="B47" s="552" t="s">
        <v>562</v>
      </c>
      <c r="C47" s="712">
        <f>SUM(C48:C49)</f>
        <v>1211034.57</v>
      </c>
      <c r="D47" s="712">
        <f>SUM(D48:D49)</f>
        <v>0</v>
      </c>
      <c r="E47" s="715">
        <f t="shared" si="2"/>
        <v>1211034.57</v>
      </c>
      <c r="F47" s="712">
        <f>SUM(F48:F49)</f>
        <v>1446415.46</v>
      </c>
      <c r="G47" s="712">
        <f>SUM(G48:G49)</f>
        <v>0</v>
      </c>
      <c r="H47" s="715">
        <f t="shared" si="3"/>
        <v>1446415.46</v>
      </c>
    </row>
    <row r="48" spans="1:8" ht="15.75">
      <c r="A48" s="548">
        <v>19.100000000000001</v>
      </c>
      <c r="B48" s="553" t="s">
        <v>563</v>
      </c>
      <c r="C48" s="712">
        <v>999946</v>
      </c>
      <c r="D48" s="712">
        <v>0</v>
      </c>
      <c r="E48" s="715">
        <f t="shared" si="2"/>
        <v>999946</v>
      </c>
      <c r="F48" s="712">
        <v>1285859.96</v>
      </c>
      <c r="G48" s="712">
        <v>0</v>
      </c>
      <c r="H48" s="715">
        <f t="shared" si="3"/>
        <v>1285859.96</v>
      </c>
    </row>
    <row r="49" spans="1:8" ht="15.75">
      <c r="A49" s="548">
        <v>19.2</v>
      </c>
      <c r="B49" s="554" t="s">
        <v>564</v>
      </c>
      <c r="C49" s="712">
        <v>211088.57</v>
      </c>
      <c r="D49" s="712">
        <v>0</v>
      </c>
      <c r="E49" s="715">
        <f t="shared" si="2"/>
        <v>211088.57</v>
      </c>
      <c r="F49" s="712">
        <v>160555.5</v>
      </c>
      <c r="G49" s="712">
        <v>0</v>
      </c>
      <c r="H49" s="715">
        <f t="shared" si="3"/>
        <v>160555.5</v>
      </c>
    </row>
    <row r="50" spans="1:8" ht="15.75">
      <c r="A50" s="548">
        <v>20</v>
      </c>
      <c r="B50" s="555" t="s">
        <v>565</v>
      </c>
      <c r="C50" s="712">
        <v>0</v>
      </c>
      <c r="D50" s="712">
        <v>27745641.629999999</v>
      </c>
      <c r="E50" s="715">
        <f t="shared" si="2"/>
        <v>27745641.629999999</v>
      </c>
      <c r="F50" s="712">
        <v>0</v>
      </c>
      <c r="G50" s="712">
        <v>27023751.629999999</v>
      </c>
      <c r="H50" s="715">
        <f t="shared" si="3"/>
        <v>27023751.629999999</v>
      </c>
    </row>
    <row r="51" spans="1:8" ht="15.75">
      <c r="A51" s="548">
        <v>21</v>
      </c>
      <c r="B51" s="543" t="s">
        <v>566</v>
      </c>
      <c r="C51" s="712">
        <v>3931843.0699999994</v>
      </c>
      <c r="D51" s="712">
        <v>0</v>
      </c>
      <c r="E51" s="715">
        <f t="shared" si="2"/>
        <v>3931843.0699999994</v>
      </c>
      <c r="F51" s="712">
        <v>3990114.4400000004</v>
      </c>
      <c r="G51" s="712">
        <v>0</v>
      </c>
      <c r="H51" s="715">
        <f t="shared" si="3"/>
        <v>3990114.4400000004</v>
      </c>
    </row>
    <row r="52" spans="1:8" ht="15.75">
      <c r="A52" s="548">
        <v>21.1</v>
      </c>
      <c r="B52" s="551" t="s">
        <v>567</v>
      </c>
      <c r="C52" s="712">
        <v>0</v>
      </c>
      <c r="D52" s="712">
        <v>0</v>
      </c>
      <c r="E52" s="715">
        <f t="shared" si="2"/>
        <v>0</v>
      </c>
      <c r="F52" s="712">
        <v>0</v>
      </c>
      <c r="G52" s="712">
        <v>0</v>
      </c>
      <c r="H52" s="715">
        <f t="shared" si="3"/>
        <v>0</v>
      </c>
    </row>
    <row r="53" spans="1:8" ht="15.75">
      <c r="A53" s="548">
        <v>22</v>
      </c>
      <c r="B53" s="556" t="s">
        <v>568</v>
      </c>
      <c r="C53" s="712">
        <f>SUM(C38,C40,C41,C46,C47,C50,C51)</f>
        <v>126120376.62999989</v>
      </c>
      <c r="D53" s="712">
        <f>SUM(D38,D40,D41,D46,D47,D50,D51)</f>
        <v>647650938.26999986</v>
      </c>
      <c r="E53" s="715">
        <f t="shared" si="2"/>
        <v>773771314.89999974</v>
      </c>
      <c r="F53" s="712">
        <f>SUM(F38,F40,F41,F46,F47,F50,F51)</f>
        <v>111251320.9460098</v>
      </c>
      <c r="G53" s="712">
        <f>SUM(G38,G40,G41,G46,G47,G50,G51)</f>
        <v>517105510.93823463</v>
      </c>
      <c r="H53" s="715">
        <f t="shared" si="3"/>
        <v>628356831.88424444</v>
      </c>
    </row>
    <row r="54" spans="1:8" ht="24" customHeight="1">
      <c r="A54" s="548"/>
      <c r="B54" s="557" t="s">
        <v>569</v>
      </c>
      <c r="C54" s="731"/>
      <c r="D54" s="732"/>
      <c r="E54" s="732"/>
      <c r="F54" s="732"/>
      <c r="G54" s="732"/>
      <c r="H54" s="733"/>
    </row>
    <row r="55" spans="1:8" ht="15.75">
      <c r="A55" s="548">
        <v>23</v>
      </c>
      <c r="B55" s="571" t="s">
        <v>710</v>
      </c>
      <c r="C55" s="712">
        <v>76000000</v>
      </c>
      <c r="D55" s="712">
        <v>0</v>
      </c>
      <c r="E55" s="715">
        <f>C55+D55</f>
        <v>76000000</v>
      </c>
      <c r="F55" s="712">
        <v>76000000</v>
      </c>
      <c r="G55" s="712">
        <v>0</v>
      </c>
      <c r="H55" s="715">
        <f>F55+G55</f>
        <v>76000000</v>
      </c>
    </row>
    <row r="56" spans="1:8" ht="15.75">
      <c r="A56" s="548">
        <v>24</v>
      </c>
      <c r="B56" s="555" t="s">
        <v>571</v>
      </c>
      <c r="C56" s="712">
        <v>60000000</v>
      </c>
      <c r="D56" s="712">
        <v>0</v>
      </c>
      <c r="E56" s="715">
        <f t="shared" ref="E56:E69" si="4">C56+D56</f>
        <v>60000000</v>
      </c>
      <c r="F56" s="712">
        <v>60000000</v>
      </c>
      <c r="G56" s="712">
        <v>0</v>
      </c>
      <c r="H56" s="715">
        <f t="shared" ref="H56:H69" si="5">F56+G56</f>
        <v>60000000</v>
      </c>
    </row>
    <row r="57" spans="1:8" ht="15.75">
      <c r="A57" s="548">
        <v>25</v>
      </c>
      <c r="B57" s="552" t="s">
        <v>572</v>
      </c>
      <c r="C57" s="712">
        <v>0</v>
      </c>
      <c r="D57" s="712">
        <v>0</v>
      </c>
      <c r="E57" s="715">
        <f t="shared" si="4"/>
        <v>0</v>
      </c>
      <c r="F57" s="712">
        <v>0</v>
      </c>
      <c r="G57" s="712">
        <v>0</v>
      </c>
      <c r="H57" s="715">
        <f t="shared" si="5"/>
        <v>0</v>
      </c>
    </row>
    <row r="58" spans="1:8" ht="15.75">
      <c r="A58" s="548">
        <v>26</v>
      </c>
      <c r="B58" s="552" t="s">
        <v>573</v>
      </c>
      <c r="C58" s="712">
        <v>0</v>
      </c>
      <c r="D58" s="712">
        <v>0</v>
      </c>
      <c r="E58" s="715">
        <f t="shared" si="4"/>
        <v>0</v>
      </c>
      <c r="F58" s="712">
        <v>0</v>
      </c>
      <c r="G58" s="712">
        <v>0</v>
      </c>
      <c r="H58" s="715">
        <f t="shared" si="5"/>
        <v>0</v>
      </c>
    </row>
    <row r="59" spans="1:8" ht="15.75">
      <c r="A59" s="548">
        <v>27</v>
      </c>
      <c r="B59" s="552" t="s">
        <v>574</v>
      </c>
      <c r="C59" s="712">
        <f>SUM(C60:C61)</f>
        <v>0</v>
      </c>
      <c r="D59" s="712">
        <f>SUM(D60:D61)</f>
        <v>0</v>
      </c>
      <c r="E59" s="715">
        <f t="shared" si="4"/>
        <v>0</v>
      </c>
      <c r="F59" s="712">
        <f>SUM(F60:F61)</f>
        <v>0</v>
      </c>
      <c r="G59" s="712">
        <f>SUM(G60:G61)</f>
        <v>0</v>
      </c>
      <c r="H59" s="715">
        <f t="shared" si="5"/>
        <v>0</v>
      </c>
    </row>
    <row r="60" spans="1:8" ht="15.75">
      <c r="A60" s="548">
        <v>27.1</v>
      </c>
      <c r="B60" s="550" t="s">
        <v>575</v>
      </c>
      <c r="C60" s="712">
        <v>0</v>
      </c>
      <c r="D60" s="712">
        <v>0</v>
      </c>
      <c r="E60" s="715">
        <f t="shared" si="4"/>
        <v>0</v>
      </c>
      <c r="F60" s="712">
        <v>0</v>
      </c>
      <c r="G60" s="712">
        <v>0</v>
      </c>
      <c r="H60" s="715">
        <f t="shared" si="5"/>
        <v>0</v>
      </c>
    </row>
    <row r="61" spans="1:8" ht="15.75">
      <c r="A61" s="548">
        <v>27.2</v>
      </c>
      <c r="B61" s="550" t="s">
        <v>576</v>
      </c>
      <c r="C61" s="712">
        <v>0</v>
      </c>
      <c r="D61" s="712">
        <v>0</v>
      </c>
      <c r="E61" s="715">
        <f t="shared" si="4"/>
        <v>0</v>
      </c>
      <c r="F61" s="712">
        <v>0</v>
      </c>
      <c r="G61" s="712">
        <v>0</v>
      </c>
      <c r="H61" s="715">
        <f t="shared" si="5"/>
        <v>0</v>
      </c>
    </row>
    <row r="62" spans="1:8" ht="15.75">
      <c r="A62" s="548">
        <v>28</v>
      </c>
      <c r="B62" s="558" t="s">
        <v>577</v>
      </c>
      <c r="C62" s="712">
        <v>0</v>
      </c>
      <c r="D62" s="712">
        <v>0</v>
      </c>
      <c r="E62" s="715">
        <f t="shared" si="4"/>
        <v>0</v>
      </c>
      <c r="F62" s="712">
        <v>0</v>
      </c>
      <c r="G62" s="712">
        <v>0</v>
      </c>
      <c r="H62" s="715">
        <f t="shared" si="5"/>
        <v>0</v>
      </c>
    </row>
    <row r="63" spans="1:8" ht="15.75">
      <c r="A63" s="548">
        <v>29</v>
      </c>
      <c r="B63" s="552" t="s">
        <v>578</v>
      </c>
      <c r="C63" s="712">
        <f>SUM(C64:C66)</f>
        <v>2030425.13</v>
      </c>
      <c r="D63" s="712">
        <f>SUM(D64:D66)</f>
        <v>0</v>
      </c>
      <c r="E63" s="715">
        <f t="shared" si="4"/>
        <v>2030425.13</v>
      </c>
      <c r="F63" s="712">
        <f>SUM(F64:F66)</f>
        <v>1836363.8900000001</v>
      </c>
      <c r="G63" s="712">
        <f>SUM(G64:G66)</f>
        <v>0</v>
      </c>
      <c r="H63" s="715">
        <f t="shared" si="5"/>
        <v>1836363.8900000001</v>
      </c>
    </row>
    <row r="64" spans="1:8" ht="15.75">
      <c r="A64" s="548">
        <v>29.1</v>
      </c>
      <c r="B64" s="542" t="s">
        <v>579</v>
      </c>
      <c r="C64" s="712">
        <v>2030425.13</v>
      </c>
      <c r="D64" s="712">
        <v>0</v>
      </c>
      <c r="E64" s="715">
        <f t="shared" si="4"/>
        <v>2030425.13</v>
      </c>
      <c r="F64" s="712">
        <v>1836363.8900000001</v>
      </c>
      <c r="G64" s="712">
        <v>0</v>
      </c>
      <c r="H64" s="715">
        <f t="shared" si="5"/>
        <v>1836363.8900000001</v>
      </c>
    </row>
    <row r="65" spans="1:8" ht="24.95" customHeight="1">
      <c r="A65" s="548">
        <v>29.2</v>
      </c>
      <c r="B65" s="559" t="s">
        <v>580</v>
      </c>
      <c r="C65" s="712">
        <v>0</v>
      </c>
      <c r="D65" s="712">
        <v>0</v>
      </c>
      <c r="E65" s="715">
        <f t="shared" si="4"/>
        <v>0</v>
      </c>
      <c r="F65" s="712">
        <v>0</v>
      </c>
      <c r="G65" s="712">
        <v>0</v>
      </c>
      <c r="H65" s="715">
        <f t="shared" si="5"/>
        <v>0</v>
      </c>
    </row>
    <row r="66" spans="1:8" ht="22.5" customHeight="1">
      <c r="A66" s="548">
        <v>29.3</v>
      </c>
      <c r="B66" s="559" t="s">
        <v>581</v>
      </c>
      <c r="C66" s="712">
        <v>0</v>
      </c>
      <c r="D66" s="712">
        <v>0</v>
      </c>
      <c r="E66" s="715">
        <f t="shared" si="4"/>
        <v>0</v>
      </c>
      <c r="F66" s="712">
        <v>0</v>
      </c>
      <c r="G66" s="712">
        <v>0</v>
      </c>
      <c r="H66" s="715">
        <f t="shared" si="5"/>
        <v>0</v>
      </c>
    </row>
    <row r="67" spans="1:8" ht="15.75">
      <c r="A67" s="548">
        <v>30</v>
      </c>
      <c r="B67" s="539" t="s">
        <v>582</v>
      </c>
      <c r="C67" s="712">
        <v>121359437.81000002</v>
      </c>
      <c r="D67" s="712">
        <v>0</v>
      </c>
      <c r="E67" s="715">
        <f t="shared" si="4"/>
        <v>121359437.81000002</v>
      </c>
      <c r="F67" s="712">
        <v>103047909.94795455</v>
      </c>
      <c r="G67" s="712">
        <v>0</v>
      </c>
      <c r="H67" s="715">
        <f t="shared" si="5"/>
        <v>103047909.94795455</v>
      </c>
    </row>
    <row r="68" spans="1:8" ht="15.75">
      <c r="A68" s="548">
        <v>31</v>
      </c>
      <c r="B68" s="560" t="s">
        <v>583</v>
      </c>
      <c r="C68" s="712">
        <f>SUM(C55,C56,C57,C58,C59,C62,C63,C67)</f>
        <v>259389862.94</v>
      </c>
      <c r="D68" s="712">
        <f>SUM(D55,D56,D57,D58,D59,D62,D63,D67)</f>
        <v>0</v>
      </c>
      <c r="E68" s="715">
        <f t="shared" si="4"/>
        <v>259389862.94</v>
      </c>
      <c r="F68" s="712">
        <f>SUM(F55,F56,F57,F58,F59,F62,F63,F67)</f>
        <v>240884273.83795452</v>
      </c>
      <c r="G68" s="712">
        <f>SUM(G55,G56,G57,G58,G59,G62,G63,G67)</f>
        <v>0</v>
      </c>
      <c r="H68" s="715">
        <f t="shared" si="5"/>
        <v>240884273.83795452</v>
      </c>
    </row>
    <row r="69" spans="1:8" ht="15.75">
      <c r="A69" s="548">
        <v>32</v>
      </c>
      <c r="B69" s="561" t="s">
        <v>584</v>
      </c>
      <c r="C69" s="712">
        <f>SUM(C53,C68)</f>
        <v>385510239.56999987</v>
      </c>
      <c r="D69" s="712">
        <f>SUM(D53,D68)</f>
        <v>647650938.26999986</v>
      </c>
      <c r="E69" s="715">
        <f t="shared" si="4"/>
        <v>1033161177.8399997</v>
      </c>
      <c r="F69" s="712">
        <f>SUM(F53,F68)</f>
        <v>352135594.78396434</v>
      </c>
      <c r="G69" s="712">
        <f>SUM(G53,G68)</f>
        <v>517105510.93823463</v>
      </c>
      <c r="H69" s="715">
        <f t="shared" si="5"/>
        <v>869241105.72219896</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84"/>
  <sheetViews>
    <sheetView showGridLines="0" topLeftCell="A22" zoomScale="80" zoomScaleNormal="80" workbookViewId="0">
      <selection activeCell="A36" sqref="A36:XFD64"/>
    </sheetView>
  </sheetViews>
  <sheetFormatPr defaultColWidth="9.140625" defaultRowHeight="12.75"/>
  <cols>
    <col min="1" max="1" width="11.85546875" style="409" bestFit="1" customWidth="1"/>
    <col min="2" max="2" width="93.42578125" style="409" customWidth="1"/>
    <col min="3" max="3" width="14.5703125" style="409" customWidth="1"/>
    <col min="4" max="5" width="16.140625" style="409" customWidth="1"/>
    <col min="6" max="6" width="16.140625" style="467" customWidth="1"/>
    <col min="7" max="7" width="25.140625" style="467" customWidth="1"/>
    <col min="8" max="8" width="16.140625" style="409" customWidth="1"/>
    <col min="9" max="11" width="16.140625" style="467" customWidth="1"/>
    <col min="12" max="12" width="26.140625" style="467" customWidth="1"/>
    <col min="13" max="16384" width="9.140625" style="409"/>
  </cols>
  <sheetData>
    <row r="1" spans="1:12" ht="13.5">
      <c r="A1" s="314" t="s">
        <v>30</v>
      </c>
      <c r="B1" s="394" t="str">
        <f>'Info '!C2</f>
        <v>JSC " Halyk Bank Georgia"</v>
      </c>
      <c r="F1" s="409"/>
      <c r="G1" s="409"/>
      <c r="I1" s="409"/>
      <c r="J1" s="409"/>
      <c r="K1" s="409"/>
      <c r="L1" s="409"/>
    </row>
    <row r="2" spans="1:12">
      <c r="A2" s="315" t="s">
        <v>31</v>
      </c>
      <c r="B2" s="393">
        <f>'1. key ratios '!B2</f>
        <v>45747</v>
      </c>
      <c r="F2" s="409"/>
      <c r="G2" s="409"/>
      <c r="I2" s="409"/>
      <c r="J2" s="409"/>
      <c r="K2" s="409"/>
      <c r="L2" s="409"/>
    </row>
    <row r="3" spans="1:12">
      <c r="A3" s="316" t="s">
        <v>466</v>
      </c>
      <c r="F3" s="409"/>
      <c r="G3" s="409"/>
      <c r="I3" s="409"/>
      <c r="J3" s="409"/>
      <c r="K3" s="409"/>
      <c r="L3" s="409"/>
    </row>
    <row r="4" spans="1:12">
      <c r="F4" s="409"/>
      <c r="G4" s="409"/>
      <c r="I4" s="409"/>
      <c r="J4" s="409"/>
      <c r="K4" s="409"/>
      <c r="L4" s="409"/>
    </row>
    <row r="5" spans="1:12" ht="37.5" customHeight="1">
      <c r="A5" s="800" t="s">
        <v>483</v>
      </c>
      <c r="B5" s="801"/>
      <c r="C5" s="846" t="s">
        <v>467</v>
      </c>
      <c r="D5" s="847"/>
      <c r="E5" s="847"/>
      <c r="F5" s="847"/>
      <c r="G5" s="847"/>
      <c r="H5" s="848" t="s">
        <v>627</v>
      </c>
      <c r="I5" s="849"/>
      <c r="J5" s="849"/>
      <c r="K5" s="849"/>
      <c r="L5" s="850"/>
    </row>
    <row r="6" spans="1:12" ht="39.6" customHeight="1">
      <c r="A6" s="804"/>
      <c r="B6" s="805"/>
      <c r="C6" s="318"/>
      <c r="D6" s="407" t="s">
        <v>648</v>
      </c>
      <c r="E6" s="407" t="s">
        <v>647</v>
      </c>
      <c r="F6" s="407" t="s">
        <v>646</v>
      </c>
      <c r="G6" s="407" t="s">
        <v>645</v>
      </c>
      <c r="H6" s="470"/>
      <c r="I6" s="407" t="s">
        <v>648</v>
      </c>
      <c r="J6" s="407" t="s">
        <v>647</v>
      </c>
      <c r="K6" s="407" t="s">
        <v>646</v>
      </c>
      <c r="L6" s="407" t="s">
        <v>645</v>
      </c>
    </row>
    <row r="7" spans="1:12">
      <c r="A7" s="398">
        <v>1</v>
      </c>
      <c r="B7" s="415" t="s">
        <v>486</v>
      </c>
      <c r="C7" s="626">
        <v>10577573.68</v>
      </c>
      <c r="D7" s="626">
        <v>9209750.6999999993</v>
      </c>
      <c r="E7" s="626">
        <v>334904</v>
      </c>
      <c r="F7" s="626">
        <v>1032918.98</v>
      </c>
      <c r="G7" s="626">
        <v>0</v>
      </c>
      <c r="H7" s="626">
        <v>350260.66350000002</v>
      </c>
      <c r="I7" s="626">
        <v>58134.148800000032</v>
      </c>
      <c r="J7" s="626">
        <v>59524.979199999994</v>
      </c>
      <c r="K7" s="626">
        <v>232601.5355</v>
      </c>
      <c r="L7" s="626">
        <v>0</v>
      </c>
    </row>
    <row r="8" spans="1:12">
      <c r="A8" s="398">
        <v>2</v>
      </c>
      <c r="B8" s="415" t="s">
        <v>399</v>
      </c>
      <c r="C8" s="626">
        <v>96867144.189999998</v>
      </c>
      <c r="D8" s="626">
        <v>92922538.5</v>
      </c>
      <c r="E8" s="626">
        <v>1117805.3399999999</v>
      </c>
      <c r="F8" s="626">
        <v>2765767.71</v>
      </c>
      <c r="G8" s="626">
        <v>61032.639999999999</v>
      </c>
      <c r="H8" s="626">
        <v>1491996.7304999996</v>
      </c>
      <c r="I8" s="626">
        <v>622695.55789999955</v>
      </c>
      <c r="J8" s="626">
        <v>92694.855299999996</v>
      </c>
      <c r="K8" s="626">
        <v>763636.88130000001</v>
      </c>
      <c r="L8" s="626">
        <v>12969.436</v>
      </c>
    </row>
    <row r="9" spans="1:12">
      <c r="A9" s="398">
        <v>3</v>
      </c>
      <c r="B9" s="415" t="s">
        <v>400</v>
      </c>
      <c r="C9" s="626">
        <v>0</v>
      </c>
      <c r="D9" s="626">
        <v>0</v>
      </c>
      <c r="E9" s="626">
        <v>0</v>
      </c>
      <c r="F9" s="626">
        <v>0</v>
      </c>
      <c r="G9" s="626">
        <v>0</v>
      </c>
      <c r="H9" s="626">
        <v>0</v>
      </c>
      <c r="I9" s="626">
        <v>0</v>
      </c>
      <c r="J9" s="626">
        <v>0</v>
      </c>
      <c r="K9" s="626">
        <v>0</v>
      </c>
      <c r="L9" s="626">
        <v>0</v>
      </c>
    </row>
    <row r="10" spans="1:12">
      <c r="A10" s="398">
        <v>4</v>
      </c>
      <c r="B10" s="415" t="s">
        <v>487</v>
      </c>
      <c r="C10" s="626">
        <v>45478708.450000003</v>
      </c>
      <c r="D10" s="626">
        <v>39814877.160000004</v>
      </c>
      <c r="E10" s="626">
        <v>0</v>
      </c>
      <c r="F10" s="626">
        <v>5663831.2899999991</v>
      </c>
      <c r="G10" s="626">
        <v>0</v>
      </c>
      <c r="H10" s="626">
        <v>797359.3824</v>
      </c>
      <c r="I10" s="626">
        <v>84408.539900000003</v>
      </c>
      <c r="J10" s="626">
        <v>0</v>
      </c>
      <c r="K10" s="626">
        <v>712950.84250000003</v>
      </c>
      <c r="L10" s="626">
        <v>0</v>
      </c>
    </row>
    <row r="11" spans="1:12">
      <c r="A11" s="398">
        <v>5</v>
      </c>
      <c r="B11" s="415" t="s">
        <v>401</v>
      </c>
      <c r="C11" s="626">
        <v>129159198</v>
      </c>
      <c r="D11" s="626">
        <v>108413754.52</v>
      </c>
      <c r="E11" s="626">
        <v>6442199.1299999999</v>
      </c>
      <c r="F11" s="626">
        <v>14176643.810000001</v>
      </c>
      <c r="G11" s="626">
        <v>126600.54</v>
      </c>
      <c r="H11" s="626">
        <v>1570911.1908</v>
      </c>
      <c r="I11" s="626">
        <v>207963.38219999993</v>
      </c>
      <c r="J11" s="626">
        <v>16831.7955</v>
      </c>
      <c r="K11" s="626">
        <v>1333759.8004000001</v>
      </c>
      <c r="L11" s="626">
        <v>12356.2127</v>
      </c>
    </row>
    <row r="12" spans="1:12">
      <c r="A12" s="398">
        <v>6</v>
      </c>
      <c r="B12" s="415" t="s">
        <v>402</v>
      </c>
      <c r="C12" s="626">
        <v>26020193.59</v>
      </c>
      <c r="D12" s="626">
        <v>22349592.82</v>
      </c>
      <c r="E12" s="626">
        <v>3387860.8000000003</v>
      </c>
      <c r="F12" s="626">
        <v>282317.64</v>
      </c>
      <c r="G12" s="626">
        <v>422.33</v>
      </c>
      <c r="H12" s="626">
        <v>345023.12000000005</v>
      </c>
      <c r="I12" s="626">
        <v>45615.558499999999</v>
      </c>
      <c r="J12" s="626">
        <v>212576.27220000001</v>
      </c>
      <c r="K12" s="626">
        <v>86768.826700000005</v>
      </c>
      <c r="L12" s="626">
        <v>62.462600000000002</v>
      </c>
    </row>
    <row r="13" spans="1:12">
      <c r="A13" s="398">
        <v>7</v>
      </c>
      <c r="B13" s="415" t="s">
        <v>403</v>
      </c>
      <c r="C13" s="626">
        <v>6475358.6899999995</v>
      </c>
      <c r="D13" s="626">
        <v>1984079.96</v>
      </c>
      <c r="E13" s="626">
        <v>347996.38</v>
      </c>
      <c r="F13" s="626">
        <v>4143282.35</v>
      </c>
      <c r="G13" s="626">
        <v>0</v>
      </c>
      <c r="H13" s="626">
        <v>298809.13400000002</v>
      </c>
      <c r="I13" s="626">
        <v>10087.581200000001</v>
      </c>
      <c r="J13" s="626">
        <v>24812.539799999999</v>
      </c>
      <c r="K13" s="626">
        <v>263909.01300000004</v>
      </c>
      <c r="L13" s="626">
        <v>0</v>
      </c>
    </row>
    <row r="14" spans="1:12">
      <c r="A14" s="398">
        <v>8</v>
      </c>
      <c r="B14" s="415" t="s">
        <v>404</v>
      </c>
      <c r="C14" s="626">
        <v>2900994.44</v>
      </c>
      <c r="D14" s="626">
        <v>2820832.98</v>
      </c>
      <c r="E14" s="626">
        <v>0</v>
      </c>
      <c r="F14" s="626">
        <v>80161.459999999992</v>
      </c>
      <c r="G14" s="626">
        <v>0</v>
      </c>
      <c r="H14" s="626">
        <v>29051.622999999992</v>
      </c>
      <c r="I14" s="626">
        <v>11316.204399999997</v>
      </c>
      <c r="J14" s="626">
        <v>0</v>
      </c>
      <c r="K14" s="626">
        <v>17735.418599999997</v>
      </c>
      <c r="L14" s="626">
        <v>0</v>
      </c>
    </row>
    <row r="15" spans="1:12">
      <c r="A15" s="398">
        <v>9</v>
      </c>
      <c r="B15" s="415" t="s">
        <v>405</v>
      </c>
      <c r="C15" s="626">
        <v>4638509.6099999994</v>
      </c>
      <c r="D15" s="626">
        <v>1275409.3399999999</v>
      </c>
      <c r="E15" s="626">
        <v>0</v>
      </c>
      <c r="F15" s="626">
        <v>3363100.27</v>
      </c>
      <c r="G15" s="626">
        <v>0</v>
      </c>
      <c r="H15" s="626">
        <v>22662.982899999999</v>
      </c>
      <c r="I15" s="626">
        <v>7501.2728999999999</v>
      </c>
      <c r="J15" s="626">
        <v>0</v>
      </c>
      <c r="K15" s="626">
        <v>15161.71</v>
      </c>
      <c r="L15" s="626">
        <v>0</v>
      </c>
    </row>
    <row r="16" spans="1:12">
      <c r="A16" s="398">
        <v>10</v>
      </c>
      <c r="B16" s="415" t="s">
        <v>406</v>
      </c>
      <c r="C16" s="626">
        <v>1130365.75</v>
      </c>
      <c r="D16" s="626">
        <v>732930.24</v>
      </c>
      <c r="E16" s="626">
        <v>19135.099999999999</v>
      </c>
      <c r="F16" s="626">
        <v>378300.41</v>
      </c>
      <c r="G16" s="626">
        <v>0</v>
      </c>
      <c r="H16" s="626">
        <v>96590.200299999997</v>
      </c>
      <c r="I16" s="626">
        <v>3088.0482999999999</v>
      </c>
      <c r="J16" s="626">
        <v>13113.3148</v>
      </c>
      <c r="K16" s="626">
        <v>80388.837199999994</v>
      </c>
      <c r="L16" s="626">
        <v>0</v>
      </c>
    </row>
    <row r="17" spans="1:12">
      <c r="A17" s="398">
        <v>11</v>
      </c>
      <c r="B17" s="415" t="s">
        <v>407</v>
      </c>
      <c r="C17" s="626">
        <v>12198981.74</v>
      </c>
      <c r="D17" s="626">
        <v>3915032.9499999997</v>
      </c>
      <c r="E17" s="626">
        <v>8250550.7999999998</v>
      </c>
      <c r="F17" s="626">
        <v>33397.99</v>
      </c>
      <c r="G17" s="626">
        <v>0</v>
      </c>
      <c r="H17" s="626">
        <v>643584.60000000009</v>
      </c>
      <c r="I17" s="626">
        <v>18040.282400000004</v>
      </c>
      <c r="J17" s="626">
        <v>613073.19790000003</v>
      </c>
      <c r="K17" s="626">
        <v>12471.119699999999</v>
      </c>
      <c r="L17" s="626">
        <v>0</v>
      </c>
    </row>
    <row r="18" spans="1:12">
      <c r="A18" s="398">
        <v>12</v>
      </c>
      <c r="B18" s="415" t="s">
        <v>408</v>
      </c>
      <c r="C18" s="626">
        <v>89381703.239999995</v>
      </c>
      <c r="D18" s="626">
        <v>81875872.479999989</v>
      </c>
      <c r="E18" s="626">
        <v>2468637.17</v>
      </c>
      <c r="F18" s="626">
        <v>4044493.9499999997</v>
      </c>
      <c r="G18" s="626">
        <v>992699.64</v>
      </c>
      <c r="H18" s="626">
        <v>1668399.4538000003</v>
      </c>
      <c r="I18" s="626">
        <v>394630.65330000018</v>
      </c>
      <c r="J18" s="626">
        <v>37464.356</v>
      </c>
      <c r="K18" s="626">
        <v>565773.64200000011</v>
      </c>
      <c r="L18" s="626">
        <v>670530.80249999999</v>
      </c>
    </row>
    <row r="19" spans="1:12">
      <c r="A19" s="398">
        <v>13</v>
      </c>
      <c r="B19" s="415" t="s">
        <v>409</v>
      </c>
      <c r="C19" s="626">
        <v>41474683.340000004</v>
      </c>
      <c r="D19" s="626">
        <v>31472462.149999999</v>
      </c>
      <c r="E19" s="626">
        <v>1338589.26</v>
      </c>
      <c r="F19" s="626">
        <v>8663631.9299999997</v>
      </c>
      <c r="G19" s="626">
        <v>0</v>
      </c>
      <c r="H19" s="626">
        <v>2209364.0252999989</v>
      </c>
      <c r="I19" s="626">
        <v>294093.9485999996</v>
      </c>
      <c r="J19" s="626">
        <v>97692.099199999997</v>
      </c>
      <c r="K19" s="626">
        <v>1817577.9774999996</v>
      </c>
      <c r="L19" s="626">
        <v>0</v>
      </c>
    </row>
    <row r="20" spans="1:12">
      <c r="A20" s="398">
        <v>14</v>
      </c>
      <c r="B20" s="415" t="s">
        <v>410</v>
      </c>
      <c r="C20" s="626">
        <v>79839954.789999992</v>
      </c>
      <c r="D20" s="626">
        <v>57936948.530000001</v>
      </c>
      <c r="E20" s="626">
        <v>11871304.27</v>
      </c>
      <c r="F20" s="626">
        <v>10031701.99</v>
      </c>
      <c r="G20" s="626">
        <v>0</v>
      </c>
      <c r="H20" s="626">
        <v>819683.74250000017</v>
      </c>
      <c r="I20" s="626">
        <v>352135.51950000005</v>
      </c>
      <c r="J20" s="626">
        <v>70001.178</v>
      </c>
      <c r="K20" s="626">
        <v>397547.04500000004</v>
      </c>
      <c r="L20" s="626">
        <v>0</v>
      </c>
    </row>
    <row r="21" spans="1:12">
      <c r="A21" s="398">
        <v>15</v>
      </c>
      <c r="B21" s="415" t="s">
        <v>411</v>
      </c>
      <c r="C21" s="626">
        <v>25406450.740000002</v>
      </c>
      <c r="D21" s="626">
        <v>17375542.25</v>
      </c>
      <c r="E21" s="626">
        <v>4000692.7600000002</v>
      </c>
      <c r="F21" s="626">
        <v>3301678.4000000004</v>
      </c>
      <c r="G21" s="626">
        <v>728537.33</v>
      </c>
      <c r="H21" s="626">
        <v>892366.3652</v>
      </c>
      <c r="I21" s="626">
        <v>85238.624800000005</v>
      </c>
      <c r="J21" s="626">
        <v>260112.34169999999</v>
      </c>
      <c r="K21" s="626">
        <v>483881.59080000001</v>
      </c>
      <c r="L21" s="626">
        <v>63133.8079</v>
      </c>
    </row>
    <row r="22" spans="1:12">
      <c r="A22" s="398">
        <v>16</v>
      </c>
      <c r="B22" s="415" t="s">
        <v>412</v>
      </c>
      <c r="C22" s="626">
        <v>133681.14000000001</v>
      </c>
      <c r="D22" s="626">
        <v>133151.35</v>
      </c>
      <c r="E22" s="626">
        <v>0</v>
      </c>
      <c r="F22" s="626">
        <v>529.79</v>
      </c>
      <c r="G22" s="626">
        <v>0</v>
      </c>
      <c r="H22" s="626">
        <v>1083.2003999999999</v>
      </c>
      <c r="I22" s="626">
        <v>553.41039999999998</v>
      </c>
      <c r="J22" s="626">
        <v>0</v>
      </c>
      <c r="K22" s="626">
        <v>529.79</v>
      </c>
      <c r="L22" s="626">
        <v>0</v>
      </c>
    </row>
    <row r="23" spans="1:12">
      <c r="A23" s="398">
        <v>17</v>
      </c>
      <c r="B23" s="415" t="s">
        <v>490</v>
      </c>
      <c r="C23" s="626">
        <v>9529271.4199999999</v>
      </c>
      <c r="D23" s="626">
        <v>9507224.8300000001</v>
      </c>
      <c r="E23" s="626">
        <v>0</v>
      </c>
      <c r="F23" s="626">
        <v>22046.59</v>
      </c>
      <c r="G23" s="626">
        <v>0</v>
      </c>
      <c r="H23" s="626">
        <v>54634.045299999998</v>
      </c>
      <c r="I23" s="626">
        <v>40196.039199999992</v>
      </c>
      <c r="J23" s="626">
        <v>0</v>
      </c>
      <c r="K23" s="626">
        <v>14438.006100000002</v>
      </c>
      <c r="L23" s="626">
        <v>0</v>
      </c>
    </row>
    <row r="24" spans="1:12">
      <c r="A24" s="398">
        <v>18</v>
      </c>
      <c r="B24" s="415" t="s">
        <v>413</v>
      </c>
      <c r="C24" s="626">
        <v>2558719.4000000004</v>
      </c>
      <c r="D24" s="626">
        <v>2558719.4000000004</v>
      </c>
      <c r="E24" s="626">
        <v>0</v>
      </c>
      <c r="F24" s="626">
        <v>0</v>
      </c>
      <c r="G24" s="626">
        <v>0</v>
      </c>
      <c r="H24" s="626">
        <v>1738.2487000000001</v>
      </c>
      <c r="I24" s="626">
        <v>1738.2487000000001</v>
      </c>
      <c r="J24" s="626">
        <v>0</v>
      </c>
      <c r="K24" s="626">
        <v>0</v>
      </c>
      <c r="L24" s="626">
        <v>0</v>
      </c>
    </row>
    <row r="25" spans="1:12">
      <c r="A25" s="398">
        <v>19</v>
      </c>
      <c r="B25" s="415" t="s">
        <v>414</v>
      </c>
      <c r="C25" s="626">
        <v>1925667.9200000002</v>
      </c>
      <c r="D25" s="626">
        <v>1922152.55</v>
      </c>
      <c r="E25" s="626">
        <v>0</v>
      </c>
      <c r="F25" s="626">
        <v>3515.37</v>
      </c>
      <c r="G25" s="626">
        <v>0</v>
      </c>
      <c r="H25" s="626">
        <v>13099.023499999999</v>
      </c>
      <c r="I25" s="626">
        <v>9583.6535000000003</v>
      </c>
      <c r="J25" s="626">
        <v>0</v>
      </c>
      <c r="K25" s="626">
        <v>3515.37</v>
      </c>
      <c r="L25" s="626">
        <v>0</v>
      </c>
    </row>
    <row r="26" spans="1:12">
      <c r="A26" s="398">
        <v>20</v>
      </c>
      <c r="B26" s="415" t="s">
        <v>489</v>
      </c>
      <c r="C26" s="626">
        <v>29268484.609999999</v>
      </c>
      <c r="D26" s="626">
        <v>23760875.789999999</v>
      </c>
      <c r="E26" s="626">
        <v>4929335.6500000004</v>
      </c>
      <c r="F26" s="626">
        <v>578273.17000000004</v>
      </c>
      <c r="G26" s="626">
        <v>0</v>
      </c>
      <c r="H26" s="626">
        <v>228770.82390000002</v>
      </c>
      <c r="I26" s="626">
        <v>120288.21660000001</v>
      </c>
      <c r="J26" s="626">
        <v>14317.906700000001</v>
      </c>
      <c r="K26" s="626">
        <v>94164.700599999996</v>
      </c>
      <c r="L26" s="626">
        <v>0</v>
      </c>
    </row>
    <row r="27" spans="1:12">
      <c r="A27" s="398">
        <v>21</v>
      </c>
      <c r="B27" s="415" t="s">
        <v>415</v>
      </c>
      <c r="C27" s="626">
        <v>1119476.26</v>
      </c>
      <c r="D27" s="626">
        <v>351341.19</v>
      </c>
      <c r="E27" s="626">
        <v>0</v>
      </c>
      <c r="F27" s="626">
        <v>768135.07000000007</v>
      </c>
      <c r="G27" s="626">
        <v>0</v>
      </c>
      <c r="H27" s="626">
        <v>8535.2616000000016</v>
      </c>
      <c r="I27" s="626">
        <v>4434.7297000000008</v>
      </c>
      <c r="J27" s="626">
        <v>0</v>
      </c>
      <c r="K27" s="626">
        <v>4100.5319</v>
      </c>
      <c r="L27" s="626">
        <v>0</v>
      </c>
    </row>
    <row r="28" spans="1:12">
      <c r="A28" s="398">
        <v>22</v>
      </c>
      <c r="B28" s="415" t="s">
        <v>416</v>
      </c>
      <c r="C28" s="626">
        <v>1244532.54</v>
      </c>
      <c r="D28" s="626">
        <v>1122675.07</v>
      </c>
      <c r="E28" s="626">
        <v>43328.23</v>
      </c>
      <c r="F28" s="626">
        <v>78529.240000000005</v>
      </c>
      <c r="G28" s="626">
        <v>0</v>
      </c>
      <c r="H28" s="626">
        <v>38059.361000000004</v>
      </c>
      <c r="I28" s="626">
        <v>7149.3203999999996</v>
      </c>
      <c r="J28" s="626">
        <v>3711.049</v>
      </c>
      <c r="K28" s="626">
        <v>27198.991600000001</v>
      </c>
      <c r="L28" s="626">
        <v>0</v>
      </c>
    </row>
    <row r="29" spans="1:12">
      <c r="A29" s="398">
        <v>23</v>
      </c>
      <c r="B29" s="415" t="s">
        <v>417</v>
      </c>
      <c r="C29" s="626">
        <v>146974888.27000001</v>
      </c>
      <c r="D29" s="626">
        <v>136320061.5</v>
      </c>
      <c r="E29" s="626">
        <v>3136752.77</v>
      </c>
      <c r="F29" s="626">
        <v>7384998.7599999998</v>
      </c>
      <c r="G29" s="626">
        <v>133075.24</v>
      </c>
      <c r="H29" s="626">
        <v>3559869.1932000006</v>
      </c>
      <c r="I29" s="626">
        <v>737309.53560000006</v>
      </c>
      <c r="J29" s="626">
        <v>312938.70710000006</v>
      </c>
      <c r="K29" s="626">
        <v>2491902.0070000002</v>
      </c>
      <c r="L29" s="626">
        <v>17718.943500000001</v>
      </c>
    </row>
    <row r="30" spans="1:12">
      <c r="A30" s="398">
        <v>24</v>
      </c>
      <c r="B30" s="415" t="s">
        <v>488</v>
      </c>
      <c r="C30" s="626">
        <v>19982431.999999996</v>
      </c>
      <c r="D30" s="626">
        <v>15691053.729999999</v>
      </c>
      <c r="E30" s="626">
        <v>137600.72</v>
      </c>
      <c r="F30" s="626">
        <v>4115424.74</v>
      </c>
      <c r="G30" s="626">
        <v>38352.81</v>
      </c>
      <c r="H30" s="626">
        <v>425954.82470000006</v>
      </c>
      <c r="I30" s="626">
        <v>91606.527100000036</v>
      </c>
      <c r="J30" s="626">
        <v>8451.5961000000007</v>
      </c>
      <c r="K30" s="626">
        <v>317746.72940000001</v>
      </c>
      <c r="L30" s="626">
        <v>8149.9721</v>
      </c>
    </row>
    <row r="31" spans="1:12">
      <c r="A31" s="398">
        <v>25</v>
      </c>
      <c r="B31" s="415" t="s">
        <v>418</v>
      </c>
      <c r="C31" s="626">
        <v>73321461.629999995</v>
      </c>
      <c r="D31" s="626">
        <v>61881595.43</v>
      </c>
      <c r="E31" s="626">
        <v>3072163.23</v>
      </c>
      <c r="F31" s="626">
        <v>8294254.8100000005</v>
      </c>
      <c r="G31" s="626">
        <v>73448.160000000003</v>
      </c>
      <c r="H31" s="626">
        <v>2355655.2258999995</v>
      </c>
      <c r="I31" s="626">
        <v>428845.35659999977</v>
      </c>
      <c r="J31" s="626">
        <v>220740.58379999999</v>
      </c>
      <c r="K31" s="626">
        <v>1696613.8927999996</v>
      </c>
      <c r="L31" s="626">
        <v>9455.3927000000003</v>
      </c>
    </row>
    <row r="32" spans="1:12">
      <c r="A32" s="398">
        <v>26</v>
      </c>
      <c r="B32" s="415" t="s">
        <v>485</v>
      </c>
      <c r="C32" s="626">
        <v>0</v>
      </c>
      <c r="D32" s="626">
        <v>0</v>
      </c>
      <c r="E32" s="626">
        <v>0</v>
      </c>
      <c r="F32" s="626">
        <v>0</v>
      </c>
      <c r="G32" s="626">
        <v>0</v>
      </c>
      <c r="H32" s="626">
        <v>0</v>
      </c>
      <c r="I32" s="626">
        <v>0</v>
      </c>
      <c r="J32" s="626">
        <v>0</v>
      </c>
      <c r="K32" s="626">
        <v>0</v>
      </c>
      <c r="L32" s="626">
        <v>0</v>
      </c>
    </row>
    <row r="33" spans="1:12">
      <c r="A33" s="398">
        <v>27</v>
      </c>
      <c r="B33" s="469" t="s">
        <v>64</v>
      </c>
      <c r="C33" s="626">
        <v>857608435.43999982</v>
      </c>
      <c r="D33" s="626">
        <v>725348475.41999996</v>
      </c>
      <c r="E33" s="626">
        <v>50898855.609999992</v>
      </c>
      <c r="F33" s="626">
        <v>79206935.719999999</v>
      </c>
      <c r="G33" s="626">
        <v>2154168.69</v>
      </c>
      <c r="H33" s="626">
        <v>17923462.422399998</v>
      </c>
      <c r="I33" s="626">
        <v>3636654.3604999986</v>
      </c>
      <c r="J33" s="626">
        <v>2058056.7723000001</v>
      </c>
      <c r="K33" s="626">
        <v>11434374.2596</v>
      </c>
      <c r="L33" s="626">
        <v>794377.03</v>
      </c>
    </row>
    <row r="34" spans="1:12">
      <c r="A34" s="430"/>
      <c r="B34" s="430"/>
      <c r="C34" s="430"/>
      <c r="D34" s="430"/>
      <c r="E34" s="430"/>
      <c r="H34" s="430"/>
    </row>
    <row r="35" spans="1:12">
      <c r="A35" s="430"/>
      <c r="B35" s="468"/>
      <c r="C35" s="468"/>
      <c r="D35" s="430"/>
      <c r="E35" s="430"/>
      <c r="H35" s="430"/>
    </row>
    <row r="36" spans="1:12">
      <c r="F36" s="409"/>
      <c r="G36" s="409"/>
      <c r="I36" s="409"/>
      <c r="J36" s="409"/>
      <c r="K36" s="409"/>
      <c r="L36" s="409"/>
    </row>
    <row r="37" spans="1:12">
      <c r="F37" s="409"/>
      <c r="G37" s="409"/>
      <c r="I37" s="409"/>
      <c r="J37" s="409"/>
      <c r="K37" s="409"/>
      <c r="L37" s="409"/>
    </row>
    <row r="38" spans="1:12">
      <c r="F38" s="409"/>
      <c r="G38" s="409"/>
      <c r="I38" s="409"/>
      <c r="J38" s="409"/>
      <c r="K38" s="409"/>
      <c r="L38" s="409"/>
    </row>
    <row r="39" spans="1:12">
      <c r="F39" s="409"/>
      <c r="G39" s="409"/>
      <c r="I39" s="409"/>
      <c r="J39" s="409"/>
      <c r="K39" s="409"/>
      <c r="L39" s="409"/>
    </row>
    <row r="40" spans="1:12">
      <c r="F40" s="409"/>
      <c r="G40" s="409"/>
      <c r="I40" s="409"/>
      <c r="J40" s="409"/>
      <c r="K40" s="409"/>
      <c r="L40" s="409"/>
    </row>
    <row r="41" spans="1:12">
      <c r="F41" s="409"/>
      <c r="G41" s="409"/>
      <c r="I41" s="409"/>
      <c r="J41" s="409"/>
      <c r="K41" s="409"/>
      <c r="L41" s="409"/>
    </row>
    <row r="42" spans="1:12">
      <c r="F42" s="409"/>
      <c r="G42" s="409"/>
      <c r="I42" s="409"/>
      <c r="J42" s="409"/>
      <c r="K42" s="409"/>
      <c r="L42" s="409"/>
    </row>
    <row r="43" spans="1:12">
      <c r="F43" s="409"/>
      <c r="G43" s="409"/>
      <c r="I43" s="409"/>
      <c r="J43" s="409"/>
      <c r="K43" s="409"/>
      <c r="L43" s="409"/>
    </row>
    <row r="44" spans="1:12">
      <c r="F44" s="409"/>
      <c r="G44" s="409"/>
      <c r="I44" s="409"/>
      <c r="J44" s="409"/>
      <c r="K44" s="409"/>
      <c r="L44" s="409"/>
    </row>
    <row r="45" spans="1:12">
      <c r="F45" s="409"/>
      <c r="G45" s="409"/>
      <c r="I45" s="409"/>
      <c r="J45" s="409"/>
      <c r="K45" s="409"/>
      <c r="L45" s="409"/>
    </row>
    <row r="46" spans="1:12">
      <c r="F46" s="409"/>
      <c r="G46" s="409"/>
      <c r="I46" s="409"/>
      <c r="J46" s="409"/>
      <c r="K46" s="409"/>
      <c r="L46" s="409"/>
    </row>
    <row r="47" spans="1:12">
      <c r="F47" s="409"/>
      <c r="G47" s="409"/>
      <c r="I47" s="409"/>
      <c r="J47" s="409"/>
      <c r="K47" s="409"/>
      <c r="L47" s="409"/>
    </row>
    <row r="48" spans="1:12">
      <c r="F48" s="409"/>
      <c r="G48" s="409"/>
      <c r="I48" s="409"/>
      <c r="J48" s="409"/>
      <c r="K48" s="409"/>
      <c r="L48" s="409"/>
    </row>
    <row r="49" spans="6:12">
      <c r="F49" s="409"/>
      <c r="G49" s="409"/>
      <c r="I49" s="409"/>
      <c r="J49" s="409"/>
      <c r="K49" s="409"/>
      <c r="L49" s="409"/>
    </row>
    <row r="50" spans="6:12">
      <c r="F50" s="409"/>
      <c r="G50" s="409"/>
      <c r="I50" s="409"/>
      <c r="J50" s="409"/>
      <c r="K50" s="409"/>
      <c r="L50" s="409"/>
    </row>
    <row r="51" spans="6:12">
      <c r="F51" s="409"/>
      <c r="G51" s="409"/>
      <c r="I51" s="409"/>
      <c r="J51" s="409"/>
      <c r="K51" s="409"/>
      <c r="L51" s="409"/>
    </row>
    <row r="52" spans="6:12">
      <c r="F52" s="409"/>
      <c r="G52" s="409"/>
      <c r="I52" s="409"/>
      <c r="J52" s="409"/>
      <c r="K52" s="409"/>
      <c r="L52" s="409"/>
    </row>
    <row r="53" spans="6:12">
      <c r="F53" s="409"/>
      <c r="G53" s="409"/>
      <c r="I53" s="409"/>
      <c r="J53" s="409"/>
      <c r="K53" s="409"/>
      <c r="L53" s="409"/>
    </row>
    <row r="54" spans="6:12">
      <c r="F54" s="409"/>
      <c r="G54" s="409"/>
      <c r="I54" s="409"/>
      <c r="J54" s="409"/>
      <c r="K54" s="409"/>
      <c r="L54" s="409"/>
    </row>
    <row r="55" spans="6:12">
      <c r="F55" s="409"/>
      <c r="G55" s="409"/>
      <c r="I55" s="409"/>
      <c r="J55" s="409"/>
      <c r="K55" s="409"/>
      <c r="L55" s="409"/>
    </row>
    <row r="56" spans="6:12">
      <c r="F56" s="409"/>
      <c r="G56" s="409"/>
      <c r="I56" s="409"/>
      <c r="J56" s="409"/>
      <c r="K56" s="409"/>
      <c r="L56" s="409"/>
    </row>
    <row r="57" spans="6:12">
      <c r="F57" s="409"/>
      <c r="G57" s="409"/>
      <c r="I57" s="409"/>
      <c r="J57" s="409"/>
      <c r="K57" s="409"/>
      <c r="L57" s="409"/>
    </row>
    <row r="58" spans="6:12">
      <c r="F58" s="409"/>
      <c r="G58" s="409"/>
      <c r="I58" s="409"/>
      <c r="J58" s="409"/>
      <c r="K58" s="409"/>
      <c r="L58" s="409"/>
    </row>
    <row r="59" spans="6:12">
      <c r="F59" s="409"/>
      <c r="G59" s="409"/>
      <c r="I59" s="409"/>
      <c r="J59" s="409"/>
      <c r="K59" s="409"/>
      <c r="L59" s="409"/>
    </row>
    <row r="60" spans="6:12">
      <c r="F60" s="409"/>
      <c r="G60" s="409"/>
      <c r="I60" s="409"/>
      <c r="J60" s="409"/>
      <c r="K60" s="409"/>
      <c r="L60" s="409"/>
    </row>
    <row r="61" spans="6:12">
      <c r="F61" s="409"/>
      <c r="G61" s="409"/>
      <c r="I61" s="409"/>
      <c r="J61" s="409"/>
      <c r="K61" s="409"/>
      <c r="L61" s="409"/>
    </row>
    <row r="62" spans="6:12">
      <c r="F62" s="409"/>
      <c r="G62" s="409"/>
      <c r="I62" s="409"/>
      <c r="J62" s="409"/>
      <c r="K62" s="409"/>
      <c r="L62" s="409"/>
    </row>
    <row r="63" spans="6:12">
      <c r="F63" s="409"/>
      <c r="G63" s="409"/>
      <c r="I63" s="409"/>
      <c r="J63" s="409"/>
      <c r="K63" s="409"/>
      <c r="L63" s="409"/>
    </row>
    <row r="64" spans="6:12">
      <c r="F64" s="409"/>
      <c r="G64" s="409"/>
      <c r="I64" s="409"/>
      <c r="J64" s="409"/>
      <c r="K64" s="409"/>
      <c r="L64" s="409"/>
    </row>
    <row r="65" spans="6:12">
      <c r="F65" s="409"/>
      <c r="G65" s="409"/>
      <c r="I65" s="409"/>
      <c r="J65" s="409"/>
      <c r="K65" s="409"/>
      <c r="L65" s="409"/>
    </row>
    <row r="66" spans="6:12">
      <c r="F66" s="409"/>
      <c r="G66" s="409"/>
      <c r="I66" s="409"/>
      <c r="J66" s="409"/>
      <c r="K66" s="409"/>
      <c r="L66" s="409"/>
    </row>
    <row r="67" spans="6:12">
      <c r="F67" s="409"/>
      <c r="G67" s="409"/>
      <c r="I67" s="409"/>
      <c r="J67" s="409"/>
      <c r="K67" s="409"/>
      <c r="L67" s="409"/>
    </row>
    <row r="68" spans="6:12">
      <c r="F68" s="409"/>
      <c r="G68" s="409"/>
      <c r="I68" s="409"/>
      <c r="J68" s="409"/>
      <c r="K68" s="409"/>
      <c r="L68" s="409"/>
    </row>
    <row r="69" spans="6:12">
      <c r="F69" s="409"/>
      <c r="G69" s="409"/>
      <c r="I69" s="409"/>
      <c r="J69" s="409"/>
      <c r="K69" s="409"/>
      <c r="L69" s="409"/>
    </row>
    <row r="70" spans="6:12">
      <c r="F70" s="409"/>
      <c r="G70" s="409"/>
      <c r="I70" s="409"/>
      <c r="J70" s="409"/>
      <c r="K70" s="409"/>
      <c r="L70" s="409"/>
    </row>
    <row r="71" spans="6:12">
      <c r="F71" s="409"/>
      <c r="G71" s="409"/>
      <c r="I71" s="409"/>
      <c r="J71" s="409"/>
      <c r="K71" s="409"/>
      <c r="L71" s="409"/>
    </row>
    <row r="72" spans="6:12">
      <c r="F72" s="409"/>
      <c r="G72" s="409"/>
      <c r="I72" s="409"/>
      <c r="J72" s="409"/>
      <c r="K72" s="409"/>
      <c r="L72" s="409"/>
    </row>
    <row r="73" spans="6:12">
      <c r="F73" s="409"/>
      <c r="G73" s="409"/>
      <c r="I73" s="409"/>
      <c r="J73" s="409"/>
      <c r="K73" s="409"/>
      <c r="L73" s="409"/>
    </row>
    <row r="74" spans="6:12">
      <c r="F74" s="409"/>
      <c r="G74" s="409"/>
      <c r="I74" s="409"/>
      <c r="J74" s="409"/>
      <c r="K74" s="409"/>
      <c r="L74" s="409"/>
    </row>
    <row r="75" spans="6:12">
      <c r="F75" s="409"/>
      <c r="G75" s="409"/>
      <c r="I75" s="409"/>
      <c r="J75" s="409"/>
      <c r="K75" s="409"/>
      <c r="L75" s="409"/>
    </row>
    <row r="76" spans="6:12">
      <c r="F76" s="409"/>
      <c r="G76" s="409"/>
      <c r="I76" s="409"/>
      <c r="J76" s="409"/>
      <c r="K76" s="409"/>
      <c r="L76" s="409"/>
    </row>
    <row r="77" spans="6:12">
      <c r="F77" s="409"/>
      <c r="G77" s="409"/>
      <c r="I77" s="409"/>
      <c r="J77" s="409"/>
      <c r="K77" s="409"/>
      <c r="L77" s="409"/>
    </row>
    <row r="78" spans="6:12">
      <c r="F78" s="409"/>
      <c r="G78" s="409"/>
      <c r="I78" s="409"/>
      <c r="J78" s="409"/>
      <c r="K78" s="409"/>
      <c r="L78" s="409"/>
    </row>
    <row r="79" spans="6:12">
      <c r="F79" s="409"/>
      <c r="G79" s="409"/>
      <c r="I79" s="409"/>
      <c r="J79" s="409"/>
      <c r="K79" s="409"/>
      <c r="L79" s="409"/>
    </row>
    <row r="80" spans="6:12">
      <c r="F80" s="409"/>
      <c r="G80" s="409"/>
      <c r="I80" s="409"/>
      <c r="J80" s="409"/>
      <c r="K80" s="409"/>
      <c r="L80" s="409"/>
    </row>
    <row r="81" spans="6:12">
      <c r="F81" s="409"/>
      <c r="G81" s="409"/>
      <c r="I81" s="409"/>
      <c r="J81" s="409"/>
      <c r="K81" s="409"/>
      <c r="L81" s="409"/>
    </row>
    <row r="82" spans="6:12">
      <c r="F82" s="409"/>
      <c r="G82" s="409"/>
      <c r="I82" s="409"/>
      <c r="J82" s="409"/>
      <c r="K82" s="409"/>
      <c r="L82" s="409"/>
    </row>
    <row r="83" spans="6:12">
      <c r="F83" s="409"/>
      <c r="G83" s="409"/>
      <c r="I83" s="409"/>
      <c r="J83" s="409"/>
      <c r="K83" s="409"/>
      <c r="L83" s="409"/>
    </row>
    <row r="84" spans="6:12">
      <c r="F84" s="409"/>
      <c r="G84" s="409"/>
      <c r="I84" s="409"/>
      <c r="J84" s="409"/>
      <c r="K84" s="409"/>
      <c r="L84" s="409"/>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A14" sqref="A14:XFD29"/>
    </sheetView>
  </sheetViews>
  <sheetFormatPr defaultColWidth="8.85546875" defaultRowHeight="12"/>
  <cols>
    <col min="1" max="1" width="11.85546875" style="471" bestFit="1" customWidth="1"/>
    <col min="2" max="2" width="68.85546875" style="471" customWidth="1"/>
    <col min="3" max="11" width="28.140625" style="471" customWidth="1"/>
    <col min="12" max="16384" width="8.85546875" style="471"/>
  </cols>
  <sheetData>
    <row r="1" spans="1:11" s="409" customFormat="1" ht="13.5">
      <c r="A1" s="314" t="s">
        <v>30</v>
      </c>
      <c r="B1" s="394" t="str">
        <f>'Info '!C2</f>
        <v>JSC " Halyk Bank Georgia"</v>
      </c>
    </row>
    <row r="2" spans="1:11" s="409" customFormat="1" ht="12.75">
      <c r="A2" s="315" t="s">
        <v>31</v>
      </c>
      <c r="B2" s="393">
        <f>'1. key ratios '!B2</f>
        <v>45747</v>
      </c>
    </row>
    <row r="3" spans="1:11" s="409" customFormat="1" ht="12.75">
      <c r="A3" s="316" t="s">
        <v>468</v>
      </c>
    </row>
    <row r="4" spans="1:11">
      <c r="C4" s="474" t="s">
        <v>662</v>
      </c>
      <c r="D4" s="474" t="s">
        <v>661</v>
      </c>
      <c r="E4" s="474" t="s">
        <v>660</v>
      </c>
      <c r="F4" s="474" t="s">
        <v>659</v>
      </c>
      <c r="G4" s="474" t="s">
        <v>658</v>
      </c>
      <c r="H4" s="474" t="s">
        <v>657</v>
      </c>
      <c r="I4" s="474" t="s">
        <v>656</v>
      </c>
      <c r="J4" s="474" t="s">
        <v>655</v>
      </c>
      <c r="K4" s="474" t="s">
        <v>654</v>
      </c>
    </row>
    <row r="5" spans="1:11" ht="104.1" customHeight="1">
      <c r="A5" s="851" t="s">
        <v>653</v>
      </c>
      <c r="B5" s="852"/>
      <c r="C5" s="473" t="s">
        <v>469</v>
      </c>
      <c r="D5" s="473" t="s">
        <v>470</v>
      </c>
      <c r="E5" s="473" t="s">
        <v>471</v>
      </c>
      <c r="F5" s="473" t="s">
        <v>472</v>
      </c>
      <c r="G5" s="473" t="s">
        <v>473</v>
      </c>
      <c r="H5" s="473" t="s">
        <v>474</v>
      </c>
      <c r="I5" s="473" t="s">
        <v>475</v>
      </c>
      <c r="J5" s="473" t="s">
        <v>476</v>
      </c>
      <c r="K5" s="473" t="s">
        <v>477</v>
      </c>
    </row>
    <row r="6" spans="1:11" ht="12.75">
      <c r="A6" s="397">
        <v>1</v>
      </c>
      <c r="B6" s="397" t="s">
        <v>437</v>
      </c>
      <c r="C6" s="625">
        <v>9706271.1699999999</v>
      </c>
      <c r="D6" s="625">
        <v>148502.85920000001</v>
      </c>
      <c r="E6" s="625">
        <v>0</v>
      </c>
      <c r="F6" s="625">
        <v>0</v>
      </c>
      <c r="G6" s="625">
        <v>747705244.61079955</v>
      </c>
      <c r="H6" s="625">
        <v>0</v>
      </c>
      <c r="I6" s="625">
        <v>56357379.520000003</v>
      </c>
      <c r="J6" s="625">
        <v>3911992.2199999997</v>
      </c>
      <c r="K6" s="625">
        <v>39779045.059999928</v>
      </c>
    </row>
    <row r="7" spans="1:11" ht="12.75">
      <c r="A7" s="397">
        <v>2</v>
      </c>
      <c r="B7" s="398" t="s">
        <v>478</v>
      </c>
      <c r="C7" s="625">
        <v>0</v>
      </c>
      <c r="D7" s="625">
        <v>0</v>
      </c>
      <c r="E7" s="625">
        <v>0</v>
      </c>
      <c r="F7" s="625">
        <v>0</v>
      </c>
      <c r="G7" s="625">
        <v>0</v>
      </c>
      <c r="H7" s="625">
        <v>0</v>
      </c>
      <c r="I7" s="625">
        <v>0</v>
      </c>
      <c r="J7" s="625">
        <v>0</v>
      </c>
      <c r="K7" s="625">
        <v>0</v>
      </c>
    </row>
    <row r="8" spans="1:11" ht="12.75">
      <c r="A8" s="397">
        <v>3</v>
      </c>
      <c r="B8" s="398" t="s">
        <v>445</v>
      </c>
      <c r="C8" s="625">
        <v>115276.47631597881</v>
      </c>
      <c r="D8" s="625">
        <v>0</v>
      </c>
      <c r="E8" s="625">
        <v>0</v>
      </c>
      <c r="F8" s="625">
        <v>0</v>
      </c>
      <c r="G8" s="625">
        <v>19929193.073684018</v>
      </c>
      <c r="H8" s="625">
        <v>0</v>
      </c>
      <c r="I8" s="625">
        <v>0</v>
      </c>
      <c r="J8" s="625">
        <v>0</v>
      </c>
      <c r="K8" s="625">
        <v>54170231.639999986</v>
      </c>
    </row>
    <row r="9" spans="1:11" ht="12.75">
      <c r="A9" s="397">
        <v>4</v>
      </c>
      <c r="B9" s="431" t="s">
        <v>479</v>
      </c>
      <c r="C9" s="625">
        <v>0</v>
      </c>
      <c r="D9" s="625">
        <v>0</v>
      </c>
      <c r="E9" s="625">
        <v>0</v>
      </c>
      <c r="F9" s="625">
        <v>0</v>
      </c>
      <c r="G9" s="625">
        <v>75478566.819999948</v>
      </c>
      <c r="H9" s="625">
        <v>0</v>
      </c>
      <c r="I9" s="625">
        <v>0</v>
      </c>
      <c r="J9" s="625">
        <v>1924297.8399999999</v>
      </c>
      <c r="K9" s="625">
        <v>3958239.7499999995</v>
      </c>
    </row>
    <row r="10" spans="1:11" ht="12.75">
      <c r="A10" s="397">
        <v>5</v>
      </c>
      <c r="B10" s="420" t="s">
        <v>480</v>
      </c>
      <c r="C10" s="625">
        <v>0</v>
      </c>
      <c r="D10" s="625">
        <v>0</v>
      </c>
      <c r="E10" s="625">
        <v>0</v>
      </c>
      <c r="F10" s="625">
        <v>0</v>
      </c>
      <c r="G10" s="625">
        <v>0</v>
      </c>
      <c r="H10" s="625">
        <v>0</v>
      </c>
      <c r="I10" s="625">
        <v>0</v>
      </c>
      <c r="J10" s="625">
        <v>0</v>
      </c>
      <c r="K10" s="625">
        <v>0</v>
      </c>
    </row>
    <row r="11" spans="1:11" ht="12.75">
      <c r="A11" s="397">
        <v>6</v>
      </c>
      <c r="B11" s="420" t="s">
        <v>481</v>
      </c>
      <c r="C11" s="625">
        <v>0</v>
      </c>
      <c r="D11" s="625">
        <v>0</v>
      </c>
      <c r="E11" s="625">
        <v>0</v>
      </c>
      <c r="F11" s="625">
        <v>0</v>
      </c>
      <c r="G11" s="625">
        <v>0</v>
      </c>
      <c r="H11" s="625">
        <v>0</v>
      </c>
      <c r="I11" s="625">
        <v>0</v>
      </c>
      <c r="J11" s="625">
        <v>0</v>
      </c>
      <c r="K11" s="625">
        <v>0</v>
      </c>
    </row>
    <row r="13" spans="1:11" ht="15">
      <c r="B13" s="472"/>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tabSelected="1" zoomScale="80" zoomScaleNormal="80" workbookViewId="0">
      <selection activeCell="B11" sqref="B11"/>
    </sheetView>
  </sheetViews>
  <sheetFormatPr defaultColWidth="8.85546875" defaultRowHeight="15"/>
  <cols>
    <col min="1" max="1" width="10" style="475" bestFit="1" customWidth="1"/>
    <col min="2" max="2" width="71.85546875" style="475" customWidth="1"/>
    <col min="3" max="3" width="13.85546875" style="475" customWidth="1"/>
    <col min="4" max="7" width="15.5703125" style="475" customWidth="1"/>
    <col min="8" max="8" width="18.140625" style="475" customWidth="1"/>
    <col min="9" max="12" width="17.140625" style="475" customWidth="1"/>
    <col min="13" max="13" width="10.5703125" style="475" bestFit="1" customWidth="1"/>
    <col min="14" max="17" width="16.140625" style="475" customWidth="1"/>
    <col min="18" max="18" width="12.140625" style="475" bestFit="1" customWidth="1"/>
    <col min="19" max="19" width="46.85546875" style="475" bestFit="1" customWidth="1"/>
    <col min="20" max="20" width="43.42578125" style="475" bestFit="1" customWidth="1"/>
    <col min="21" max="21" width="45.85546875" style="475" bestFit="1" customWidth="1"/>
    <col min="22" max="22" width="43.42578125" style="475" bestFit="1" customWidth="1"/>
    <col min="23" max="16384" width="8.85546875" style="475"/>
  </cols>
  <sheetData>
    <row r="1" spans="1:22">
      <c r="A1" s="314" t="s">
        <v>30</v>
      </c>
      <c r="B1" s="394" t="str">
        <f>'Info '!C2</f>
        <v>JSC " Halyk Bank Georgia"</v>
      </c>
    </row>
    <row r="2" spans="1:22">
      <c r="A2" s="315" t="s">
        <v>31</v>
      </c>
      <c r="B2" s="393">
        <f>'1. key ratios '!B2</f>
        <v>45747</v>
      </c>
    </row>
    <row r="3" spans="1:22">
      <c r="A3" s="316" t="s">
        <v>496</v>
      </c>
      <c r="B3" s="409"/>
    </row>
    <row r="4" spans="1:22">
      <c r="A4" s="316"/>
      <c r="B4" s="409"/>
    </row>
    <row r="5" spans="1:22" ht="24" customHeight="1">
      <c r="A5" s="853" t="s">
        <v>497</v>
      </c>
      <c r="B5" s="854"/>
      <c r="C5" s="858" t="s">
        <v>663</v>
      </c>
      <c r="D5" s="858"/>
      <c r="E5" s="858"/>
      <c r="F5" s="858"/>
      <c r="G5" s="858"/>
      <c r="H5" s="858" t="s">
        <v>515</v>
      </c>
      <c r="I5" s="858"/>
      <c r="J5" s="858"/>
      <c r="K5" s="858"/>
      <c r="L5" s="858"/>
      <c r="M5" s="858" t="s">
        <v>627</v>
      </c>
      <c r="N5" s="858"/>
      <c r="O5" s="858"/>
      <c r="P5" s="858"/>
      <c r="Q5" s="858"/>
      <c r="R5" s="857" t="s">
        <v>498</v>
      </c>
      <c r="S5" s="857" t="s">
        <v>512</v>
      </c>
      <c r="T5" s="857" t="s">
        <v>513</v>
      </c>
      <c r="U5" s="857" t="s">
        <v>672</v>
      </c>
      <c r="V5" s="857" t="s">
        <v>673</v>
      </c>
    </row>
    <row r="6" spans="1:22" ht="36" customHeight="1">
      <c r="A6" s="855"/>
      <c r="B6" s="856"/>
      <c r="C6" s="485"/>
      <c r="D6" s="407" t="s">
        <v>648</v>
      </c>
      <c r="E6" s="407" t="s">
        <v>647</v>
      </c>
      <c r="F6" s="407" t="s">
        <v>646</v>
      </c>
      <c r="G6" s="407" t="s">
        <v>645</v>
      </c>
      <c r="H6" s="485"/>
      <c r="I6" s="407" t="s">
        <v>648</v>
      </c>
      <c r="J6" s="407" t="s">
        <v>647</v>
      </c>
      <c r="K6" s="407" t="s">
        <v>646</v>
      </c>
      <c r="L6" s="407" t="s">
        <v>645</v>
      </c>
      <c r="M6" s="485"/>
      <c r="N6" s="407" t="s">
        <v>648</v>
      </c>
      <c r="O6" s="407" t="s">
        <v>647</v>
      </c>
      <c r="P6" s="407" t="s">
        <v>646</v>
      </c>
      <c r="Q6" s="407" t="s">
        <v>645</v>
      </c>
      <c r="R6" s="857"/>
      <c r="S6" s="857"/>
      <c r="T6" s="857"/>
      <c r="U6" s="857"/>
      <c r="V6" s="857"/>
    </row>
    <row r="7" spans="1:22">
      <c r="A7" s="483">
        <v>1</v>
      </c>
      <c r="B7" s="484" t="s">
        <v>506</v>
      </c>
      <c r="C7" s="621">
        <v>95856.88</v>
      </c>
      <c r="D7" s="621">
        <v>0</v>
      </c>
      <c r="E7" s="621">
        <v>95856.88</v>
      </c>
      <c r="F7" s="621">
        <v>0</v>
      </c>
      <c r="G7" s="621">
        <v>0</v>
      </c>
      <c r="H7" s="621">
        <v>96249.98</v>
      </c>
      <c r="I7" s="621">
        <v>0</v>
      </c>
      <c r="J7" s="621">
        <v>96249.98</v>
      </c>
      <c r="K7" s="621">
        <v>0</v>
      </c>
      <c r="L7" s="621">
        <v>0</v>
      </c>
      <c r="M7" s="621">
        <v>0</v>
      </c>
      <c r="N7" s="621">
        <v>0</v>
      </c>
      <c r="O7" s="621">
        <v>0</v>
      </c>
      <c r="P7" s="621">
        <v>0</v>
      </c>
      <c r="Q7" s="621">
        <v>0</v>
      </c>
      <c r="R7" s="621">
        <v>1</v>
      </c>
      <c r="S7" s="622">
        <v>0</v>
      </c>
      <c r="T7" s="622">
        <v>0</v>
      </c>
      <c r="U7" s="622">
        <v>0.14000000000000001</v>
      </c>
      <c r="V7" s="621">
        <v>64.0039447351093</v>
      </c>
    </row>
    <row r="8" spans="1:22">
      <c r="A8" s="483">
        <v>2</v>
      </c>
      <c r="B8" s="482" t="s">
        <v>505</v>
      </c>
      <c r="C8" s="621">
        <v>81568806.779999986</v>
      </c>
      <c r="D8" s="621">
        <v>69649651.349999994</v>
      </c>
      <c r="E8" s="621">
        <v>2209500.77</v>
      </c>
      <c r="F8" s="621">
        <v>9680912.8599999994</v>
      </c>
      <c r="G8" s="621">
        <v>28741.800000000003</v>
      </c>
      <c r="H8" s="621">
        <v>82177869.060000002</v>
      </c>
      <c r="I8" s="621">
        <v>69854735.040000007</v>
      </c>
      <c r="J8" s="621">
        <v>2240024.52</v>
      </c>
      <c r="K8" s="621">
        <v>10051565.59</v>
      </c>
      <c r="L8" s="621">
        <v>31543.910000000003</v>
      </c>
      <c r="M8" s="621">
        <v>4160227.3</v>
      </c>
      <c r="N8" s="621">
        <v>669386.27</v>
      </c>
      <c r="O8" s="621">
        <v>296555.08</v>
      </c>
      <c r="P8" s="621">
        <v>3191028.19</v>
      </c>
      <c r="Q8" s="621">
        <v>3257.76</v>
      </c>
      <c r="R8" s="621">
        <v>2610</v>
      </c>
      <c r="S8" s="622">
        <v>0.12763924902435267</v>
      </c>
      <c r="T8" s="622">
        <v>0.13917573497627833</v>
      </c>
      <c r="U8" s="622">
        <v>0.11645381618514801</v>
      </c>
      <c r="V8" s="621">
        <v>84.047735196501094</v>
      </c>
    </row>
    <row r="9" spans="1:22">
      <c r="A9" s="483">
        <v>3</v>
      </c>
      <c r="B9" s="482" t="s">
        <v>504</v>
      </c>
      <c r="C9" s="621">
        <v>0</v>
      </c>
      <c r="D9" s="621">
        <v>0</v>
      </c>
      <c r="E9" s="621">
        <v>0</v>
      </c>
      <c r="F9" s="621">
        <v>0</v>
      </c>
      <c r="G9" s="621">
        <v>0</v>
      </c>
      <c r="H9" s="621">
        <v>0</v>
      </c>
      <c r="I9" s="621">
        <v>0</v>
      </c>
      <c r="J9" s="621">
        <v>0</v>
      </c>
      <c r="K9" s="621">
        <v>0</v>
      </c>
      <c r="L9" s="621">
        <v>0</v>
      </c>
      <c r="M9" s="621">
        <v>0</v>
      </c>
      <c r="N9" s="621">
        <v>0</v>
      </c>
      <c r="O9" s="621">
        <v>0</v>
      </c>
      <c r="P9" s="621">
        <v>0</v>
      </c>
      <c r="Q9" s="621">
        <v>0</v>
      </c>
      <c r="R9" s="621">
        <v>0</v>
      </c>
      <c r="S9" s="622">
        <v>0</v>
      </c>
      <c r="T9" s="622">
        <v>0</v>
      </c>
      <c r="U9" s="622">
        <v>0</v>
      </c>
      <c r="V9" s="621">
        <v>0</v>
      </c>
    </row>
    <row r="10" spans="1:22">
      <c r="A10" s="483">
        <v>4</v>
      </c>
      <c r="B10" s="482" t="s">
        <v>503</v>
      </c>
      <c r="C10" s="621">
        <v>0</v>
      </c>
      <c r="D10" s="621">
        <v>0</v>
      </c>
      <c r="E10" s="621">
        <v>0</v>
      </c>
      <c r="F10" s="621">
        <v>0</v>
      </c>
      <c r="G10" s="621">
        <v>0</v>
      </c>
      <c r="H10" s="621">
        <v>0</v>
      </c>
      <c r="I10" s="621">
        <v>0</v>
      </c>
      <c r="J10" s="621">
        <v>0</v>
      </c>
      <c r="K10" s="621">
        <v>0</v>
      </c>
      <c r="L10" s="621">
        <v>0</v>
      </c>
      <c r="M10" s="621">
        <v>0</v>
      </c>
      <c r="N10" s="621">
        <v>0</v>
      </c>
      <c r="O10" s="621">
        <v>0</v>
      </c>
      <c r="P10" s="621">
        <v>0</v>
      </c>
      <c r="Q10" s="621">
        <v>0</v>
      </c>
      <c r="R10" s="621">
        <v>0</v>
      </c>
      <c r="S10" s="622">
        <v>0</v>
      </c>
      <c r="T10" s="622">
        <v>0</v>
      </c>
      <c r="U10" s="622">
        <v>0</v>
      </c>
      <c r="V10" s="621">
        <v>0</v>
      </c>
    </row>
    <row r="11" spans="1:22">
      <c r="A11" s="483">
        <v>5</v>
      </c>
      <c r="B11" s="482" t="s">
        <v>502</v>
      </c>
      <c r="C11" s="621">
        <v>412828.65</v>
      </c>
      <c r="D11" s="621">
        <v>366920.03</v>
      </c>
      <c r="E11" s="621">
        <v>2157.11</v>
      </c>
      <c r="F11" s="621">
        <v>43751.51</v>
      </c>
      <c r="G11" s="621">
        <v>0</v>
      </c>
      <c r="H11" s="621">
        <v>443400.18</v>
      </c>
      <c r="I11" s="621">
        <v>392657.1</v>
      </c>
      <c r="J11" s="621">
        <v>2186.2800000000002</v>
      </c>
      <c r="K11" s="621">
        <v>48556.800000000003</v>
      </c>
      <c r="L11" s="621">
        <v>0</v>
      </c>
      <c r="M11" s="621">
        <v>66766.179999999993</v>
      </c>
      <c r="N11" s="621">
        <v>16716.41</v>
      </c>
      <c r="O11" s="621">
        <v>1481.3</v>
      </c>
      <c r="P11" s="621">
        <v>48568.47</v>
      </c>
      <c r="Q11" s="621">
        <v>0</v>
      </c>
      <c r="R11" s="621">
        <v>428</v>
      </c>
      <c r="S11" s="622">
        <v>0.167909941617058</v>
      </c>
      <c r="T11" s="622">
        <v>0.16794890456909836</v>
      </c>
      <c r="U11" s="622">
        <v>0.15563025313286699</v>
      </c>
      <c r="V11" s="621">
        <v>6.1425117418570601</v>
      </c>
    </row>
    <row r="12" spans="1:22">
      <c r="A12" s="483">
        <v>6</v>
      </c>
      <c r="B12" s="482" t="s">
        <v>501</v>
      </c>
      <c r="C12" s="621">
        <v>887778</v>
      </c>
      <c r="D12" s="621">
        <v>766602.32</v>
      </c>
      <c r="E12" s="621">
        <v>29614.89</v>
      </c>
      <c r="F12" s="621">
        <v>91560.79</v>
      </c>
      <c r="G12" s="621">
        <v>0</v>
      </c>
      <c r="H12" s="621">
        <v>887778</v>
      </c>
      <c r="I12" s="621">
        <v>766602.32</v>
      </c>
      <c r="J12" s="621">
        <v>29614.89</v>
      </c>
      <c r="K12" s="621">
        <v>91560.79</v>
      </c>
      <c r="L12" s="621">
        <v>0</v>
      </c>
      <c r="M12" s="621">
        <v>155122.58000000002</v>
      </c>
      <c r="N12" s="621">
        <v>43430.79</v>
      </c>
      <c r="O12" s="621">
        <v>20590.099999999999</v>
      </c>
      <c r="P12" s="621">
        <v>91101.69</v>
      </c>
      <c r="Q12" s="621">
        <v>0</v>
      </c>
      <c r="R12" s="621">
        <v>620</v>
      </c>
      <c r="S12" s="622">
        <v>0.23484154610651831</v>
      </c>
      <c r="T12" s="622">
        <v>0.26689856272590901</v>
      </c>
      <c r="U12" s="622">
        <v>0.21983438765096699</v>
      </c>
      <c r="V12" s="621">
        <v>188.764799578273</v>
      </c>
    </row>
    <row r="13" spans="1:22">
      <c r="A13" s="483">
        <v>7</v>
      </c>
      <c r="B13" s="482" t="s">
        <v>500</v>
      </c>
      <c r="C13" s="621">
        <v>128025383.41</v>
      </c>
      <c r="D13" s="621">
        <v>109109508.03</v>
      </c>
      <c r="E13" s="621">
        <v>6399586.8800000008</v>
      </c>
      <c r="F13" s="621">
        <v>12229070.380000001</v>
      </c>
      <c r="G13" s="621">
        <v>287218.12</v>
      </c>
      <c r="H13" s="621">
        <v>129127311.25999998</v>
      </c>
      <c r="I13" s="621">
        <v>109554617.91999999</v>
      </c>
      <c r="J13" s="621">
        <v>6513930.2400000002</v>
      </c>
      <c r="K13" s="621">
        <v>12756760.739999998</v>
      </c>
      <c r="L13" s="621">
        <v>302002.36</v>
      </c>
      <c r="M13" s="621">
        <v>2408047.4400000004</v>
      </c>
      <c r="N13" s="621">
        <v>646074.57000000007</v>
      </c>
      <c r="O13" s="621">
        <v>357759.50999999995</v>
      </c>
      <c r="P13" s="621">
        <v>1367878.11</v>
      </c>
      <c r="Q13" s="621">
        <v>36335.25</v>
      </c>
      <c r="R13" s="621">
        <v>947</v>
      </c>
      <c r="S13" s="622">
        <v>0.11135161947934767</v>
      </c>
      <c r="T13" s="622">
        <v>0.11821824108842599</v>
      </c>
      <c r="U13" s="622">
        <v>9.9918564534451609E-2</v>
      </c>
      <c r="V13" s="621">
        <v>136.827614347701</v>
      </c>
    </row>
    <row r="14" spans="1:22">
      <c r="A14" s="477">
        <v>7.1</v>
      </c>
      <c r="B14" s="476" t="s">
        <v>509</v>
      </c>
      <c r="C14" s="621">
        <v>101599172.78999999</v>
      </c>
      <c r="D14" s="621">
        <v>85127664.799999997</v>
      </c>
      <c r="E14" s="621">
        <v>5546364.8300000001</v>
      </c>
      <c r="F14" s="621">
        <v>10637925.039999999</v>
      </c>
      <c r="G14" s="621">
        <v>287218.12</v>
      </c>
      <c r="H14" s="621">
        <v>102372260.93000001</v>
      </c>
      <c r="I14" s="621">
        <v>85419256.679999992</v>
      </c>
      <c r="J14" s="621">
        <v>5640620.1199999992</v>
      </c>
      <c r="K14" s="621">
        <v>11025166.010000002</v>
      </c>
      <c r="L14" s="621">
        <v>287218.12</v>
      </c>
      <c r="M14" s="621">
        <v>1776992.4399999997</v>
      </c>
      <c r="N14" s="621">
        <v>533508.03</v>
      </c>
      <c r="O14" s="621">
        <v>285269.91000000003</v>
      </c>
      <c r="P14" s="621">
        <v>924065.83999999985</v>
      </c>
      <c r="Q14" s="621">
        <v>34148.660000000003</v>
      </c>
      <c r="R14" s="621">
        <v>691</v>
      </c>
      <c r="S14" s="622">
        <v>0.11286653047027767</v>
      </c>
      <c r="T14" s="622">
        <v>0.11995826301249934</v>
      </c>
      <c r="U14" s="622">
        <v>0.10036883227363899</v>
      </c>
      <c r="V14" s="621">
        <v>136.08413333431</v>
      </c>
    </row>
    <row r="15" spans="1:22">
      <c r="A15" s="477">
        <v>7.2</v>
      </c>
      <c r="B15" s="476" t="s">
        <v>511</v>
      </c>
      <c r="C15" s="621">
        <v>10726548.68</v>
      </c>
      <c r="D15" s="621">
        <v>10308017.620000001</v>
      </c>
      <c r="E15" s="621">
        <v>200791.52000000002</v>
      </c>
      <c r="F15" s="621">
        <v>217739.54</v>
      </c>
      <c r="G15" s="621">
        <v>0</v>
      </c>
      <c r="H15" s="621">
        <v>10776213.579999998</v>
      </c>
      <c r="I15" s="621">
        <v>10343414.629999999</v>
      </c>
      <c r="J15" s="621">
        <v>206218.28</v>
      </c>
      <c r="K15" s="621">
        <v>226580.67</v>
      </c>
      <c r="L15" s="621">
        <v>0</v>
      </c>
      <c r="M15" s="621">
        <v>88477.19</v>
      </c>
      <c r="N15" s="621">
        <v>43537.210000000006</v>
      </c>
      <c r="O15" s="621">
        <v>14298.9</v>
      </c>
      <c r="P15" s="621">
        <v>30641.08</v>
      </c>
      <c r="Q15" s="621">
        <v>0</v>
      </c>
      <c r="R15" s="621">
        <v>78</v>
      </c>
      <c r="S15" s="622">
        <v>0.10710674128696891</v>
      </c>
      <c r="T15" s="622">
        <v>0.11336698523795634</v>
      </c>
      <c r="U15" s="622">
        <v>0.100530303443325</v>
      </c>
      <c r="V15" s="621">
        <v>148.83379623836299</v>
      </c>
    </row>
    <row r="16" spans="1:22">
      <c r="A16" s="477">
        <v>7.3</v>
      </c>
      <c r="B16" s="476" t="s">
        <v>508</v>
      </c>
      <c r="C16" s="621">
        <v>15699661.939999998</v>
      </c>
      <c r="D16" s="621">
        <v>13673825.609999999</v>
      </c>
      <c r="E16" s="621">
        <v>652430.53</v>
      </c>
      <c r="F16" s="621">
        <v>1373405.7999999998</v>
      </c>
      <c r="G16" s="621">
        <v>0</v>
      </c>
      <c r="H16" s="621">
        <v>15978836.75</v>
      </c>
      <c r="I16" s="621">
        <v>13791946.609999999</v>
      </c>
      <c r="J16" s="621">
        <v>667091.84</v>
      </c>
      <c r="K16" s="621">
        <v>1505014.06</v>
      </c>
      <c r="L16" s="621">
        <v>14784.24</v>
      </c>
      <c r="M16" s="621">
        <v>542577.80999999994</v>
      </c>
      <c r="N16" s="621">
        <v>69029.33</v>
      </c>
      <c r="O16" s="621">
        <v>58190.7</v>
      </c>
      <c r="P16" s="621">
        <v>413171.19</v>
      </c>
      <c r="Q16" s="621">
        <v>2186.59</v>
      </c>
      <c r="R16" s="621">
        <v>178</v>
      </c>
      <c r="S16" s="622">
        <v>0.11714262390393033</v>
      </c>
      <c r="T16" s="622">
        <v>0.12454754370167735</v>
      </c>
      <c r="U16" s="622">
        <v>9.6586729924198589E-2</v>
      </c>
      <c r="V16" s="621">
        <v>133.435959242699</v>
      </c>
    </row>
    <row r="17" spans="1:22">
      <c r="A17" s="483">
        <v>8</v>
      </c>
      <c r="B17" s="482" t="s">
        <v>507</v>
      </c>
      <c r="C17" s="621">
        <v>0</v>
      </c>
      <c r="D17" s="621">
        <v>0</v>
      </c>
      <c r="E17" s="621">
        <v>0</v>
      </c>
      <c r="F17" s="621">
        <v>0</v>
      </c>
      <c r="G17" s="621">
        <v>0</v>
      </c>
      <c r="H17" s="621">
        <v>0</v>
      </c>
      <c r="I17" s="621">
        <v>0</v>
      </c>
      <c r="J17" s="621">
        <v>0</v>
      </c>
      <c r="K17" s="621">
        <v>0</v>
      </c>
      <c r="L17" s="621">
        <v>0</v>
      </c>
      <c r="M17" s="621">
        <v>0</v>
      </c>
      <c r="N17" s="621">
        <v>0</v>
      </c>
      <c r="O17" s="621">
        <v>0</v>
      </c>
      <c r="P17" s="621">
        <v>0</v>
      </c>
      <c r="Q17" s="621">
        <v>0</v>
      </c>
      <c r="R17" s="621">
        <v>0</v>
      </c>
      <c r="S17" s="622">
        <v>0</v>
      </c>
      <c r="T17" s="622">
        <v>0</v>
      </c>
      <c r="U17" s="622">
        <v>0</v>
      </c>
      <c r="V17" s="621">
        <v>0</v>
      </c>
    </row>
    <row r="18" spans="1:22">
      <c r="A18" s="481">
        <v>9</v>
      </c>
      <c r="B18" s="480" t="s">
        <v>499</v>
      </c>
      <c r="C18" s="623">
        <v>0</v>
      </c>
      <c r="D18" s="623">
        <v>0</v>
      </c>
      <c r="E18" s="623">
        <v>0</v>
      </c>
      <c r="F18" s="623">
        <v>0</v>
      </c>
      <c r="G18" s="623">
        <v>0</v>
      </c>
      <c r="H18" s="623">
        <v>0</v>
      </c>
      <c r="I18" s="623">
        <v>0</v>
      </c>
      <c r="J18" s="623">
        <v>0</v>
      </c>
      <c r="K18" s="623">
        <v>0</v>
      </c>
      <c r="L18" s="623">
        <v>0</v>
      </c>
      <c r="M18" s="623">
        <v>0</v>
      </c>
      <c r="N18" s="623">
        <v>0</v>
      </c>
      <c r="O18" s="623">
        <v>0</v>
      </c>
      <c r="P18" s="623">
        <v>0</v>
      </c>
      <c r="Q18" s="623">
        <v>0</v>
      </c>
      <c r="R18" s="623">
        <v>0</v>
      </c>
      <c r="S18" s="624">
        <v>0</v>
      </c>
      <c r="T18" s="624">
        <v>0</v>
      </c>
      <c r="U18" s="624">
        <v>0</v>
      </c>
      <c r="V18" s="623">
        <v>0</v>
      </c>
    </row>
    <row r="19" spans="1:22">
      <c r="A19" s="479">
        <v>10</v>
      </c>
      <c r="B19" s="478" t="s">
        <v>510</v>
      </c>
      <c r="C19" s="621">
        <v>210990653.71999997</v>
      </c>
      <c r="D19" s="621">
        <v>179892681.72999999</v>
      </c>
      <c r="E19" s="621">
        <v>8736716.5300000012</v>
      </c>
      <c r="F19" s="621">
        <v>22045295.539999999</v>
      </c>
      <c r="G19" s="621">
        <v>315959.92</v>
      </c>
      <c r="H19" s="621">
        <v>212732608.47999999</v>
      </c>
      <c r="I19" s="621">
        <v>180568612.38</v>
      </c>
      <c r="J19" s="621">
        <v>8882005.9100000001</v>
      </c>
      <c r="K19" s="621">
        <v>22948443.919999998</v>
      </c>
      <c r="L19" s="621">
        <v>333546.27</v>
      </c>
      <c r="M19" s="621">
        <v>6790163.5</v>
      </c>
      <c r="N19" s="621">
        <v>1375608.04</v>
      </c>
      <c r="O19" s="621">
        <v>676385.99</v>
      </c>
      <c r="P19" s="621">
        <v>4698576.46</v>
      </c>
      <c r="Q19" s="621">
        <v>39593.01</v>
      </c>
      <c r="R19" s="621">
        <v>4606</v>
      </c>
      <c r="S19" s="622">
        <v>0.12578479891105235</v>
      </c>
      <c r="T19" s="622">
        <v>0.13544960496135433</v>
      </c>
      <c r="U19" s="622">
        <v>0.10694286069630399</v>
      </c>
      <c r="V19" s="621">
        <v>116.352706089905</v>
      </c>
    </row>
    <row r="20" spans="1:22" ht="25.5">
      <c r="A20" s="477">
        <v>10.1</v>
      </c>
      <c r="B20" s="476" t="s">
        <v>514</v>
      </c>
      <c r="C20" s="621">
        <v>0</v>
      </c>
      <c r="D20" s="621">
        <v>0</v>
      </c>
      <c r="E20" s="621">
        <v>0</v>
      </c>
      <c r="F20" s="621">
        <v>0</v>
      </c>
      <c r="G20" s="621">
        <v>0</v>
      </c>
      <c r="H20" s="621">
        <v>0</v>
      </c>
      <c r="I20" s="621">
        <v>0</v>
      </c>
      <c r="J20" s="621">
        <v>0</v>
      </c>
      <c r="K20" s="621">
        <v>0</v>
      </c>
      <c r="L20" s="621">
        <v>0</v>
      </c>
      <c r="M20" s="621">
        <v>0</v>
      </c>
      <c r="N20" s="621">
        <v>0</v>
      </c>
      <c r="O20" s="621">
        <v>0</v>
      </c>
      <c r="P20" s="621">
        <v>0</v>
      </c>
      <c r="Q20" s="621">
        <v>0</v>
      </c>
      <c r="R20" s="621">
        <v>0</v>
      </c>
      <c r="S20" s="622">
        <v>0</v>
      </c>
      <c r="T20" s="622">
        <v>0</v>
      </c>
      <c r="U20" s="622">
        <v>0</v>
      </c>
      <c r="V20" s="621">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45"/>
  <sheetViews>
    <sheetView zoomScale="80" zoomScaleNormal="80" workbookViewId="0">
      <selection activeCell="J1" sqref="J1:L1048576"/>
    </sheetView>
  </sheetViews>
  <sheetFormatPr defaultRowHeight="15"/>
  <cols>
    <col min="2" max="2" width="66.5703125" customWidth="1"/>
    <col min="3" max="8" width="17.85546875" customWidth="1"/>
  </cols>
  <sheetData>
    <row r="1" spans="1:11" s="5" customFormat="1" ht="14.25">
      <c r="A1" s="2" t="s">
        <v>30</v>
      </c>
      <c r="B1" s="3" t="str">
        <f>'Info '!C2</f>
        <v>JSC " Halyk Bank Georgia"</v>
      </c>
      <c r="C1" s="3"/>
      <c r="D1" s="4"/>
      <c r="E1" s="4"/>
      <c r="F1" s="4"/>
      <c r="G1" s="4"/>
    </row>
    <row r="2" spans="1:11" s="5" customFormat="1" ht="14.25">
      <c r="A2" s="2" t="s">
        <v>31</v>
      </c>
      <c r="B2" s="277">
        <f>'1. key ratios '!B2</f>
        <v>45747</v>
      </c>
      <c r="C2" s="6"/>
      <c r="D2" s="7"/>
      <c r="E2" s="7"/>
      <c r="F2" s="7"/>
      <c r="G2" s="7"/>
      <c r="H2" s="8"/>
    </row>
    <row r="4" spans="1:11">
      <c r="A4" s="745" t="s">
        <v>6</v>
      </c>
      <c r="B4" s="747" t="s">
        <v>585</v>
      </c>
      <c r="C4" s="737" t="s">
        <v>522</v>
      </c>
      <c r="D4" s="737"/>
      <c r="E4" s="737"/>
      <c r="F4" s="737" t="s">
        <v>523</v>
      </c>
      <c r="G4" s="737"/>
      <c r="H4" s="738"/>
    </row>
    <row r="5" spans="1:11" ht="15.6" customHeight="1">
      <c r="A5" s="746"/>
      <c r="B5" s="748"/>
      <c r="C5" s="345" t="s">
        <v>32</v>
      </c>
      <c r="D5" s="345" t="s">
        <v>33</v>
      </c>
      <c r="E5" s="345" t="s">
        <v>34</v>
      </c>
      <c r="F5" s="345" t="s">
        <v>32</v>
      </c>
      <c r="G5" s="345" t="s">
        <v>33</v>
      </c>
      <c r="H5" s="345" t="s">
        <v>34</v>
      </c>
    </row>
    <row r="6" spans="1:11">
      <c r="A6" s="346">
        <v>1</v>
      </c>
      <c r="B6" s="347" t="s">
        <v>586</v>
      </c>
      <c r="C6" s="710">
        <f>SUM(C7:C12)</f>
        <v>9073438.2600000072</v>
      </c>
      <c r="D6" s="710">
        <f>SUM(D7:D12)</f>
        <v>10993156.779999999</v>
      </c>
      <c r="E6" s="711">
        <f>C6+D6</f>
        <v>20066595.040000007</v>
      </c>
      <c r="F6" s="710">
        <f>SUM(F7:F12)</f>
        <v>7519960.528562095</v>
      </c>
      <c r="G6" s="710">
        <f>SUM(G7:G12)</f>
        <v>11117408.169392455</v>
      </c>
      <c r="H6" s="711">
        <f>F6+G6</f>
        <v>18637368.69795455</v>
      </c>
    </row>
    <row r="7" spans="1:11">
      <c r="A7" s="346">
        <v>1.1000000000000001</v>
      </c>
      <c r="B7" s="348" t="s">
        <v>529</v>
      </c>
      <c r="C7" s="710">
        <v>0</v>
      </c>
      <c r="D7" s="710">
        <v>0</v>
      </c>
      <c r="E7" s="711">
        <f t="shared" ref="E7:E45" si="0">C7+D7</f>
        <v>0</v>
      </c>
      <c r="F7" s="710">
        <v>0</v>
      </c>
      <c r="G7" s="710">
        <v>0</v>
      </c>
      <c r="H7" s="711">
        <f t="shared" ref="H7:H45" si="1">F7+G7</f>
        <v>0</v>
      </c>
      <c r="J7" s="525"/>
      <c r="K7" s="525"/>
    </row>
    <row r="8" spans="1:11">
      <c r="A8" s="346">
        <v>1.2</v>
      </c>
      <c r="B8" s="348" t="s">
        <v>531</v>
      </c>
      <c r="C8" s="710">
        <v>0</v>
      </c>
      <c r="D8" s="710">
        <v>0</v>
      </c>
      <c r="E8" s="711">
        <f t="shared" si="0"/>
        <v>0</v>
      </c>
      <c r="F8" s="710">
        <v>0</v>
      </c>
      <c r="G8" s="710">
        <v>0</v>
      </c>
      <c r="H8" s="711">
        <f t="shared" si="1"/>
        <v>0</v>
      </c>
      <c r="J8" s="525"/>
      <c r="K8" s="525"/>
    </row>
    <row r="9" spans="1:11" ht="21.6" customHeight="1">
      <c r="A9" s="346">
        <v>1.3</v>
      </c>
      <c r="B9" s="348" t="s">
        <v>587</v>
      </c>
      <c r="C9" s="710">
        <v>0</v>
      </c>
      <c r="D9" s="710">
        <v>0</v>
      </c>
      <c r="E9" s="711">
        <f t="shared" si="0"/>
        <v>0</v>
      </c>
      <c r="F9" s="710">
        <v>0</v>
      </c>
      <c r="G9" s="710">
        <v>0</v>
      </c>
      <c r="H9" s="711">
        <f t="shared" si="1"/>
        <v>0</v>
      </c>
      <c r="J9" s="525"/>
      <c r="K9" s="525"/>
    </row>
    <row r="10" spans="1:11">
      <c r="A10" s="346">
        <v>1.4</v>
      </c>
      <c r="B10" s="348" t="s">
        <v>533</v>
      </c>
      <c r="C10" s="710">
        <v>0</v>
      </c>
      <c r="D10" s="710">
        <v>0</v>
      </c>
      <c r="E10" s="711">
        <f t="shared" si="0"/>
        <v>0</v>
      </c>
      <c r="F10" s="710">
        <v>0</v>
      </c>
      <c r="G10" s="710">
        <v>0</v>
      </c>
      <c r="H10" s="711">
        <f t="shared" si="1"/>
        <v>0</v>
      </c>
      <c r="J10" s="525"/>
      <c r="K10" s="525"/>
    </row>
    <row r="11" spans="1:11">
      <c r="A11" s="346">
        <v>1.5</v>
      </c>
      <c r="B11" s="348" t="s">
        <v>537</v>
      </c>
      <c r="C11" s="710">
        <v>9073438.2600000072</v>
      </c>
      <c r="D11" s="710">
        <v>10993156.779999999</v>
      </c>
      <c r="E11" s="711">
        <f t="shared" si="0"/>
        <v>20066595.040000007</v>
      </c>
      <c r="F11" s="710">
        <v>7519960.528562095</v>
      </c>
      <c r="G11" s="710">
        <v>11117408.169392455</v>
      </c>
      <c r="H11" s="711">
        <f t="shared" si="1"/>
        <v>18637368.69795455</v>
      </c>
      <c r="J11" s="525"/>
      <c r="K11" s="525"/>
    </row>
    <row r="12" spans="1:11">
      <c r="A12" s="346">
        <v>1.6</v>
      </c>
      <c r="B12" s="349" t="s">
        <v>419</v>
      </c>
      <c r="C12" s="710">
        <v>0</v>
      </c>
      <c r="D12" s="710">
        <v>0</v>
      </c>
      <c r="E12" s="711">
        <f t="shared" si="0"/>
        <v>0</v>
      </c>
      <c r="F12" s="710">
        <v>0</v>
      </c>
      <c r="G12" s="710">
        <v>0</v>
      </c>
      <c r="H12" s="711">
        <f t="shared" si="1"/>
        <v>0</v>
      </c>
      <c r="J12" s="525"/>
      <c r="K12" s="525"/>
    </row>
    <row r="13" spans="1:11">
      <c r="A13" s="346">
        <v>2</v>
      </c>
      <c r="B13" s="350" t="s">
        <v>588</v>
      </c>
      <c r="C13" s="710">
        <f>SUM(C14:C17)</f>
        <v>-2161303.73</v>
      </c>
      <c r="D13" s="710">
        <f>SUM(D14:D17)</f>
        <v>-6408319.1799999978</v>
      </c>
      <c r="E13" s="711">
        <f t="shared" si="0"/>
        <v>-8569622.9099999983</v>
      </c>
      <c r="F13" s="710">
        <f>SUM(F14:F17)</f>
        <v>-1598064.55</v>
      </c>
      <c r="G13" s="710">
        <f>SUM(G14:G17)</f>
        <v>-6255458.2999999998</v>
      </c>
      <c r="H13" s="711">
        <f t="shared" si="1"/>
        <v>-7853522.8499999996</v>
      </c>
      <c r="J13" s="525"/>
      <c r="K13" s="525"/>
    </row>
    <row r="14" spans="1:11">
      <c r="A14" s="346">
        <v>2.1</v>
      </c>
      <c r="B14" s="348" t="s">
        <v>589</v>
      </c>
      <c r="C14" s="710">
        <v>0</v>
      </c>
      <c r="D14" s="710">
        <v>0</v>
      </c>
      <c r="E14" s="711">
        <f t="shared" si="0"/>
        <v>0</v>
      </c>
      <c r="F14" s="710">
        <v>0</v>
      </c>
      <c r="G14" s="710">
        <v>0</v>
      </c>
      <c r="H14" s="711">
        <f t="shared" si="1"/>
        <v>0</v>
      </c>
      <c r="J14" s="525"/>
      <c r="K14" s="525"/>
    </row>
    <row r="15" spans="1:11" ht="24.6" customHeight="1">
      <c r="A15" s="346">
        <v>2.2000000000000002</v>
      </c>
      <c r="B15" s="348" t="s">
        <v>590</v>
      </c>
      <c r="C15" s="710">
        <v>0</v>
      </c>
      <c r="D15" s="710">
        <v>0</v>
      </c>
      <c r="E15" s="711">
        <f t="shared" si="0"/>
        <v>0</v>
      </c>
      <c r="F15" s="710">
        <v>0</v>
      </c>
      <c r="G15" s="710">
        <v>0</v>
      </c>
      <c r="H15" s="711">
        <f t="shared" si="1"/>
        <v>0</v>
      </c>
      <c r="J15" s="525"/>
      <c r="K15" s="525"/>
    </row>
    <row r="16" spans="1:11" ht="20.45" customHeight="1">
      <c r="A16" s="346">
        <v>2.2999999999999998</v>
      </c>
      <c r="B16" s="348" t="s">
        <v>591</v>
      </c>
      <c r="C16" s="710">
        <v>-2161303.73</v>
      </c>
      <c r="D16" s="710">
        <v>-6408319.1799999978</v>
      </c>
      <c r="E16" s="711">
        <f t="shared" si="0"/>
        <v>-8569622.9099999983</v>
      </c>
      <c r="F16" s="710">
        <v>-1598064.55</v>
      </c>
      <c r="G16" s="710">
        <v>-6255458.2999999998</v>
      </c>
      <c r="H16" s="711">
        <f t="shared" si="1"/>
        <v>-7853522.8499999996</v>
      </c>
      <c r="J16" s="525"/>
      <c r="K16" s="525"/>
    </row>
    <row r="17" spans="1:11">
      <c r="A17" s="346">
        <v>2.4</v>
      </c>
      <c r="B17" s="348" t="s">
        <v>592</v>
      </c>
      <c r="C17" s="710">
        <v>0</v>
      </c>
      <c r="D17" s="710">
        <v>0</v>
      </c>
      <c r="E17" s="711">
        <f t="shared" si="0"/>
        <v>0</v>
      </c>
      <c r="F17" s="710">
        <v>0</v>
      </c>
      <c r="G17" s="710">
        <v>0</v>
      </c>
      <c r="H17" s="711">
        <f t="shared" si="1"/>
        <v>0</v>
      </c>
      <c r="J17" s="525"/>
      <c r="K17" s="525"/>
    </row>
    <row r="18" spans="1:11">
      <c r="A18" s="346">
        <v>3</v>
      </c>
      <c r="B18" s="350" t="s">
        <v>593</v>
      </c>
      <c r="C18" s="710">
        <v>0</v>
      </c>
      <c r="D18" s="710">
        <v>0</v>
      </c>
      <c r="E18" s="711">
        <f t="shared" si="0"/>
        <v>0</v>
      </c>
      <c r="F18" s="710">
        <v>0</v>
      </c>
      <c r="G18" s="710">
        <v>0</v>
      </c>
      <c r="H18" s="711">
        <f t="shared" si="1"/>
        <v>0</v>
      </c>
      <c r="J18" s="525"/>
      <c r="K18" s="525"/>
    </row>
    <row r="19" spans="1:11">
      <c r="A19" s="346">
        <v>4</v>
      </c>
      <c r="B19" s="350" t="s">
        <v>594</v>
      </c>
      <c r="C19" s="710">
        <v>265850.01000000007</v>
      </c>
      <c r="D19" s="710">
        <v>257951.33000000002</v>
      </c>
      <c r="E19" s="711">
        <f t="shared" si="0"/>
        <v>523801.34000000008</v>
      </c>
      <c r="F19" s="710">
        <v>277600.69999999995</v>
      </c>
      <c r="G19" s="710">
        <v>282653.11</v>
      </c>
      <c r="H19" s="711">
        <f t="shared" si="1"/>
        <v>560253.80999999994</v>
      </c>
      <c r="J19" s="525"/>
      <c r="K19" s="525"/>
    </row>
    <row r="20" spans="1:11">
      <c r="A20" s="346">
        <v>5</v>
      </c>
      <c r="B20" s="350" t="s">
        <v>595</v>
      </c>
      <c r="C20" s="710">
        <v>-180223.08000000034</v>
      </c>
      <c r="D20" s="710">
        <v>-603026.05999999982</v>
      </c>
      <c r="E20" s="711">
        <f t="shared" si="0"/>
        <v>-783249.14000000013</v>
      </c>
      <c r="F20" s="710">
        <v>-159573.11000000002</v>
      </c>
      <c r="G20" s="710">
        <v>-480537.41000000015</v>
      </c>
      <c r="H20" s="711">
        <f t="shared" si="1"/>
        <v>-640110.52000000014</v>
      </c>
      <c r="J20" s="525"/>
      <c r="K20" s="525"/>
    </row>
    <row r="21" spans="1:11" ht="24" customHeight="1">
      <c r="A21" s="346">
        <v>6</v>
      </c>
      <c r="B21" s="350" t="s">
        <v>596</v>
      </c>
      <c r="C21" s="710">
        <v>0</v>
      </c>
      <c r="D21" s="710">
        <v>0</v>
      </c>
      <c r="E21" s="711">
        <f t="shared" si="0"/>
        <v>0</v>
      </c>
      <c r="F21" s="710">
        <v>0</v>
      </c>
      <c r="G21" s="710">
        <v>0</v>
      </c>
      <c r="H21" s="711">
        <f t="shared" si="1"/>
        <v>0</v>
      </c>
      <c r="J21" s="525"/>
      <c r="K21" s="525"/>
    </row>
    <row r="22" spans="1:11" ht="18.600000000000001" customHeight="1">
      <c r="A22" s="346">
        <v>7</v>
      </c>
      <c r="B22" s="350" t="s">
        <v>597</v>
      </c>
      <c r="C22" s="710">
        <v>195433.69000000018</v>
      </c>
      <c r="D22" s="710">
        <v>0</v>
      </c>
      <c r="E22" s="711">
        <f t="shared" si="0"/>
        <v>195433.69000000018</v>
      </c>
      <c r="F22" s="710">
        <v>557113.1</v>
      </c>
      <c r="G22" s="710">
        <v>0</v>
      </c>
      <c r="H22" s="711">
        <f t="shared" si="1"/>
        <v>557113.1</v>
      </c>
      <c r="J22" s="525"/>
      <c r="K22" s="525"/>
    </row>
    <row r="23" spans="1:11" ht="25.5" customHeight="1">
      <c r="A23" s="346">
        <v>8</v>
      </c>
      <c r="B23" s="351" t="s">
        <v>598</v>
      </c>
      <c r="C23" s="710">
        <v>0</v>
      </c>
      <c r="D23" s="710">
        <v>0</v>
      </c>
      <c r="E23" s="711">
        <f t="shared" si="0"/>
        <v>0</v>
      </c>
      <c r="F23" s="710">
        <v>0</v>
      </c>
      <c r="G23" s="710">
        <v>0</v>
      </c>
      <c r="H23" s="711">
        <f t="shared" si="1"/>
        <v>0</v>
      </c>
      <c r="J23" s="525"/>
      <c r="K23" s="525"/>
    </row>
    <row r="24" spans="1:11" ht="34.5" customHeight="1">
      <c r="A24" s="346">
        <v>9</v>
      </c>
      <c r="B24" s="351" t="s">
        <v>599</v>
      </c>
      <c r="C24" s="710">
        <v>0</v>
      </c>
      <c r="D24" s="710">
        <v>0</v>
      </c>
      <c r="E24" s="711">
        <f t="shared" si="0"/>
        <v>0</v>
      </c>
      <c r="F24" s="710">
        <v>0</v>
      </c>
      <c r="G24" s="710">
        <v>0</v>
      </c>
      <c r="H24" s="711">
        <f t="shared" si="1"/>
        <v>0</v>
      </c>
      <c r="J24" s="525"/>
      <c r="K24" s="525"/>
    </row>
    <row r="25" spans="1:11">
      <c r="A25" s="346">
        <v>10</v>
      </c>
      <c r="B25" s="350" t="s">
        <v>600</v>
      </c>
      <c r="C25" s="710">
        <v>649550.93999999948</v>
      </c>
      <c r="D25" s="710">
        <v>0</v>
      </c>
      <c r="E25" s="711">
        <f t="shared" si="0"/>
        <v>649550.93999999948</v>
      </c>
      <c r="F25" s="710">
        <v>1210831.4499999997</v>
      </c>
      <c r="G25" s="710">
        <v>0</v>
      </c>
      <c r="H25" s="711">
        <f t="shared" si="1"/>
        <v>1210831.4499999997</v>
      </c>
      <c r="J25" s="525"/>
      <c r="K25" s="525"/>
    </row>
    <row r="26" spans="1:11">
      <c r="A26" s="346">
        <v>11</v>
      </c>
      <c r="B26" s="352" t="s">
        <v>601</v>
      </c>
      <c r="C26" s="710">
        <v>0</v>
      </c>
      <c r="D26" s="710">
        <v>0</v>
      </c>
      <c r="E26" s="711">
        <f t="shared" si="0"/>
        <v>0</v>
      </c>
      <c r="F26" s="710">
        <v>0</v>
      </c>
      <c r="G26" s="710">
        <v>0</v>
      </c>
      <c r="H26" s="711">
        <f t="shared" si="1"/>
        <v>0</v>
      </c>
      <c r="J26" s="525"/>
      <c r="K26" s="525"/>
    </row>
    <row r="27" spans="1:11">
      <c r="A27" s="346">
        <v>12</v>
      </c>
      <c r="B27" s="350" t="s">
        <v>602</v>
      </c>
      <c r="C27" s="710">
        <v>69274.75</v>
      </c>
      <c r="D27" s="710">
        <v>12845.74</v>
      </c>
      <c r="E27" s="711">
        <f t="shared" si="0"/>
        <v>82120.490000000005</v>
      </c>
      <c r="F27" s="710">
        <v>4967.2000000000007</v>
      </c>
      <c r="G27" s="710">
        <v>19353.03</v>
      </c>
      <c r="H27" s="711">
        <f t="shared" si="1"/>
        <v>24320.23</v>
      </c>
      <c r="J27" s="525"/>
      <c r="K27" s="525"/>
    </row>
    <row r="28" spans="1:11">
      <c r="A28" s="346">
        <v>13</v>
      </c>
      <c r="B28" s="353" t="s">
        <v>603</v>
      </c>
      <c r="C28" s="710">
        <v>-1098183.42</v>
      </c>
      <c r="D28" s="710">
        <v>-118727.61000000003</v>
      </c>
      <c r="E28" s="711">
        <f t="shared" si="0"/>
        <v>-1216911.03</v>
      </c>
      <c r="F28" s="710">
        <v>-891880.41999999993</v>
      </c>
      <c r="G28" s="710">
        <v>-135907.01999999999</v>
      </c>
      <c r="H28" s="711">
        <f t="shared" si="1"/>
        <v>-1027787.44</v>
      </c>
      <c r="J28" s="525"/>
      <c r="K28" s="525"/>
    </row>
    <row r="29" spans="1:11">
      <c r="A29" s="346">
        <v>14</v>
      </c>
      <c r="B29" s="354" t="s">
        <v>604</v>
      </c>
      <c r="C29" s="710">
        <f>SUM(C30:C31)</f>
        <v>-4754445.9499999993</v>
      </c>
      <c r="D29" s="710">
        <f>SUM(D30:D31)</f>
        <v>0</v>
      </c>
      <c r="E29" s="711">
        <f t="shared" si="0"/>
        <v>-4754445.9499999993</v>
      </c>
      <c r="F29" s="710">
        <f>SUM(F30:F31)</f>
        <v>-4468726.25</v>
      </c>
      <c r="G29" s="710">
        <f>SUM(G30:G31)</f>
        <v>0</v>
      </c>
      <c r="H29" s="711">
        <f t="shared" si="1"/>
        <v>-4468726.25</v>
      </c>
      <c r="J29" s="525"/>
      <c r="K29" s="525"/>
    </row>
    <row r="30" spans="1:11">
      <c r="A30" s="346">
        <v>14.1</v>
      </c>
      <c r="B30" s="329" t="s">
        <v>605</v>
      </c>
      <c r="C30" s="710">
        <v>-3993833.4199999995</v>
      </c>
      <c r="D30" s="710">
        <v>0</v>
      </c>
      <c r="E30" s="711">
        <f t="shared" si="0"/>
        <v>-3993833.4199999995</v>
      </c>
      <c r="F30" s="710">
        <v>-4111668.2699999996</v>
      </c>
      <c r="G30" s="710">
        <v>0</v>
      </c>
      <c r="H30" s="711">
        <f t="shared" si="1"/>
        <v>-4111668.2699999996</v>
      </c>
      <c r="J30" s="525"/>
      <c r="K30" s="525"/>
    </row>
    <row r="31" spans="1:11">
      <c r="A31" s="346">
        <v>14.2</v>
      </c>
      <c r="B31" s="329" t="s">
        <v>606</v>
      </c>
      <c r="C31" s="710">
        <v>-760612.53</v>
      </c>
      <c r="D31" s="710">
        <v>0</v>
      </c>
      <c r="E31" s="711">
        <f t="shared" si="0"/>
        <v>-760612.53</v>
      </c>
      <c r="F31" s="710">
        <v>-357057.98</v>
      </c>
      <c r="G31" s="710">
        <v>0</v>
      </c>
      <c r="H31" s="711">
        <f t="shared" si="1"/>
        <v>-357057.98</v>
      </c>
      <c r="J31" s="525"/>
      <c r="K31" s="525"/>
    </row>
    <row r="32" spans="1:11">
      <c r="A32" s="346">
        <v>15</v>
      </c>
      <c r="B32" s="350" t="s">
        <v>607</v>
      </c>
      <c r="C32" s="710">
        <v>-731181.28999999992</v>
      </c>
      <c r="D32" s="710">
        <v>0</v>
      </c>
      <c r="E32" s="711">
        <f t="shared" si="0"/>
        <v>-731181.28999999992</v>
      </c>
      <c r="F32" s="710">
        <v>-720562.59999999986</v>
      </c>
      <c r="G32" s="710">
        <v>0</v>
      </c>
      <c r="H32" s="711">
        <f t="shared" si="1"/>
        <v>-720562.59999999986</v>
      </c>
      <c r="J32" s="525"/>
      <c r="K32" s="525"/>
    </row>
    <row r="33" spans="1:11" ht="22.5" customHeight="1">
      <c r="A33" s="346">
        <v>16</v>
      </c>
      <c r="B33" s="327" t="s">
        <v>608</v>
      </c>
      <c r="C33" s="710">
        <v>0</v>
      </c>
      <c r="D33" s="710">
        <v>0</v>
      </c>
      <c r="E33" s="711">
        <f t="shared" si="0"/>
        <v>0</v>
      </c>
      <c r="F33" s="710">
        <v>0</v>
      </c>
      <c r="G33" s="710">
        <v>0</v>
      </c>
      <c r="H33" s="711">
        <f t="shared" si="1"/>
        <v>0</v>
      </c>
      <c r="J33" s="525"/>
      <c r="K33" s="525"/>
    </row>
    <row r="34" spans="1:11">
      <c r="A34" s="346">
        <v>17</v>
      </c>
      <c r="B34" s="350" t="s">
        <v>609</v>
      </c>
      <c r="C34" s="710">
        <f>SUM(C35:C36)</f>
        <v>-67585.329999999987</v>
      </c>
      <c r="D34" s="710">
        <f>SUM(D35:D36)</f>
        <v>-24214.110000000004</v>
      </c>
      <c r="E34" s="711">
        <f t="shared" si="0"/>
        <v>-91799.439999999988</v>
      </c>
      <c r="F34" s="710">
        <f>SUM(F35:F36)</f>
        <v>-343669.39</v>
      </c>
      <c r="G34" s="710">
        <f>SUM(G35:G36)</f>
        <v>69412.86</v>
      </c>
      <c r="H34" s="711">
        <f t="shared" si="1"/>
        <v>-274256.53000000003</v>
      </c>
      <c r="J34" s="525"/>
      <c r="K34" s="525"/>
    </row>
    <row r="35" spans="1:11">
      <c r="A35" s="346">
        <v>17.100000000000001</v>
      </c>
      <c r="B35" s="329" t="s">
        <v>610</v>
      </c>
      <c r="C35" s="710">
        <v>-25150.839999999997</v>
      </c>
      <c r="D35" s="710">
        <v>-35609.050000000003</v>
      </c>
      <c r="E35" s="711">
        <f t="shared" si="0"/>
        <v>-60759.89</v>
      </c>
      <c r="F35" s="710">
        <v>-299894.38</v>
      </c>
      <c r="G35" s="710">
        <v>68159.75</v>
      </c>
      <c r="H35" s="711">
        <f t="shared" si="1"/>
        <v>-231734.63</v>
      </c>
      <c r="J35" s="525"/>
      <c r="K35" s="525"/>
    </row>
    <row r="36" spans="1:11">
      <c r="A36" s="346">
        <v>17.2</v>
      </c>
      <c r="B36" s="329" t="s">
        <v>611</v>
      </c>
      <c r="C36" s="710">
        <v>-42434.489999999991</v>
      </c>
      <c r="D36" s="710">
        <v>11394.939999999999</v>
      </c>
      <c r="E36" s="711">
        <f t="shared" si="0"/>
        <v>-31039.549999999992</v>
      </c>
      <c r="F36" s="710">
        <v>-43775.010000000024</v>
      </c>
      <c r="G36" s="710">
        <v>1253.1100000000001</v>
      </c>
      <c r="H36" s="711">
        <f t="shared" si="1"/>
        <v>-42521.900000000023</v>
      </c>
      <c r="J36" s="525"/>
      <c r="K36" s="525"/>
    </row>
    <row r="37" spans="1:11" ht="41.45" customHeight="1">
      <c r="A37" s="346">
        <v>18</v>
      </c>
      <c r="B37" s="355" t="s">
        <v>612</v>
      </c>
      <c r="C37" s="710">
        <f>SUM(C38:C39)</f>
        <v>-880339.78000000166</v>
      </c>
      <c r="D37" s="710">
        <f>SUM(D38:D39)</f>
        <v>245437.1100000008</v>
      </c>
      <c r="E37" s="711">
        <f t="shared" si="0"/>
        <v>-634902.67000000086</v>
      </c>
      <c r="F37" s="710">
        <f>SUM(F38:F39)</f>
        <v>114568.85587817269</v>
      </c>
      <c r="G37" s="710">
        <f>SUM(G38:G39)</f>
        <v>41308.464121822719</v>
      </c>
      <c r="H37" s="711">
        <f t="shared" si="1"/>
        <v>155877.31999999541</v>
      </c>
      <c r="J37" s="525"/>
      <c r="K37" s="525"/>
    </row>
    <row r="38" spans="1:11">
      <c r="A38" s="346">
        <v>18.100000000000001</v>
      </c>
      <c r="B38" s="356" t="s">
        <v>613</v>
      </c>
      <c r="C38" s="710">
        <v>0</v>
      </c>
      <c r="D38" s="710">
        <v>0</v>
      </c>
      <c r="E38" s="711">
        <f t="shared" si="0"/>
        <v>0</v>
      </c>
      <c r="F38" s="710">
        <v>0</v>
      </c>
      <c r="G38" s="710">
        <v>0</v>
      </c>
      <c r="H38" s="711">
        <f t="shared" si="1"/>
        <v>0</v>
      </c>
      <c r="J38" s="525"/>
      <c r="K38" s="525"/>
    </row>
    <row r="39" spans="1:11">
      <c r="A39" s="346">
        <v>18.2</v>
      </c>
      <c r="B39" s="356" t="s">
        <v>614</v>
      </c>
      <c r="C39" s="710">
        <v>-880339.78000000166</v>
      </c>
      <c r="D39" s="710">
        <v>245437.1100000008</v>
      </c>
      <c r="E39" s="711">
        <f t="shared" si="0"/>
        <v>-634902.67000000086</v>
      </c>
      <c r="F39" s="710">
        <v>114568.85587817269</v>
      </c>
      <c r="G39" s="710">
        <v>41308.464121822719</v>
      </c>
      <c r="H39" s="711">
        <f t="shared" si="1"/>
        <v>155877.31999999541</v>
      </c>
      <c r="J39" s="525"/>
      <c r="K39" s="525"/>
    </row>
    <row r="40" spans="1:11" ht="24.6" customHeight="1">
      <c r="A40" s="346">
        <v>19</v>
      </c>
      <c r="B40" s="355" t="s">
        <v>615</v>
      </c>
      <c r="C40" s="710">
        <v>0</v>
      </c>
      <c r="D40" s="710">
        <v>0</v>
      </c>
      <c r="E40" s="711">
        <f t="shared" si="0"/>
        <v>0</v>
      </c>
      <c r="F40" s="710">
        <v>0</v>
      </c>
      <c r="G40" s="710">
        <v>0</v>
      </c>
      <c r="H40" s="711">
        <f t="shared" si="1"/>
        <v>0</v>
      </c>
      <c r="J40" s="525"/>
      <c r="K40" s="525"/>
    </row>
    <row r="41" spans="1:11" ht="17.45" customHeight="1">
      <c r="A41" s="346">
        <v>20</v>
      </c>
      <c r="B41" s="355" t="s">
        <v>616</v>
      </c>
      <c r="C41" s="710">
        <v>0</v>
      </c>
      <c r="D41" s="710">
        <v>0</v>
      </c>
      <c r="E41" s="711">
        <f t="shared" si="0"/>
        <v>0</v>
      </c>
      <c r="F41" s="710">
        <v>0</v>
      </c>
      <c r="G41" s="710">
        <v>0</v>
      </c>
      <c r="H41" s="711">
        <f t="shared" si="1"/>
        <v>0</v>
      </c>
      <c r="J41" s="525"/>
      <c r="K41" s="525"/>
    </row>
    <row r="42" spans="1:11" ht="26.45" customHeight="1">
      <c r="A42" s="346">
        <v>21</v>
      </c>
      <c r="B42" s="355" t="s">
        <v>617</v>
      </c>
      <c r="C42" s="710">
        <v>0</v>
      </c>
      <c r="D42" s="710">
        <v>0</v>
      </c>
      <c r="E42" s="711">
        <f t="shared" si="0"/>
        <v>0</v>
      </c>
      <c r="F42" s="710">
        <v>0</v>
      </c>
      <c r="G42" s="710">
        <v>0</v>
      </c>
      <c r="H42" s="711">
        <f t="shared" si="1"/>
        <v>0</v>
      </c>
      <c r="J42" s="525"/>
      <c r="K42" s="525"/>
    </row>
    <row r="43" spans="1:11">
      <c r="A43" s="346">
        <v>22</v>
      </c>
      <c r="B43" s="357" t="s">
        <v>618</v>
      </c>
      <c r="C43" s="710">
        <f>SUM(C6,C13,C18,C19,C20,C21,C22,C23,C24,C25,C26,C27,C28,C29,C32,C33,C34,C37,C40,C41,C42)</f>
        <v>380285.07000000542</v>
      </c>
      <c r="D43" s="710">
        <f>SUM(D6,D13,D18,D19,D20,D21,D22,D23,D24,D25,D26,D27,D28,D29,D32,D33,D34,D37,D40,D41,D42)</f>
        <v>4355104.0000000037</v>
      </c>
      <c r="E43" s="711">
        <f t="shared" si="0"/>
        <v>4735389.0700000096</v>
      </c>
      <c r="F43" s="710">
        <f>SUM(F6,F13,F18,F19,F20,F21,F22,F23,F24,F25,F26,F27,F28,F29,F32,F33,F34,F37,F40,F41,F42)</f>
        <v>1502565.514440268</v>
      </c>
      <c r="G43" s="710">
        <f>SUM(G6,G13,G18,G19,G20,G21,G22,G23,G24,G25,G26,G27,G28,G29,G32,G33,G34,G37,G40,G41,G42)</f>
        <v>4658232.9035142791</v>
      </c>
      <c r="H43" s="711">
        <f t="shared" si="1"/>
        <v>6160798.4179545473</v>
      </c>
      <c r="J43" s="525"/>
      <c r="K43" s="525"/>
    </row>
    <row r="44" spans="1:11">
      <c r="A44" s="346">
        <v>23</v>
      </c>
      <c r="B44" s="357" t="s">
        <v>619</v>
      </c>
      <c r="C44" s="710">
        <v>-876824.24</v>
      </c>
      <c r="D44" s="710">
        <v>0</v>
      </c>
      <c r="E44" s="711">
        <f t="shared" si="0"/>
        <v>-876824.24</v>
      </c>
      <c r="F44" s="710">
        <v>1085806.44</v>
      </c>
      <c r="G44" s="710">
        <v>0</v>
      </c>
      <c r="H44" s="711">
        <f t="shared" si="1"/>
        <v>1085806.44</v>
      </c>
      <c r="J44" s="525"/>
      <c r="K44" s="525"/>
    </row>
    <row r="45" spans="1:11">
      <c r="A45" s="346">
        <v>24</v>
      </c>
      <c r="B45" s="358" t="s">
        <v>620</v>
      </c>
      <c r="C45" s="710">
        <f>C43+C44</f>
        <v>-496539.16999999457</v>
      </c>
      <c r="D45" s="710">
        <f>D43+D44</f>
        <v>4355104.0000000037</v>
      </c>
      <c r="E45" s="711">
        <f t="shared" si="0"/>
        <v>3858564.8300000094</v>
      </c>
      <c r="F45" s="710">
        <f>F43+F44</f>
        <v>2588371.9544402678</v>
      </c>
      <c r="G45" s="710">
        <f>G43+G44</f>
        <v>4658232.9035142791</v>
      </c>
      <c r="H45" s="711">
        <f t="shared" si="1"/>
        <v>7246604.8579545468</v>
      </c>
      <c r="J45" s="525"/>
      <c r="K45" s="525"/>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topLeftCell="B1" zoomScale="80" zoomScaleNormal="80" workbookViewId="0">
      <selection activeCell="J1" sqref="J1:K1048576"/>
    </sheetView>
  </sheetViews>
  <sheetFormatPr defaultColWidth="8.85546875" defaultRowHeight="15"/>
  <cols>
    <col min="1" max="1" width="8.85546875" style="562"/>
    <col min="2" max="2" width="87.5703125" style="527" bestFit="1" customWidth="1"/>
    <col min="3" max="8" width="15.42578125" style="527" customWidth="1"/>
    <col min="9" max="16384" width="8.85546875" style="527"/>
  </cols>
  <sheetData>
    <row r="1" spans="1:8">
      <c r="A1" s="212" t="s">
        <v>30</v>
      </c>
      <c r="B1" s="526" t="str">
        <f>'Info '!C2</f>
        <v>JSC " Halyk Bank Georgia"</v>
      </c>
      <c r="C1" s="526"/>
    </row>
    <row r="2" spans="1:8">
      <c r="A2" s="212" t="s">
        <v>31</v>
      </c>
      <c r="B2" s="528">
        <f>'1. key ratios '!B2</f>
        <v>45747</v>
      </c>
      <c r="C2" s="529"/>
      <c r="D2" s="530"/>
      <c r="E2" s="530"/>
      <c r="F2" s="530"/>
      <c r="G2" s="530"/>
      <c r="H2" s="530"/>
    </row>
    <row r="3" spans="1:8" ht="15.75" thickBot="1">
      <c r="A3" s="527"/>
    </row>
    <row r="4" spans="1:8">
      <c r="A4" s="749" t="s">
        <v>6</v>
      </c>
      <c r="B4" s="750" t="s">
        <v>94</v>
      </c>
      <c r="C4" s="751" t="s">
        <v>522</v>
      </c>
      <c r="D4" s="751"/>
      <c r="E4" s="751"/>
      <c r="F4" s="751" t="s">
        <v>523</v>
      </c>
      <c r="G4" s="751"/>
      <c r="H4" s="752"/>
    </row>
    <row r="5" spans="1:8">
      <c r="A5" s="749"/>
      <c r="B5" s="750"/>
      <c r="C5" s="345" t="s">
        <v>32</v>
      </c>
      <c r="D5" s="345" t="s">
        <v>33</v>
      </c>
      <c r="E5" s="345" t="s">
        <v>34</v>
      </c>
      <c r="F5" s="345" t="s">
        <v>32</v>
      </c>
      <c r="G5" s="345" t="s">
        <v>33</v>
      </c>
      <c r="H5" s="345" t="s">
        <v>34</v>
      </c>
    </row>
    <row r="6" spans="1:8">
      <c r="A6" s="382">
        <v>1</v>
      </c>
      <c r="B6" s="360" t="s">
        <v>621</v>
      </c>
      <c r="C6" s="564">
        <v>0</v>
      </c>
      <c r="D6" s="564">
        <v>0</v>
      </c>
      <c r="E6" s="565">
        <f t="shared" ref="E6:E43" si="0">C6+D6</f>
        <v>0</v>
      </c>
      <c r="F6" s="564">
        <v>0</v>
      </c>
      <c r="G6" s="564">
        <v>0</v>
      </c>
      <c r="H6" s="566">
        <f t="shared" ref="H6:H43" si="1">F6+G6</f>
        <v>0</v>
      </c>
    </row>
    <row r="7" spans="1:8">
      <c r="A7" s="382">
        <v>2</v>
      </c>
      <c r="B7" s="360" t="s">
        <v>183</v>
      </c>
      <c r="C7" s="564">
        <v>0</v>
      </c>
      <c r="D7" s="564">
        <v>0</v>
      </c>
      <c r="E7" s="565">
        <f t="shared" si="0"/>
        <v>0</v>
      </c>
      <c r="F7" s="564">
        <v>0</v>
      </c>
      <c r="G7" s="564">
        <v>0</v>
      </c>
      <c r="H7" s="566">
        <f t="shared" si="1"/>
        <v>0</v>
      </c>
    </row>
    <row r="8" spans="1:8">
      <c r="A8" s="382">
        <v>3</v>
      </c>
      <c r="B8" s="360" t="s">
        <v>193</v>
      </c>
      <c r="C8" s="564">
        <f>C9+C10</f>
        <v>3356684.64</v>
      </c>
      <c r="D8" s="564">
        <f>D9+D10</f>
        <v>514932397.69</v>
      </c>
      <c r="E8" s="565">
        <f t="shared" si="0"/>
        <v>518289082.32999998</v>
      </c>
      <c r="F8" s="564">
        <f>F9+F10</f>
        <v>1282707.6100000001</v>
      </c>
      <c r="G8" s="564">
        <f>G9+G10</f>
        <v>239376250.30000001</v>
      </c>
      <c r="H8" s="566">
        <f t="shared" si="1"/>
        <v>240658957.91000003</v>
      </c>
    </row>
    <row r="9" spans="1:8">
      <c r="A9" s="382">
        <v>3.1</v>
      </c>
      <c r="B9" s="359" t="s">
        <v>184</v>
      </c>
      <c r="C9" s="564">
        <v>3356684.64</v>
      </c>
      <c r="D9" s="564">
        <v>514932397.69</v>
      </c>
      <c r="E9" s="565">
        <f t="shared" si="0"/>
        <v>518289082.32999998</v>
      </c>
      <c r="F9" s="564">
        <v>1282707.6100000001</v>
      </c>
      <c r="G9" s="564">
        <v>239376250.30000001</v>
      </c>
      <c r="H9" s="566">
        <f t="shared" si="1"/>
        <v>240658957.91000003</v>
      </c>
    </row>
    <row r="10" spans="1:8">
      <c r="A10" s="382">
        <v>3.2</v>
      </c>
      <c r="B10" s="359" t="s">
        <v>180</v>
      </c>
      <c r="C10" s="564">
        <v>0</v>
      </c>
      <c r="D10" s="564">
        <v>0</v>
      </c>
      <c r="E10" s="565">
        <f t="shared" si="0"/>
        <v>0</v>
      </c>
      <c r="F10" s="564">
        <v>0</v>
      </c>
      <c r="G10" s="564">
        <v>0</v>
      </c>
      <c r="H10" s="566">
        <f t="shared" si="1"/>
        <v>0</v>
      </c>
    </row>
    <row r="11" spans="1:8">
      <c r="A11" s="382">
        <v>4</v>
      </c>
      <c r="B11" s="360" t="s">
        <v>182</v>
      </c>
      <c r="C11" s="564">
        <f>C12+C13</f>
        <v>0</v>
      </c>
      <c r="D11" s="564">
        <f>D12+D13</f>
        <v>0</v>
      </c>
      <c r="E11" s="565">
        <f t="shared" si="0"/>
        <v>0</v>
      </c>
      <c r="F11" s="564">
        <f>F12+F13</f>
        <v>0</v>
      </c>
      <c r="G11" s="564">
        <f>G12+G13</f>
        <v>0</v>
      </c>
      <c r="H11" s="566">
        <f t="shared" si="1"/>
        <v>0</v>
      </c>
    </row>
    <row r="12" spans="1:8">
      <c r="A12" s="382">
        <v>4.0999999999999996</v>
      </c>
      <c r="B12" s="359" t="s">
        <v>166</v>
      </c>
      <c r="C12" s="564">
        <v>0</v>
      </c>
      <c r="D12" s="564">
        <v>0</v>
      </c>
      <c r="E12" s="565">
        <f t="shared" si="0"/>
        <v>0</v>
      </c>
      <c r="F12" s="564">
        <v>0</v>
      </c>
      <c r="G12" s="564">
        <v>0</v>
      </c>
      <c r="H12" s="566">
        <f t="shared" si="1"/>
        <v>0</v>
      </c>
    </row>
    <row r="13" spans="1:8">
      <c r="A13" s="382">
        <v>4.2</v>
      </c>
      <c r="B13" s="359" t="s">
        <v>167</v>
      </c>
      <c r="C13" s="564">
        <v>0</v>
      </c>
      <c r="D13" s="564">
        <v>0</v>
      </c>
      <c r="E13" s="565">
        <f t="shared" si="0"/>
        <v>0</v>
      </c>
      <c r="F13" s="564">
        <v>0</v>
      </c>
      <c r="G13" s="564">
        <v>0</v>
      </c>
      <c r="H13" s="566">
        <f t="shared" si="1"/>
        <v>0</v>
      </c>
    </row>
    <row r="14" spans="1:8">
      <c r="A14" s="382">
        <v>5</v>
      </c>
      <c r="B14" s="360" t="s">
        <v>192</v>
      </c>
      <c r="C14" s="564">
        <f>C15+C16+C17+C23+C24+C25+C26</f>
        <v>50576492.619999997</v>
      </c>
      <c r="D14" s="564">
        <f>D15+D16+D17+D23+D24+D25+D26</f>
        <v>1836549493.4499998</v>
      </c>
      <c r="E14" s="565">
        <f t="shared" si="0"/>
        <v>1887125986.0699997</v>
      </c>
      <c r="F14" s="564">
        <f>F15+F16+F17+F23+F24+F25+F26</f>
        <v>42247010.869999997</v>
      </c>
      <c r="G14" s="564">
        <f>G15+G16+G17+G23+G24+G25+G26</f>
        <v>1013272744.6800001</v>
      </c>
      <c r="H14" s="566">
        <f t="shared" si="1"/>
        <v>1055519755.5500001</v>
      </c>
    </row>
    <row r="15" spans="1:8">
      <c r="A15" s="382">
        <v>5.0999999999999996</v>
      </c>
      <c r="B15" s="361" t="s">
        <v>170</v>
      </c>
      <c r="C15" s="564">
        <v>7056561.6200000001</v>
      </c>
      <c r="D15" s="564">
        <v>8069957.7699999996</v>
      </c>
      <c r="E15" s="565">
        <f t="shared" si="0"/>
        <v>15126519.390000001</v>
      </c>
      <c r="F15" s="564">
        <v>16554029.869999999</v>
      </c>
      <c r="G15" s="564">
        <v>5440430.5999999996</v>
      </c>
      <c r="H15" s="566">
        <f t="shared" si="1"/>
        <v>21994460.469999999</v>
      </c>
    </row>
    <row r="16" spans="1:8">
      <c r="A16" s="382">
        <v>5.2</v>
      </c>
      <c r="B16" s="361" t="s">
        <v>169</v>
      </c>
      <c r="C16" s="564">
        <v>0</v>
      </c>
      <c r="D16" s="564">
        <v>0</v>
      </c>
      <c r="E16" s="565">
        <f t="shared" si="0"/>
        <v>0</v>
      </c>
      <c r="F16" s="564">
        <v>0</v>
      </c>
      <c r="G16" s="564">
        <v>0</v>
      </c>
      <c r="H16" s="566">
        <f t="shared" si="1"/>
        <v>0</v>
      </c>
    </row>
    <row r="17" spans="1:8">
      <c r="A17" s="382">
        <v>5.3</v>
      </c>
      <c r="B17" s="361" t="s">
        <v>168</v>
      </c>
      <c r="C17" s="564">
        <f>C18+C19+C20+C21+C22</f>
        <v>43519931</v>
      </c>
      <c r="D17" s="564">
        <f>D18+D19+D20+D21+D22</f>
        <v>1672541400.2999997</v>
      </c>
      <c r="E17" s="565">
        <f t="shared" si="0"/>
        <v>1716061331.2999997</v>
      </c>
      <c r="F17" s="564">
        <f>F18+F19+F20+F21+F22</f>
        <v>25561163</v>
      </c>
      <c r="G17" s="564">
        <f>G18+G19+G20+G21+G22</f>
        <v>989875597.57000005</v>
      </c>
      <c r="H17" s="566">
        <f t="shared" si="1"/>
        <v>1015436760.5700001</v>
      </c>
    </row>
    <row r="18" spans="1:8">
      <c r="A18" s="382" t="s">
        <v>15</v>
      </c>
      <c r="B18" s="362" t="s">
        <v>36</v>
      </c>
      <c r="C18" s="564">
        <v>4094927</v>
      </c>
      <c r="D18" s="564">
        <v>492560368.33999997</v>
      </c>
      <c r="E18" s="565">
        <f t="shared" si="0"/>
        <v>496655295.33999997</v>
      </c>
      <c r="F18" s="564">
        <v>13329477</v>
      </c>
      <c r="G18" s="564">
        <v>334678344.5</v>
      </c>
      <c r="H18" s="566">
        <f t="shared" si="1"/>
        <v>348007821.5</v>
      </c>
    </row>
    <row r="19" spans="1:8">
      <c r="A19" s="382" t="s">
        <v>16</v>
      </c>
      <c r="B19" s="362" t="s">
        <v>37</v>
      </c>
      <c r="C19" s="564">
        <v>0</v>
      </c>
      <c r="D19" s="564">
        <v>429154901.91000003</v>
      </c>
      <c r="E19" s="565">
        <f t="shared" si="0"/>
        <v>429154901.91000003</v>
      </c>
      <c r="F19" s="564">
        <v>166091</v>
      </c>
      <c r="G19" s="564">
        <v>383768999.51999998</v>
      </c>
      <c r="H19" s="566">
        <f t="shared" si="1"/>
        <v>383935090.51999998</v>
      </c>
    </row>
    <row r="20" spans="1:8">
      <c r="A20" s="382" t="s">
        <v>17</v>
      </c>
      <c r="B20" s="362" t="s">
        <v>38</v>
      </c>
      <c r="C20" s="564">
        <v>0</v>
      </c>
      <c r="D20" s="564">
        <v>3003626.29</v>
      </c>
      <c r="E20" s="565">
        <f t="shared" si="0"/>
        <v>3003626.29</v>
      </c>
      <c r="F20" s="564">
        <v>0</v>
      </c>
      <c r="G20" s="564">
        <v>1742303.64</v>
      </c>
      <c r="H20" s="566">
        <f t="shared" si="1"/>
        <v>1742303.64</v>
      </c>
    </row>
    <row r="21" spans="1:8">
      <c r="A21" s="382" t="s">
        <v>18</v>
      </c>
      <c r="B21" s="362" t="s">
        <v>39</v>
      </c>
      <c r="C21" s="564">
        <v>1425004</v>
      </c>
      <c r="D21" s="564">
        <v>248688537.88999999</v>
      </c>
      <c r="E21" s="565">
        <f t="shared" si="0"/>
        <v>250113541.88999999</v>
      </c>
      <c r="F21" s="564">
        <v>2021188</v>
      </c>
      <c r="G21" s="564">
        <v>195138283.30000001</v>
      </c>
      <c r="H21" s="566">
        <f t="shared" si="1"/>
        <v>197159471.30000001</v>
      </c>
    </row>
    <row r="22" spans="1:8">
      <c r="A22" s="382" t="s">
        <v>19</v>
      </c>
      <c r="B22" s="362" t="s">
        <v>40</v>
      </c>
      <c r="C22" s="564">
        <v>38000000</v>
      </c>
      <c r="D22" s="564">
        <v>499133965.87</v>
      </c>
      <c r="E22" s="565">
        <f t="shared" si="0"/>
        <v>537133965.87</v>
      </c>
      <c r="F22" s="564">
        <v>10044407</v>
      </c>
      <c r="G22" s="564">
        <v>74547666.609999999</v>
      </c>
      <c r="H22" s="566">
        <f t="shared" si="1"/>
        <v>84592073.609999999</v>
      </c>
    </row>
    <row r="23" spans="1:8">
      <c r="A23" s="382">
        <v>5.4</v>
      </c>
      <c r="B23" s="361" t="s">
        <v>171</v>
      </c>
      <c r="C23" s="564">
        <v>0</v>
      </c>
      <c r="D23" s="564">
        <v>155938135.38</v>
      </c>
      <c r="E23" s="565">
        <f t="shared" si="0"/>
        <v>155938135.38</v>
      </c>
      <c r="F23" s="564">
        <v>131818</v>
      </c>
      <c r="G23" s="564">
        <v>17956716.510000002</v>
      </c>
      <c r="H23" s="566">
        <f t="shared" si="1"/>
        <v>18088534.510000002</v>
      </c>
    </row>
    <row r="24" spans="1:8">
      <c r="A24" s="382">
        <v>5.5</v>
      </c>
      <c r="B24" s="361" t="s">
        <v>172</v>
      </c>
      <c r="C24" s="564">
        <v>0</v>
      </c>
      <c r="D24" s="564">
        <v>0</v>
      </c>
      <c r="E24" s="565">
        <f t="shared" si="0"/>
        <v>0</v>
      </c>
      <c r="F24" s="564">
        <v>0</v>
      </c>
      <c r="G24" s="564">
        <v>0</v>
      </c>
      <c r="H24" s="566">
        <f t="shared" si="1"/>
        <v>0</v>
      </c>
    </row>
    <row r="25" spans="1:8">
      <c r="A25" s="382">
        <v>5.6</v>
      </c>
      <c r="B25" s="361" t="s">
        <v>173</v>
      </c>
      <c r="C25" s="564">
        <v>0</v>
      </c>
      <c r="D25" s="564">
        <v>0</v>
      </c>
      <c r="E25" s="565">
        <f t="shared" si="0"/>
        <v>0</v>
      </c>
      <c r="F25" s="564">
        <v>0</v>
      </c>
      <c r="G25" s="564">
        <v>0</v>
      </c>
      <c r="H25" s="566">
        <f t="shared" si="1"/>
        <v>0</v>
      </c>
    </row>
    <row r="26" spans="1:8">
      <c r="A26" s="382">
        <v>5.7</v>
      </c>
      <c r="B26" s="361" t="s">
        <v>40</v>
      </c>
      <c r="C26" s="564">
        <v>0</v>
      </c>
      <c r="D26" s="564">
        <v>0</v>
      </c>
      <c r="E26" s="565">
        <f t="shared" si="0"/>
        <v>0</v>
      </c>
      <c r="F26" s="564">
        <v>0</v>
      </c>
      <c r="G26" s="564">
        <v>0</v>
      </c>
      <c r="H26" s="566">
        <f t="shared" si="1"/>
        <v>0</v>
      </c>
    </row>
    <row r="27" spans="1:8">
      <c r="A27" s="382">
        <v>6</v>
      </c>
      <c r="B27" s="567" t="s">
        <v>622</v>
      </c>
      <c r="C27" s="564">
        <v>0</v>
      </c>
      <c r="D27" s="564">
        <v>0</v>
      </c>
      <c r="E27" s="565">
        <f t="shared" si="0"/>
        <v>0</v>
      </c>
      <c r="F27" s="564">
        <v>7151536.4799999977</v>
      </c>
      <c r="G27" s="564">
        <v>55187402.32</v>
      </c>
      <c r="H27" s="566">
        <f t="shared" si="1"/>
        <v>62338938.799999997</v>
      </c>
    </row>
    <row r="28" spans="1:8">
      <c r="A28" s="382">
        <v>7</v>
      </c>
      <c r="B28" s="567" t="s">
        <v>623</v>
      </c>
      <c r="C28" s="564">
        <v>20577204.199825339</v>
      </c>
      <c r="D28" s="564">
        <v>4852887.3841084987</v>
      </c>
      <c r="E28" s="565">
        <f t="shared" si="0"/>
        <v>25430091.583933838</v>
      </c>
      <c r="F28" s="564">
        <v>9386747.2539901361</v>
      </c>
      <c r="G28" s="564">
        <v>4897234.5717653707</v>
      </c>
      <c r="H28" s="566">
        <f t="shared" si="1"/>
        <v>14283981.825755507</v>
      </c>
    </row>
    <row r="29" spans="1:8">
      <c r="A29" s="382">
        <v>8</v>
      </c>
      <c r="B29" s="567" t="s">
        <v>181</v>
      </c>
      <c r="C29" s="564">
        <v>0</v>
      </c>
      <c r="D29" s="564">
        <v>0</v>
      </c>
      <c r="E29" s="565">
        <f t="shared" si="0"/>
        <v>0</v>
      </c>
      <c r="F29" s="564">
        <v>0</v>
      </c>
      <c r="G29" s="564">
        <v>0</v>
      </c>
      <c r="H29" s="566">
        <f t="shared" si="1"/>
        <v>0</v>
      </c>
    </row>
    <row r="30" spans="1:8">
      <c r="A30" s="382">
        <v>9</v>
      </c>
      <c r="B30" s="568" t="s">
        <v>198</v>
      </c>
      <c r="C30" s="564">
        <f>C31+C32+C33+C34+C35+C36+C37</f>
        <v>15387325</v>
      </c>
      <c r="D30" s="564">
        <f>D31+D32+D33+D34+D35+D36+D37</f>
        <v>14909000</v>
      </c>
      <c r="E30" s="565">
        <f t="shared" si="0"/>
        <v>30296325</v>
      </c>
      <c r="F30" s="564">
        <f>F31+F32+F33+F34+F35+F36+F37</f>
        <v>56698915.700000003</v>
      </c>
      <c r="G30" s="564">
        <f>G31+G32+G33+G34+G35+G36+G37</f>
        <v>55946275</v>
      </c>
      <c r="H30" s="566">
        <f t="shared" si="1"/>
        <v>112645190.7</v>
      </c>
    </row>
    <row r="31" spans="1:8">
      <c r="A31" s="382">
        <v>9.1</v>
      </c>
      <c r="B31" s="363" t="s">
        <v>188</v>
      </c>
      <c r="C31" s="564">
        <v>15387325</v>
      </c>
      <c r="D31" s="564">
        <v>0</v>
      </c>
      <c r="E31" s="565">
        <f t="shared" si="0"/>
        <v>15387325</v>
      </c>
      <c r="F31" s="564">
        <v>56698915.700000003</v>
      </c>
      <c r="G31" s="564">
        <v>0</v>
      </c>
      <c r="H31" s="566">
        <f t="shared" si="1"/>
        <v>56698915.700000003</v>
      </c>
    </row>
    <row r="32" spans="1:8">
      <c r="A32" s="382">
        <v>9.1999999999999993</v>
      </c>
      <c r="B32" s="363" t="s">
        <v>189</v>
      </c>
      <c r="C32" s="564">
        <v>0</v>
      </c>
      <c r="D32" s="564">
        <v>14909000</v>
      </c>
      <c r="E32" s="565">
        <f t="shared" si="0"/>
        <v>14909000</v>
      </c>
      <c r="F32" s="564">
        <v>0</v>
      </c>
      <c r="G32" s="564">
        <v>55946275</v>
      </c>
      <c r="H32" s="566">
        <f t="shared" si="1"/>
        <v>55946275</v>
      </c>
    </row>
    <row r="33" spans="1:8">
      <c r="A33" s="382">
        <v>9.3000000000000007</v>
      </c>
      <c r="B33" s="363" t="s">
        <v>185</v>
      </c>
      <c r="C33" s="564">
        <v>0</v>
      </c>
      <c r="D33" s="564">
        <v>0</v>
      </c>
      <c r="E33" s="565">
        <f t="shared" si="0"/>
        <v>0</v>
      </c>
      <c r="F33" s="564">
        <v>0</v>
      </c>
      <c r="G33" s="564">
        <v>0</v>
      </c>
      <c r="H33" s="566">
        <f t="shared" si="1"/>
        <v>0</v>
      </c>
    </row>
    <row r="34" spans="1:8">
      <c r="A34" s="382">
        <v>9.4</v>
      </c>
      <c r="B34" s="363" t="s">
        <v>186</v>
      </c>
      <c r="C34" s="564">
        <v>0</v>
      </c>
      <c r="D34" s="564">
        <v>0</v>
      </c>
      <c r="E34" s="565">
        <f t="shared" si="0"/>
        <v>0</v>
      </c>
      <c r="F34" s="564">
        <v>0</v>
      </c>
      <c r="G34" s="564">
        <v>0</v>
      </c>
      <c r="H34" s="566">
        <f t="shared" si="1"/>
        <v>0</v>
      </c>
    </row>
    <row r="35" spans="1:8">
      <c r="A35" s="382">
        <v>9.5</v>
      </c>
      <c r="B35" s="363" t="s">
        <v>187</v>
      </c>
      <c r="C35" s="564">
        <v>0</v>
      </c>
      <c r="D35" s="564">
        <v>0</v>
      </c>
      <c r="E35" s="565">
        <f t="shared" si="0"/>
        <v>0</v>
      </c>
      <c r="F35" s="564">
        <v>0</v>
      </c>
      <c r="G35" s="564">
        <v>0</v>
      </c>
      <c r="H35" s="566">
        <f t="shared" si="1"/>
        <v>0</v>
      </c>
    </row>
    <row r="36" spans="1:8">
      <c r="A36" s="382">
        <v>9.6</v>
      </c>
      <c r="B36" s="363" t="s">
        <v>190</v>
      </c>
      <c r="C36" s="564">
        <v>0</v>
      </c>
      <c r="D36" s="564">
        <v>0</v>
      </c>
      <c r="E36" s="565">
        <f t="shared" si="0"/>
        <v>0</v>
      </c>
      <c r="F36" s="564">
        <v>0</v>
      </c>
      <c r="G36" s="564">
        <v>0</v>
      </c>
      <c r="H36" s="566">
        <f t="shared" si="1"/>
        <v>0</v>
      </c>
    </row>
    <row r="37" spans="1:8">
      <c r="A37" s="382">
        <v>9.6999999999999993</v>
      </c>
      <c r="B37" s="363" t="s">
        <v>191</v>
      </c>
      <c r="C37" s="564">
        <v>0</v>
      </c>
      <c r="D37" s="564">
        <v>0</v>
      </c>
      <c r="E37" s="565">
        <f t="shared" si="0"/>
        <v>0</v>
      </c>
      <c r="F37" s="564">
        <v>0</v>
      </c>
      <c r="G37" s="564">
        <v>0</v>
      </c>
      <c r="H37" s="566">
        <f t="shared" si="1"/>
        <v>0</v>
      </c>
    </row>
    <row r="38" spans="1:8">
      <c r="A38" s="382">
        <v>10</v>
      </c>
      <c r="B38" s="360" t="s">
        <v>194</v>
      </c>
      <c r="C38" s="572">
        <f>C41+C42</f>
        <v>643.58000000000004</v>
      </c>
      <c r="D38" s="572">
        <f>D41+D42</f>
        <v>914315.92</v>
      </c>
      <c r="E38" s="569">
        <f t="shared" si="0"/>
        <v>914959.5</v>
      </c>
      <c r="F38" s="572">
        <f>F41+F42</f>
        <v>1553310.3999999994</v>
      </c>
      <c r="G38" s="572">
        <f>G41+G42</f>
        <v>2340649.25</v>
      </c>
      <c r="H38" s="566">
        <f t="shared" si="1"/>
        <v>3893959.6499999994</v>
      </c>
    </row>
    <row r="39" spans="1:8">
      <c r="A39" s="382">
        <v>10.1</v>
      </c>
      <c r="B39" s="363" t="s">
        <v>195</v>
      </c>
      <c r="C39" s="564">
        <v>0</v>
      </c>
      <c r="D39" s="564">
        <v>0</v>
      </c>
      <c r="E39" s="565">
        <f t="shared" si="0"/>
        <v>0</v>
      </c>
      <c r="F39" s="564">
        <v>0</v>
      </c>
      <c r="G39" s="564">
        <v>564.23</v>
      </c>
      <c r="H39" s="566">
        <f t="shared" si="1"/>
        <v>564.23</v>
      </c>
    </row>
    <row r="40" spans="1:8">
      <c r="A40" s="382">
        <v>10.199999999999999</v>
      </c>
      <c r="B40" s="363" t="s">
        <v>196</v>
      </c>
      <c r="C40" s="564">
        <v>112.87</v>
      </c>
      <c r="D40" s="564">
        <v>64560.160000000003</v>
      </c>
      <c r="E40" s="565">
        <f t="shared" si="0"/>
        <v>64673.030000000006</v>
      </c>
      <c r="F40" s="564">
        <v>872887.89000000036</v>
      </c>
      <c r="G40" s="564">
        <v>1980425.4300000004</v>
      </c>
      <c r="H40" s="566">
        <f t="shared" si="1"/>
        <v>2853313.3200000008</v>
      </c>
    </row>
    <row r="41" spans="1:8">
      <c r="A41" s="382">
        <v>10.3</v>
      </c>
      <c r="B41" s="363" t="s">
        <v>199</v>
      </c>
      <c r="C41" s="564">
        <v>0</v>
      </c>
      <c r="D41" s="564">
        <v>0</v>
      </c>
      <c r="E41" s="565">
        <f t="shared" si="0"/>
        <v>0</v>
      </c>
      <c r="F41" s="564">
        <v>84.74</v>
      </c>
      <c r="G41" s="564">
        <v>6299.52</v>
      </c>
      <c r="H41" s="566">
        <f t="shared" si="1"/>
        <v>6384.26</v>
      </c>
    </row>
    <row r="42" spans="1:8" ht="25.5">
      <c r="A42" s="382">
        <v>10.4</v>
      </c>
      <c r="B42" s="363" t="s">
        <v>200</v>
      </c>
      <c r="C42" s="564">
        <v>643.58000000000004</v>
      </c>
      <c r="D42" s="564">
        <v>914315.92</v>
      </c>
      <c r="E42" s="565">
        <f t="shared" si="0"/>
        <v>914959.5</v>
      </c>
      <c r="F42" s="564">
        <v>1553225.6599999995</v>
      </c>
      <c r="G42" s="564">
        <v>2334349.73</v>
      </c>
      <c r="H42" s="566">
        <f t="shared" si="1"/>
        <v>3887575.3899999997</v>
      </c>
    </row>
    <row r="43" spans="1:8" ht="15.75" thickBot="1">
      <c r="A43" s="382">
        <v>11</v>
      </c>
      <c r="B43" s="120" t="s">
        <v>197</v>
      </c>
      <c r="C43" s="564">
        <v>0</v>
      </c>
      <c r="D43" s="564">
        <v>0</v>
      </c>
      <c r="E43" s="565">
        <f t="shared" si="0"/>
        <v>0</v>
      </c>
      <c r="F43" s="564">
        <v>0</v>
      </c>
      <c r="G43" s="564">
        <v>0</v>
      </c>
      <c r="H43" s="566">
        <f t="shared" si="1"/>
        <v>0</v>
      </c>
    </row>
    <row r="44" spans="1:8">
      <c r="C44" s="364"/>
      <c r="D44" s="364"/>
      <c r="E44" s="364"/>
      <c r="F44" s="364"/>
      <c r="G44" s="364"/>
      <c r="H44" s="364"/>
    </row>
    <row r="45" spans="1:8">
      <c r="C45" s="364"/>
      <c r="D45" s="364"/>
      <c r="E45" s="364"/>
      <c r="F45" s="364"/>
      <c r="G45" s="364"/>
      <c r="H45" s="364"/>
    </row>
    <row r="46" spans="1:8">
      <c r="C46" s="364"/>
      <c r="D46" s="364"/>
      <c r="E46" s="364"/>
      <c r="F46" s="364"/>
      <c r="G46" s="364"/>
      <c r="H46" s="364"/>
    </row>
    <row r="47" spans="1:8">
      <c r="C47" s="364"/>
      <c r="D47" s="364"/>
      <c r="E47" s="364"/>
      <c r="F47" s="364"/>
      <c r="G47" s="364"/>
      <c r="H47" s="364"/>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15" sqref="C15:G24"/>
    </sheetView>
  </sheetViews>
  <sheetFormatPr defaultColWidth="9.140625" defaultRowHeight="12.75"/>
  <cols>
    <col min="1" max="1" width="9.5703125" style="4" bestFit="1" customWidth="1"/>
    <col min="2" max="2" width="93.5703125" style="4" customWidth="1"/>
    <col min="3" max="3" width="12.7109375" style="4" customWidth="1"/>
    <col min="4" max="4" width="12.85546875" style="4" customWidth="1"/>
    <col min="5" max="5" width="14.140625" style="17" customWidth="1"/>
    <col min="6" max="6" width="14" style="17" customWidth="1"/>
    <col min="7" max="7" width="13.42578125" style="17" customWidth="1"/>
    <col min="8" max="11" width="9.85546875" style="17" customWidth="1"/>
    <col min="12" max="16384" width="9.140625" style="17"/>
  </cols>
  <sheetData>
    <row r="1" spans="1:8">
      <c r="A1" s="2" t="s">
        <v>30</v>
      </c>
      <c r="B1" s="3" t="str">
        <f>'Info '!C2</f>
        <v>JSC " Halyk Bank Georgia"</v>
      </c>
      <c r="C1" s="3"/>
    </row>
    <row r="2" spans="1:8">
      <c r="A2" s="2" t="s">
        <v>31</v>
      </c>
      <c r="B2" s="277">
        <f>'1. key ratios '!B2</f>
        <v>45747</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0" t="s">
        <v>6</v>
      </c>
      <c r="B5" s="141"/>
      <c r="C5" s="275" t="str">
        <f>INT((MONTH($B$2))/3)&amp;"Q"&amp;"-"&amp;YEAR($B$2)</f>
        <v>1Q-2025</v>
      </c>
      <c r="D5" s="275" t="str">
        <f>IF(INT(MONTH($B$2))=3, "4"&amp;"Q"&amp;"-"&amp;YEAR($B$2)-1, IF(INT(MONTH($B$2))=6, "1"&amp;"Q"&amp;"-"&amp;YEAR($B$2), IF(INT(MONTH($B$2))=9, "2"&amp;"Q"&amp;"-"&amp;YEAR($B$2),IF(INT(MONTH($B$2))=12, "3"&amp;"Q"&amp;"-"&amp;YEAR($B$2), 0))))</f>
        <v>4Q-2024</v>
      </c>
      <c r="E5" s="275" t="str">
        <f>IF(INT(MONTH($B$2))=3, "3"&amp;"Q"&amp;"-"&amp;YEAR($B$2)-1, IF(INT(MONTH($B$2))=6, "4"&amp;"Q"&amp;"-"&amp;YEAR($B$2)-1, IF(INT(MONTH($B$2))=9, "1"&amp;"Q"&amp;"-"&amp;YEAR($B$2),IF(INT(MONTH($B$2))=12, "2"&amp;"Q"&amp;"-"&amp;YEAR($B$2), 0))))</f>
        <v>3Q-2024</v>
      </c>
      <c r="F5" s="275" t="str">
        <f>IF(INT(MONTH($B$2))=3, "2"&amp;"Q"&amp;"-"&amp;YEAR($B$2)-1, IF(INT(MONTH($B$2))=6, "3"&amp;"Q"&amp;"-"&amp;YEAR($B$2)-1, IF(INT(MONTH($B$2))=9, "4"&amp;"Q"&amp;"-"&amp;YEAR($B$2)-1,IF(INT(MONTH($B$2))=12, "1"&amp;"Q"&amp;"-"&amp;YEAR($B$2), 0))))</f>
        <v>2Q-2024</v>
      </c>
      <c r="G5" s="276" t="str">
        <f>IF(INT(MONTH($B$2))=3, "1"&amp;"Q"&amp;"-"&amp;YEAR($B$2)-1, IF(INT(MONTH($B$2))=6, "2"&amp;"Q"&amp;"-"&amp;YEAR($B$2)-1, IF(INT(MONTH($B$2))=9, "3"&amp;"Q"&amp;"-"&amp;YEAR($B$2)-1,IF(INT(MONTH($B$2))=12, "4"&amp;"Q"&amp;"-"&amp;YEAR($B$2)-1, 0))))</f>
        <v>1Q-2024</v>
      </c>
    </row>
    <row r="6" spans="1:8" ht="15" customHeight="1">
      <c r="A6" s="22">
        <v>1</v>
      </c>
      <c r="B6" s="226" t="s">
        <v>178</v>
      </c>
      <c r="C6" s="269">
        <f>C7+C9+C10</f>
        <v>962500889.79474413</v>
      </c>
      <c r="D6" s="271">
        <f>D7+D9+D10</f>
        <v>849309233.90843165</v>
      </c>
      <c r="E6" s="228">
        <f t="shared" ref="E6:G6" si="0">E7+E9+E10</f>
        <v>791533762.24777734</v>
      </c>
      <c r="F6" s="269">
        <f t="shared" si="0"/>
        <v>775789739.15698862</v>
      </c>
      <c r="G6" s="273">
        <f t="shared" si="0"/>
        <v>783938039.72430396</v>
      </c>
    </row>
    <row r="7" spans="1:8" ht="15" customHeight="1">
      <c r="A7" s="22">
        <v>1.1000000000000001</v>
      </c>
      <c r="B7" s="226" t="s">
        <v>745</v>
      </c>
      <c r="C7" s="270">
        <v>939235179.06504965</v>
      </c>
      <c r="D7" s="270">
        <v>828351804.25493968</v>
      </c>
      <c r="E7" s="270">
        <v>771246465.81132388</v>
      </c>
      <c r="F7" s="270">
        <v>753854660.97678208</v>
      </c>
      <c r="G7" s="270">
        <v>767833702.63809061</v>
      </c>
    </row>
    <row r="8" spans="1:8">
      <c r="A8" s="22" t="s">
        <v>14</v>
      </c>
      <c r="B8" s="226" t="s">
        <v>95</v>
      </c>
      <c r="C8" s="270">
        <v>0</v>
      </c>
      <c r="D8" s="270">
        <v>0</v>
      </c>
      <c r="E8" s="270">
        <v>0</v>
      </c>
      <c r="F8" s="270">
        <v>0</v>
      </c>
      <c r="G8" s="270">
        <v>0</v>
      </c>
    </row>
    <row r="9" spans="1:8" ht="15" customHeight="1">
      <c r="A9" s="22">
        <v>1.2</v>
      </c>
      <c r="B9" s="227" t="s">
        <v>94</v>
      </c>
      <c r="C9" s="270">
        <v>22859119.687414207</v>
      </c>
      <c r="D9" s="270">
        <v>20051137.263492011</v>
      </c>
      <c r="E9" s="270">
        <v>18794909.967453465</v>
      </c>
      <c r="F9" s="270">
        <v>20566070.366206549</v>
      </c>
      <c r="G9" s="270">
        <v>15605576.93421334</v>
      </c>
    </row>
    <row r="10" spans="1:8" ht="15" customHeight="1">
      <c r="A10" s="22">
        <v>1.3</v>
      </c>
      <c r="B10" s="226" t="s">
        <v>28</v>
      </c>
      <c r="C10" s="270">
        <v>406591.04228035483</v>
      </c>
      <c r="D10" s="270">
        <v>906292.39</v>
      </c>
      <c r="E10" s="270">
        <v>1492386.469</v>
      </c>
      <c r="F10" s="270">
        <v>1369007.814</v>
      </c>
      <c r="G10" s="270">
        <v>498760.15200000006</v>
      </c>
    </row>
    <row r="11" spans="1:8" ht="15" customHeight="1">
      <c r="A11" s="22">
        <v>2</v>
      </c>
      <c r="B11" s="226" t="s">
        <v>175</v>
      </c>
      <c r="C11" s="270">
        <v>1431043.8139143335</v>
      </c>
      <c r="D11" s="270">
        <v>2442101.3658788437</v>
      </c>
      <c r="E11" s="270">
        <v>1697829.8447199159</v>
      </c>
      <c r="F11" s="270">
        <v>2472731.2712426311</v>
      </c>
      <c r="G11" s="270">
        <v>4632050.3931397181</v>
      </c>
    </row>
    <row r="12" spans="1:8" ht="15" customHeight="1">
      <c r="A12" s="22">
        <v>3</v>
      </c>
      <c r="B12" s="226" t="s">
        <v>176</v>
      </c>
      <c r="C12" s="270">
        <v>86965483.489961877</v>
      </c>
      <c r="D12" s="270">
        <v>86965483.489961848</v>
      </c>
      <c r="E12" s="270">
        <v>77020183.024999976</v>
      </c>
      <c r="F12" s="270">
        <v>77020183.024999976</v>
      </c>
      <c r="G12" s="270">
        <v>77020183.024999976</v>
      </c>
    </row>
    <row r="13" spans="1:8" ht="15" customHeight="1" thickBot="1">
      <c r="A13" s="24">
        <v>4</v>
      </c>
      <c r="B13" s="25" t="s">
        <v>177</v>
      </c>
      <c r="C13" s="229">
        <f>C6+C11+C12</f>
        <v>1050897417.0986203</v>
      </c>
      <c r="D13" s="272">
        <f>D6+D11+D12</f>
        <v>938716818.76427233</v>
      </c>
      <c r="E13" s="230">
        <f t="shared" ref="E13:G13" si="1">E6+E11+E12</f>
        <v>870251775.11749721</v>
      </c>
      <c r="F13" s="229">
        <f t="shared" si="1"/>
        <v>855282653.45323122</v>
      </c>
      <c r="G13" s="274">
        <f t="shared" si="1"/>
        <v>865590273.14244366</v>
      </c>
    </row>
    <row r="14" spans="1:8">
      <c r="B14" s="28"/>
    </row>
    <row r="15" spans="1:8">
      <c r="B15" s="29"/>
      <c r="E15" s="4"/>
      <c r="F15" s="4"/>
      <c r="G15" s="4"/>
    </row>
    <row r="16" spans="1:8">
      <c r="B16" s="29"/>
      <c r="E16" s="4"/>
      <c r="F16" s="4"/>
      <c r="G16" s="4"/>
    </row>
    <row r="17" spans="1:7">
      <c r="A17" s="17"/>
      <c r="B17" s="17"/>
      <c r="E17" s="4"/>
      <c r="F17" s="4"/>
      <c r="G17" s="4"/>
    </row>
    <row r="18" spans="1:7">
      <c r="A18" s="17"/>
      <c r="B18" s="17"/>
      <c r="E18" s="4"/>
      <c r="F18" s="4"/>
      <c r="G18" s="4"/>
    </row>
    <row r="19" spans="1:7">
      <c r="A19" s="17"/>
      <c r="B19" s="17"/>
      <c r="E19" s="4"/>
      <c r="F19" s="4"/>
      <c r="G19" s="4"/>
    </row>
    <row r="20" spans="1:7">
      <c r="A20" s="17"/>
      <c r="B20" s="17"/>
      <c r="E20" s="4"/>
      <c r="F20" s="4"/>
      <c r="G20" s="4"/>
    </row>
    <row r="21" spans="1:7">
      <c r="A21" s="17"/>
      <c r="B21" s="17"/>
      <c r="E21" s="4"/>
      <c r="F21" s="4"/>
      <c r="G21" s="4"/>
    </row>
    <row r="22" spans="1:7">
      <c r="A22" s="17"/>
      <c r="B22" s="17"/>
      <c r="E22" s="4"/>
      <c r="F22" s="4"/>
      <c r="G22" s="4"/>
    </row>
    <row r="23" spans="1:7" ht="11.25">
      <c r="A23" s="17"/>
      <c r="B23" s="17"/>
      <c r="C23" s="17"/>
      <c r="D23" s="17"/>
    </row>
    <row r="24" spans="1:7" ht="11.25">
      <c r="A24" s="17"/>
      <c r="B24" s="17"/>
      <c r="C24" s="17"/>
      <c r="D24" s="17"/>
    </row>
    <row r="25" spans="1:7" ht="11.25">
      <c r="A25" s="17"/>
      <c r="B25" s="17"/>
      <c r="C25" s="17"/>
      <c r="D25" s="17"/>
    </row>
    <row r="26" spans="1:7" ht="11.25">
      <c r="A26" s="17"/>
      <c r="B26" s="17"/>
      <c r="C26" s="17"/>
      <c r="D26" s="17"/>
    </row>
    <row r="27" spans="1:7" ht="11.25">
      <c r="A27" s="17"/>
      <c r="B27" s="17"/>
      <c r="C27" s="17"/>
      <c r="D27" s="17"/>
    </row>
    <row r="28" spans="1:7" ht="11.25">
      <c r="A28" s="17"/>
      <c r="B28" s="17"/>
      <c r="C28" s="17"/>
      <c r="D28" s="17"/>
    </row>
    <row r="29" spans="1:7"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6"/>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19" sqref="C19"/>
    </sheetView>
  </sheetViews>
  <sheetFormatPr defaultColWidth="9.140625" defaultRowHeight="14.25"/>
  <cols>
    <col min="1" max="1" width="9.5703125" style="4" bestFit="1" customWidth="1"/>
    <col min="2" max="2" width="65.5703125" style="4" customWidth="1"/>
    <col min="3" max="3" width="27.5703125" style="4" customWidth="1"/>
    <col min="4" max="16384" width="9.140625" style="5"/>
  </cols>
  <sheetData>
    <row r="1" spans="1:8">
      <c r="A1" s="2" t="s">
        <v>30</v>
      </c>
      <c r="B1" s="3" t="str">
        <f>'Info '!C2</f>
        <v>JSC " Halyk Bank Georgia"</v>
      </c>
    </row>
    <row r="2" spans="1:8">
      <c r="A2" s="2" t="s">
        <v>31</v>
      </c>
      <c r="B2" s="277">
        <f>'1. key ratios '!B2</f>
        <v>45747</v>
      </c>
    </row>
    <row r="4" spans="1:8" ht="27.95" customHeight="1" thickBot="1">
      <c r="A4" s="30" t="s">
        <v>41</v>
      </c>
      <c r="B4" s="31" t="s">
        <v>151</v>
      </c>
      <c r="C4" s="32"/>
    </row>
    <row r="5" spans="1:8">
      <c r="A5" s="33"/>
      <c r="B5" s="263" t="s">
        <v>42</v>
      </c>
      <c r="C5" s="264" t="s">
        <v>335</v>
      </c>
    </row>
    <row r="6" spans="1:8">
      <c r="A6" s="34">
        <v>1</v>
      </c>
      <c r="B6" s="35" t="s">
        <v>752</v>
      </c>
      <c r="C6" s="36" t="s">
        <v>753</v>
      </c>
    </row>
    <row r="7" spans="1:8">
      <c r="A7" s="34">
        <v>2</v>
      </c>
      <c r="B7" s="35" t="s">
        <v>754</v>
      </c>
      <c r="C7" s="36" t="s">
        <v>753</v>
      </c>
    </row>
    <row r="8" spans="1:8">
      <c r="A8" s="34">
        <v>3</v>
      </c>
      <c r="B8" s="35" t="s">
        <v>755</v>
      </c>
      <c r="C8" s="36" t="s">
        <v>756</v>
      </c>
    </row>
    <row r="9" spans="1:8">
      <c r="A9" s="34">
        <v>4</v>
      </c>
      <c r="B9" s="35" t="s">
        <v>757</v>
      </c>
      <c r="C9" s="36" t="s">
        <v>756</v>
      </c>
    </row>
    <row r="10" spans="1:8">
      <c r="A10" s="34">
        <v>5</v>
      </c>
      <c r="B10" s="35" t="s">
        <v>758</v>
      </c>
      <c r="C10" s="36" t="s">
        <v>753</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65"/>
      <c r="C16" s="266"/>
    </row>
    <row r="17" spans="1:3" ht="25.5">
      <c r="A17" s="34"/>
      <c r="B17" s="267" t="s">
        <v>43</v>
      </c>
      <c r="C17" s="268" t="s">
        <v>336</v>
      </c>
    </row>
    <row r="18" spans="1:3" ht="51">
      <c r="A18" s="34">
        <v>1</v>
      </c>
      <c r="B18" s="707" t="s">
        <v>759</v>
      </c>
      <c r="C18" s="708" t="s">
        <v>760</v>
      </c>
    </row>
    <row r="19" spans="1:3" ht="51">
      <c r="A19" s="34">
        <v>2</v>
      </c>
      <c r="B19" s="707" t="s">
        <v>761</v>
      </c>
      <c r="C19" s="708" t="s">
        <v>762</v>
      </c>
    </row>
    <row r="20" spans="1:3" ht="38.25">
      <c r="A20" s="34">
        <v>3</v>
      </c>
      <c r="B20" s="707" t="s">
        <v>763</v>
      </c>
      <c r="C20" s="708" t="s">
        <v>764</v>
      </c>
    </row>
    <row r="21" spans="1:3" ht="89.25">
      <c r="A21" s="34">
        <v>4</v>
      </c>
      <c r="B21" s="707" t="s">
        <v>765</v>
      </c>
      <c r="C21" s="708" t="s">
        <v>766</v>
      </c>
    </row>
    <row r="22" spans="1:3" ht="63.75">
      <c r="A22" s="34">
        <v>5</v>
      </c>
      <c r="B22" s="707" t="s">
        <v>767</v>
      </c>
      <c r="C22" s="708" t="s">
        <v>768</v>
      </c>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53" t="s">
        <v>44</v>
      </c>
      <c r="C29" s="754"/>
    </row>
    <row r="30" spans="1:3">
      <c r="A30" s="34">
        <v>1</v>
      </c>
      <c r="B30" s="35" t="s">
        <v>769</v>
      </c>
      <c r="C30" s="36">
        <v>1</v>
      </c>
    </row>
    <row r="31" spans="1:3" ht="15.75" customHeight="1">
      <c r="A31" s="34"/>
      <c r="B31" s="35"/>
      <c r="C31" s="36"/>
    </row>
    <row r="32" spans="1:3" ht="29.25" customHeight="1">
      <c r="A32" s="34"/>
      <c r="B32" s="753" t="s">
        <v>45</v>
      </c>
      <c r="C32" s="754"/>
    </row>
    <row r="33" spans="1:3">
      <c r="A33" s="34">
        <v>1</v>
      </c>
      <c r="B33" s="35" t="s">
        <v>770</v>
      </c>
      <c r="C33" s="709">
        <v>0.34884262130075538</v>
      </c>
    </row>
    <row r="34" spans="1:3">
      <c r="A34" s="34">
        <v>2</v>
      </c>
      <c r="B34" s="35" t="s">
        <v>771</v>
      </c>
      <c r="C34" s="709">
        <v>0.34884262130075538</v>
      </c>
    </row>
    <row r="35" spans="1:3">
      <c r="A35" s="34">
        <v>3</v>
      </c>
      <c r="B35" s="35" t="s">
        <v>772</v>
      </c>
      <c r="C35" s="709">
        <v>0.28112438880389834</v>
      </c>
    </row>
    <row r="36" spans="1:3" ht="15" thickBot="1">
      <c r="A36" s="40"/>
      <c r="B36" s="41"/>
      <c r="C36" s="42"/>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G1" sqref="G1:I1048576"/>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79" t="s">
        <v>30</v>
      </c>
      <c r="B1" s="3" t="str">
        <f>'Info '!C2</f>
        <v>JSC " Halyk Bank Georgia"</v>
      </c>
      <c r="C1" s="54"/>
      <c r="D1" s="54"/>
      <c r="E1" s="54"/>
      <c r="F1" s="15"/>
    </row>
    <row r="2" spans="1:7" s="43" customFormat="1" ht="15.75" customHeight="1">
      <c r="A2" s="179" t="s">
        <v>31</v>
      </c>
      <c r="B2" s="277">
        <f>'1. key ratios '!B2</f>
        <v>45747</v>
      </c>
    </row>
    <row r="3" spans="1:7" s="43" customFormat="1" ht="15.75" customHeight="1">
      <c r="A3" s="179"/>
    </row>
    <row r="4" spans="1:7" s="43" customFormat="1" ht="15.75" customHeight="1" thickBot="1">
      <c r="A4" s="180" t="s">
        <v>99</v>
      </c>
      <c r="B4" s="759" t="s">
        <v>212</v>
      </c>
      <c r="C4" s="760"/>
      <c r="D4" s="760"/>
      <c r="E4" s="760"/>
    </row>
    <row r="5" spans="1:7" s="47" customFormat="1" ht="17.45" customHeight="1">
      <c r="A5" s="129"/>
      <c r="B5" s="130"/>
      <c r="C5" s="45" t="s">
        <v>0</v>
      </c>
      <c r="D5" s="45" t="s">
        <v>1</v>
      </c>
      <c r="E5" s="46" t="s">
        <v>2</v>
      </c>
    </row>
    <row r="6" spans="1:7" s="15" customFormat="1" ht="14.45" customHeight="1">
      <c r="A6" s="181"/>
      <c r="B6" s="755" t="s">
        <v>219</v>
      </c>
      <c r="C6" s="755" t="s">
        <v>624</v>
      </c>
      <c r="D6" s="757" t="s">
        <v>98</v>
      </c>
      <c r="E6" s="758"/>
      <c r="G6" s="5"/>
    </row>
    <row r="7" spans="1:7" s="15" customFormat="1" ht="99.6" customHeight="1">
      <c r="A7" s="181"/>
      <c r="B7" s="756"/>
      <c r="C7" s="755"/>
      <c r="D7" s="210" t="s">
        <v>97</v>
      </c>
      <c r="E7" s="211" t="s">
        <v>220</v>
      </c>
      <c r="G7" s="5"/>
    </row>
    <row r="8" spans="1:7" ht="21">
      <c r="A8" s="321">
        <v>1</v>
      </c>
      <c r="B8" s="322" t="s">
        <v>525</v>
      </c>
      <c r="C8" s="365">
        <f>SUM(C9:C11)</f>
        <v>44112106.519999996</v>
      </c>
      <c r="D8" s="365">
        <f>SUM(D9:D11)</f>
        <v>0</v>
      </c>
      <c r="E8" s="365">
        <f>SUM(E9:E11)</f>
        <v>44112106.519999996</v>
      </c>
      <c r="F8" s="15"/>
    </row>
    <row r="9" spans="1:7" ht="15">
      <c r="A9" s="321">
        <v>1.1000000000000001</v>
      </c>
      <c r="B9" s="323" t="s">
        <v>526</v>
      </c>
      <c r="C9" s="365">
        <v>13626459.109999999</v>
      </c>
      <c r="D9" s="365">
        <v>0</v>
      </c>
      <c r="E9" s="365">
        <v>13626459.109999999</v>
      </c>
      <c r="F9" s="15"/>
    </row>
    <row r="10" spans="1:7" ht="15">
      <c r="A10" s="321">
        <v>1.2</v>
      </c>
      <c r="B10" s="323" t="s">
        <v>527</v>
      </c>
      <c r="C10" s="365">
        <v>1908854.98</v>
      </c>
      <c r="D10" s="365">
        <v>0</v>
      </c>
      <c r="E10" s="365">
        <v>1908854.98</v>
      </c>
      <c r="F10" s="15"/>
    </row>
    <row r="11" spans="1:7" ht="15">
      <c r="A11" s="321">
        <v>1.3</v>
      </c>
      <c r="B11" s="323" t="s">
        <v>528</v>
      </c>
      <c r="C11" s="365">
        <v>28576792.43</v>
      </c>
      <c r="D11" s="365">
        <v>0</v>
      </c>
      <c r="E11" s="365">
        <v>28576792.43</v>
      </c>
      <c r="F11" s="15"/>
    </row>
    <row r="12" spans="1:7" ht="15">
      <c r="A12" s="321">
        <v>2</v>
      </c>
      <c r="B12" s="324" t="s">
        <v>529</v>
      </c>
      <c r="C12" s="365">
        <v>803814.14999999991</v>
      </c>
      <c r="D12" s="365">
        <v>0</v>
      </c>
      <c r="E12" s="365">
        <v>803814.14999999991</v>
      </c>
      <c r="F12" s="15"/>
    </row>
    <row r="13" spans="1:7" ht="15">
      <c r="A13" s="321">
        <v>2.1</v>
      </c>
      <c r="B13" s="325" t="s">
        <v>530</v>
      </c>
      <c r="C13" s="365">
        <v>803814.14999999991</v>
      </c>
      <c r="D13" s="365">
        <v>0</v>
      </c>
      <c r="E13" s="365">
        <v>803814.14999999991</v>
      </c>
      <c r="F13" s="15"/>
    </row>
    <row r="14" spans="1:7" ht="21">
      <c r="A14" s="321">
        <v>3</v>
      </c>
      <c r="B14" s="326" t="s">
        <v>531</v>
      </c>
      <c r="C14" s="365">
        <v>0</v>
      </c>
      <c r="D14" s="365">
        <v>0</v>
      </c>
      <c r="E14" s="365">
        <v>0</v>
      </c>
      <c r="F14" s="15"/>
    </row>
    <row r="15" spans="1:7" ht="21">
      <c r="A15" s="321">
        <v>4</v>
      </c>
      <c r="B15" s="327" t="s">
        <v>532</v>
      </c>
      <c r="C15" s="365">
        <v>0</v>
      </c>
      <c r="D15" s="365">
        <v>0</v>
      </c>
      <c r="E15" s="365">
        <v>0</v>
      </c>
      <c r="F15" s="15"/>
    </row>
    <row r="16" spans="1:7" ht="21">
      <c r="A16" s="321">
        <v>5</v>
      </c>
      <c r="B16" s="328" t="s">
        <v>533</v>
      </c>
      <c r="C16" s="366">
        <f>SUM(C17:C19)</f>
        <v>54000</v>
      </c>
      <c r="D16" s="366">
        <f>SUM(D17:D19)</f>
        <v>0</v>
      </c>
      <c r="E16" s="366">
        <f>SUM(E17:E19)</f>
        <v>54000</v>
      </c>
      <c r="F16" s="15"/>
    </row>
    <row r="17" spans="1:6" ht="15">
      <c r="A17" s="321">
        <v>5.0999999999999996</v>
      </c>
      <c r="B17" s="329" t="s">
        <v>534</v>
      </c>
      <c r="C17" s="366">
        <v>54000</v>
      </c>
      <c r="D17" s="366">
        <v>0</v>
      </c>
      <c r="E17" s="366">
        <v>54000</v>
      </c>
      <c r="F17" s="15"/>
    </row>
    <row r="18" spans="1:6" ht="15">
      <c r="A18" s="321">
        <v>5.2</v>
      </c>
      <c r="B18" s="329" t="s">
        <v>535</v>
      </c>
      <c r="C18" s="366">
        <v>0</v>
      </c>
      <c r="D18" s="366">
        <v>0</v>
      </c>
      <c r="E18" s="366">
        <v>0</v>
      </c>
      <c r="F18" s="15"/>
    </row>
    <row r="19" spans="1:6" ht="15">
      <c r="A19" s="321">
        <v>5.3</v>
      </c>
      <c r="B19" s="330" t="s">
        <v>536</v>
      </c>
      <c r="C19" s="366">
        <v>0</v>
      </c>
      <c r="D19" s="366">
        <v>0</v>
      </c>
      <c r="E19" s="366">
        <v>0</v>
      </c>
      <c r="F19" s="15"/>
    </row>
    <row r="20" spans="1:6" ht="15">
      <c r="A20" s="321">
        <v>6</v>
      </c>
      <c r="B20" s="326" t="s">
        <v>537</v>
      </c>
      <c r="C20" s="366">
        <f>SUM(C21:C22)</f>
        <v>937344898.57000017</v>
      </c>
      <c r="D20" s="366">
        <f>SUM(D21:D22)</f>
        <v>0</v>
      </c>
      <c r="E20" s="366">
        <f>SUM(E21:E22)</f>
        <v>937344898.57000017</v>
      </c>
      <c r="F20" s="15"/>
    </row>
    <row r="21" spans="1:6" ht="15">
      <c r="A21" s="321">
        <v>6.1</v>
      </c>
      <c r="B21" s="329" t="s">
        <v>535</v>
      </c>
      <c r="C21" s="366">
        <v>5791077.7000000002</v>
      </c>
      <c r="D21" s="366">
        <v>0</v>
      </c>
      <c r="E21" s="366">
        <v>5791077.7000000002</v>
      </c>
      <c r="F21" s="15"/>
    </row>
    <row r="22" spans="1:6" ht="15">
      <c r="A22" s="321">
        <v>6.2</v>
      </c>
      <c r="B22" s="330" t="s">
        <v>536</v>
      </c>
      <c r="C22" s="366">
        <v>931553820.87000012</v>
      </c>
      <c r="D22" s="366">
        <v>0</v>
      </c>
      <c r="E22" s="366">
        <v>931553820.87000012</v>
      </c>
      <c r="F22" s="15"/>
    </row>
    <row r="23" spans="1:6" ht="21">
      <c r="A23" s="321">
        <v>7</v>
      </c>
      <c r="B23" s="324" t="s">
        <v>538</v>
      </c>
      <c r="C23" s="366">
        <v>0</v>
      </c>
      <c r="D23" s="366">
        <v>0</v>
      </c>
      <c r="E23" s="366">
        <v>0</v>
      </c>
      <c r="F23" s="15"/>
    </row>
    <row r="24" spans="1:6" ht="21">
      <c r="A24" s="321">
        <v>8</v>
      </c>
      <c r="B24" s="331" t="s">
        <v>539</v>
      </c>
      <c r="C24" s="366">
        <v>0</v>
      </c>
      <c r="D24" s="366">
        <v>0</v>
      </c>
      <c r="E24" s="366">
        <v>0</v>
      </c>
      <c r="F24" s="15"/>
    </row>
    <row r="25" spans="1:6" ht="15">
      <c r="A25" s="321">
        <v>9</v>
      </c>
      <c r="B25" s="327" t="s">
        <v>540</v>
      </c>
      <c r="C25" s="366">
        <f>SUM(C26:C27)</f>
        <v>17247530.740000002</v>
      </c>
      <c r="D25" s="366">
        <f>SUM(D26:D27)</f>
        <v>0</v>
      </c>
      <c r="E25" s="366">
        <f>SUM(E26:E27)</f>
        <v>17247530.740000002</v>
      </c>
      <c r="F25" s="15"/>
    </row>
    <row r="26" spans="1:6" ht="15">
      <c r="A26" s="321">
        <v>9.1</v>
      </c>
      <c r="B26" s="329" t="s">
        <v>541</v>
      </c>
      <c r="C26" s="366">
        <v>17247530.740000002</v>
      </c>
      <c r="D26" s="366">
        <v>0</v>
      </c>
      <c r="E26" s="366">
        <v>17247530.740000002</v>
      </c>
      <c r="F26" s="15"/>
    </row>
    <row r="27" spans="1:6" ht="15">
      <c r="A27" s="321">
        <v>9.1999999999999993</v>
      </c>
      <c r="B27" s="329" t="s">
        <v>542</v>
      </c>
      <c r="C27" s="366">
        <v>0</v>
      </c>
      <c r="D27" s="366">
        <v>0</v>
      </c>
      <c r="E27" s="366">
        <v>0</v>
      </c>
      <c r="F27" s="15"/>
    </row>
    <row r="28" spans="1:6" ht="15">
      <c r="A28" s="321">
        <v>10</v>
      </c>
      <c r="B28" s="327" t="s">
        <v>543</v>
      </c>
      <c r="C28" s="366">
        <f>SUM(C29:C30)</f>
        <v>5830726.6799999988</v>
      </c>
      <c r="D28" s="366">
        <f>SUM(D29:D30)</f>
        <v>5830726.6799999988</v>
      </c>
      <c r="E28" s="366">
        <f>SUM(E29:E30)</f>
        <v>0</v>
      </c>
      <c r="F28" s="15"/>
    </row>
    <row r="29" spans="1:6" ht="15">
      <c r="A29" s="321">
        <v>10.1</v>
      </c>
      <c r="B29" s="329" t="s">
        <v>544</v>
      </c>
      <c r="C29" s="366">
        <v>0</v>
      </c>
      <c r="D29" s="366">
        <v>0</v>
      </c>
      <c r="E29" s="366">
        <v>0</v>
      </c>
      <c r="F29" s="15"/>
    </row>
    <row r="30" spans="1:6" ht="15">
      <c r="A30" s="321">
        <v>10.199999999999999</v>
      </c>
      <c r="B30" s="329" t="s">
        <v>545</v>
      </c>
      <c r="C30" s="366">
        <v>5830726.6799999988</v>
      </c>
      <c r="D30" s="366">
        <v>5830726.6799999988</v>
      </c>
      <c r="E30" s="366">
        <v>0</v>
      </c>
      <c r="F30" s="15"/>
    </row>
    <row r="31" spans="1:6" ht="15">
      <c r="A31" s="321">
        <v>11</v>
      </c>
      <c r="B31" s="327" t="s">
        <v>546</v>
      </c>
      <c r="C31" s="366">
        <f>SUM(C32:C33)</f>
        <v>2266864.2999999998</v>
      </c>
      <c r="D31" s="366">
        <f>SUM(D32:D33)</f>
        <v>0</v>
      </c>
      <c r="E31" s="366">
        <f>SUM(E32:E33)</f>
        <v>2266864.2999999998</v>
      </c>
      <c r="F31" s="15"/>
    </row>
    <row r="32" spans="1:6" ht="15">
      <c r="A32" s="321">
        <v>11.1</v>
      </c>
      <c r="B32" s="329" t="s">
        <v>547</v>
      </c>
      <c r="C32" s="366">
        <v>2266864.2999999998</v>
      </c>
      <c r="D32" s="366">
        <v>0</v>
      </c>
      <c r="E32" s="366">
        <v>2266864.2999999998</v>
      </c>
      <c r="F32" s="15"/>
    </row>
    <row r="33" spans="1:7" ht="15">
      <c r="A33" s="321">
        <v>11.2</v>
      </c>
      <c r="B33" s="329" t="s">
        <v>548</v>
      </c>
      <c r="C33" s="366">
        <v>0</v>
      </c>
      <c r="D33" s="366">
        <v>0</v>
      </c>
      <c r="E33" s="366">
        <v>0</v>
      </c>
      <c r="F33" s="15"/>
    </row>
    <row r="34" spans="1:7" ht="15">
      <c r="A34" s="321">
        <v>13</v>
      </c>
      <c r="B34" s="327" t="s">
        <v>549</v>
      </c>
      <c r="C34" s="366">
        <v>25501236.879999995</v>
      </c>
      <c r="D34" s="366">
        <v>0</v>
      </c>
      <c r="E34" s="366">
        <v>25501236.879999995</v>
      </c>
      <c r="F34" s="15"/>
    </row>
    <row r="35" spans="1:7" ht="15">
      <c r="A35" s="321">
        <v>13.1</v>
      </c>
      <c r="B35" s="332" t="s">
        <v>550</v>
      </c>
      <c r="C35" s="366">
        <v>13406442.299999997</v>
      </c>
      <c r="D35" s="366">
        <v>0</v>
      </c>
      <c r="E35" s="366">
        <v>13406442.299999997</v>
      </c>
      <c r="F35" s="15"/>
    </row>
    <row r="36" spans="1:7" ht="15">
      <c r="A36" s="321">
        <v>13.2</v>
      </c>
      <c r="B36" s="332" t="s">
        <v>551</v>
      </c>
      <c r="C36" s="366">
        <v>0</v>
      </c>
      <c r="D36" s="366">
        <v>0</v>
      </c>
      <c r="E36" s="366">
        <v>0</v>
      </c>
      <c r="F36" s="15"/>
    </row>
    <row r="37" spans="1:7" ht="26.25" thickBot="1">
      <c r="A37" s="117"/>
      <c r="B37" s="182" t="s">
        <v>221</v>
      </c>
      <c r="C37" s="131">
        <f>SUM(C8,C12,C14,C15,C16,C20,C23,C24,C25,C28,C31,C34)</f>
        <v>1033161177.84</v>
      </c>
      <c r="D37" s="131">
        <f>SUM(D8,D12,D14,D15,D16,D20,D23,D24,D25,D28,D31,D34)</f>
        <v>5830726.6799999988</v>
      </c>
      <c r="E37" s="131">
        <f>SUM(E8,E12,E14,E15,E16,E20,E23,E24,E25,E28,E31,E34)</f>
        <v>1027330451.1600001</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E1" sqref="E1:E1048576"/>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 Halyk Bank Georgia"</v>
      </c>
    </row>
    <row r="2" spans="1:6" s="43" customFormat="1" ht="15.75" customHeight="1">
      <c r="A2" s="2" t="s">
        <v>31</v>
      </c>
      <c r="B2" s="277">
        <f>'1. key ratios '!B2</f>
        <v>45747</v>
      </c>
      <c r="C2" s="4"/>
      <c r="D2" s="4"/>
      <c r="E2" s="4"/>
      <c r="F2" s="4"/>
    </row>
    <row r="3" spans="1:6" s="43" customFormat="1" ht="15.75" customHeight="1">
      <c r="C3" s="4"/>
      <c r="D3" s="4"/>
      <c r="E3" s="4"/>
      <c r="F3" s="4"/>
    </row>
    <row r="4" spans="1:6" s="43" customFormat="1" ht="13.5" thickBot="1">
      <c r="A4" s="43" t="s">
        <v>46</v>
      </c>
      <c r="B4" s="183" t="s">
        <v>518</v>
      </c>
      <c r="C4" s="44" t="s">
        <v>35</v>
      </c>
      <c r="D4" s="4"/>
      <c r="E4" s="4"/>
      <c r="F4" s="4"/>
    </row>
    <row r="5" spans="1:6" ht="15">
      <c r="A5" s="136">
        <v>1</v>
      </c>
      <c r="B5" s="184" t="s">
        <v>520</v>
      </c>
      <c r="C5" s="700">
        <f>'7. LI1 '!E37</f>
        <v>1027330451.1600001</v>
      </c>
    </row>
    <row r="6" spans="1:6" s="137" customFormat="1" ht="15">
      <c r="A6" s="50">
        <v>2.1</v>
      </c>
      <c r="B6" s="133" t="s">
        <v>201</v>
      </c>
      <c r="C6" s="701">
        <v>73996751.603933856</v>
      </c>
      <c r="E6" s="4"/>
    </row>
    <row r="7" spans="1:6" s="28" customFormat="1" ht="15" outlineLevel="1">
      <c r="A7" s="22">
        <v>2.2000000000000002</v>
      </c>
      <c r="B7" s="23" t="s">
        <v>202</v>
      </c>
      <c r="C7" s="702">
        <v>15387325</v>
      </c>
      <c r="E7" s="4"/>
    </row>
    <row r="8" spans="1:6" s="28" customFormat="1" ht="25.5" customHeight="1">
      <c r="A8" s="22">
        <v>3</v>
      </c>
      <c r="B8" s="134" t="s">
        <v>519</v>
      </c>
      <c r="C8" s="703">
        <f>SUM(C5:C7)</f>
        <v>1116714527.7639339</v>
      </c>
      <c r="E8" s="4"/>
    </row>
    <row r="9" spans="1:6" s="137" customFormat="1" ht="15">
      <c r="A9" s="50">
        <v>4</v>
      </c>
      <c r="B9" s="52" t="s">
        <v>48</v>
      </c>
      <c r="C9" s="704">
        <v>0</v>
      </c>
      <c r="E9" s="4"/>
    </row>
    <row r="10" spans="1:6" s="28" customFormat="1" ht="15" outlineLevel="1">
      <c r="A10" s="22">
        <v>5.0999999999999996</v>
      </c>
      <c r="B10" s="23" t="s">
        <v>203</v>
      </c>
      <c r="C10" s="702">
        <v>-50903175.576519653</v>
      </c>
      <c r="E10" s="4"/>
    </row>
    <row r="11" spans="1:6" s="28" customFormat="1" ht="15" outlineLevel="1">
      <c r="A11" s="22">
        <v>5.2</v>
      </c>
      <c r="B11" s="23" t="s">
        <v>204</v>
      </c>
      <c r="C11" s="702">
        <v>-14980733.957719645</v>
      </c>
      <c r="E11" s="4"/>
    </row>
    <row r="12" spans="1:6" s="28" customFormat="1" ht="15">
      <c r="A12" s="22">
        <v>6</v>
      </c>
      <c r="B12" s="132" t="s">
        <v>746</v>
      </c>
      <c r="C12" s="705">
        <v>0</v>
      </c>
      <c r="E12" s="4"/>
    </row>
    <row r="13" spans="1:6" s="28" customFormat="1" ht="15.75" thickBot="1">
      <c r="A13" s="24">
        <v>7</v>
      </c>
      <c r="B13" s="135" t="s">
        <v>164</v>
      </c>
      <c r="C13" s="706">
        <f>SUM(C8:C12)</f>
        <v>1050830618.2296946</v>
      </c>
      <c r="E13" s="4"/>
    </row>
    <row r="15" spans="1:6">
      <c r="A15" s="147"/>
      <c r="B15" s="29"/>
    </row>
    <row r="16" spans="1:6">
      <c r="A16" s="147"/>
      <c r="B16" s="147"/>
    </row>
    <row r="17" spans="1:5" ht="15">
      <c r="A17" s="142"/>
      <c r="B17" s="143"/>
      <c r="C17" s="147"/>
      <c r="D17" s="147"/>
      <c r="E17" s="147"/>
    </row>
    <row r="18" spans="1:5" ht="15">
      <c r="A18" s="148"/>
      <c r="B18" s="149"/>
      <c r="C18" s="147"/>
      <c r="D18" s="147"/>
      <c r="E18" s="147"/>
    </row>
    <row r="19" spans="1:5">
      <c r="A19" s="150"/>
      <c r="B19" s="144"/>
      <c r="C19" s="147"/>
      <c r="D19" s="147"/>
      <c r="E19" s="147"/>
    </row>
    <row r="20" spans="1:5">
      <c r="A20" s="151"/>
      <c r="B20" s="145"/>
      <c r="C20" s="147"/>
      <c r="D20" s="147"/>
      <c r="E20" s="147"/>
    </row>
    <row r="21" spans="1:5">
      <c r="A21" s="151"/>
      <c r="B21" s="149"/>
      <c r="C21" s="147"/>
      <c r="D21" s="147"/>
      <c r="E21" s="147"/>
    </row>
    <row r="22" spans="1:5">
      <c r="A22" s="150"/>
      <c r="B22" s="146"/>
      <c r="C22" s="147"/>
      <c r="D22" s="147"/>
      <c r="E22" s="147"/>
    </row>
    <row r="23" spans="1:5">
      <c r="A23" s="151"/>
      <c r="B23" s="145"/>
      <c r="C23" s="147"/>
      <c r="D23" s="147"/>
      <c r="E23" s="147"/>
    </row>
    <row r="24" spans="1:5">
      <c r="A24" s="151"/>
      <c r="B24" s="145"/>
      <c r="C24" s="147"/>
      <c r="D24" s="147"/>
      <c r="E24" s="147"/>
    </row>
    <row r="25" spans="1:5">
      <c r="A25" s="151"/>
      <c r="B25" s="152"/>
      <c r="C25" s="147"/>
      <c r="D25" s="147"/>
      <c r="E25" s="147"/>
    </row>
    <row r="26" spans="1:5">
      <c r="A26" s="151"/>
      <c r="B26" s="149"/>
      <c r="C26" s="147"/>
      <c r="D26" s="147"/>
      <c r="E26" s="147"/>
    </row>
    <row r="27" spans="1:5">
      <c r="A27" s="147"/>
      <c r="B27" s="153"/>
      <c r="C27" s="147"/>
      <c r="D27" s="147"/>
      <c r="E27" s="147"/>
    </row>
    <row r="28" spans="1:5">
      <c r="A28" s="147"/>
      <c r="B28" s="153"/>
      <c r="C28" s="147"/>
      <c r="D28" s="147"/>
      <c r="E28" s="147"/>
    </row>
    <row r="29" spans="1:5">
      <c r="A29" s="147"/>
      <c r="B29" s="153"/>
      <c r="C29" s="147"/>
      <c r="D29" s="147"/>
      <c r="E29" s="147"/>
    </row>
    <row r="30" spans="1:5">
      <c r="A30" s="147"/>
      <c r="B30" s="153"/>
      <c r="C30" s="147"/>
      <c r="D30" s="147"/>
      <c r="E30" s="147"/>
    </row>
    <row r="31" spans="1:5">
      <c r="A31" s="147"/>
      <c r="B31" s="153"/>
      <c r="C31" s="147"/>
      <c r="D31" s="147"/>
      <c r="E31" s="147"/>
    </row>
    <row r="32" spans="1:5">
      <c r="A32" s="147"/>
      <c r="B32" s="153"/>
      <c r="C32" s="147"/>
      <c r="D32" s="147"/>
      <c r="E32" s="147"/>
    </row>
    <row r="33" spans="1:5">
      <c r="A33" s="147"/>
      <c r="B33" s="153"/>
      <c r="C33" s="147"/>
      <c r="D33" s="147"/>
      <c r="E33" s="147"/>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2025-04-28T12:11:24Z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