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9200" windowHeight="6765" tabRatio="919" activeTab="1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62913"/>
</workbook>
</file>

<file path=xl/calcChain.xml><?xml version="1.0" encoding="utf-8"?>
<calcChain xmlns="http://schemas.openxmlformats.org/spreadsheetml/2006/main">
  <c r="G2" i="90" l="1"/>
  <c r="G1" i="90"/>
  <c r="G59" i="108" l="1"/>
  <c r="F59" i="108"/>
  <c r="C35" i="95"/>
  <c r="G63" i="108" l="1"/>
  <c r="G68" i="108" s="1"/>
  <c r="F63" i="108"/>
  <c r="F68" i="108" s="1"/>
  <c r="G17" i="110"/>
  <c r="F17" i="110"/>
  <c r="C22" i="111"/>
  <c r="H7" i="112" l="1"/>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0" i="115" l="1"/>
  <c r="C18" i="115" s="1"/>
  <c r="C7" i="114"/>
  <c r="D7" i="114"/>
  <c r="C10" i="114"/>
  <c r="D10"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19" i="111"/>
  <c r="H20" i="111"/>
  <c r="H21" i="111"/>
  <c r="D22" i="111"/>
  <c r="E22" i="111"/>
  <c r="F22" i="111"/>
  <c r="G22" i="111"/>
  <c r="D15" i="114" l="1"/>
  <c r="C15" i="114"/>
  <c r="H34" i="113"/>
  <c r="H21" i="112"/>
  <c r="H22" i="111"/>
  <c r="C62" i="69"/>
  <c r="C58" i="69"/>
  <c r="C46" i="69"/>
  <c r="C40" i="69"/>
  <c r="C29" i="69"/>
  <c r="C26" i="69"/>
  <c r="C23" i="69"/>
  <c r="C18" i="69"/>
  <c r="C14" i="69"/>
  <c r="C6" i="69"/>
  <c r="E8" i="88"/>
  <c r="E16" i="88"/>
  <c r="E20" i="88"/>
  <c r="E25" i="88"/>
  <c r="E28" i="88"/>
  <c r="E31" i="88"/>
  <c r="D8" i="88"/>
  <c r="D16" i="88"/>
  <c r="D20" i="88"/>
  <c r="D25" i="88"/>
  <c r="D28" i="88"/>
  <c r="D31" i="88"/>
  <c r="C31" i="88"/>
  <c r="C28" i="88"/>
  <c r="C25" i="88"/>
  <c r="C20" i="88"/>
  <c r="C16" i="88"/>
  <c r="C8" i="88"/>
  <c r="C37" i="88" l="1"/>
  <c r="C52" i="69"/>
  <c r="C67" i="69"/>
  <c r="C35" i="69"/>
  <c r="E37" i="88"/>
  <c r="D37" i="88"/>
  <c r="H43" i="110"/>
  <c r="E43" i="110"/>
  <c r="H42" i="110"/>
  <c r="E42" i="110"/>
  <c r="H41" i="110"/>
  <c r="E41" i="110"/>
  <c r="H40" i="110"/>
  <c r="E40" i="110"/>
  <c r="H39" i="110"/>
  <c r="E39" i="110"/>
  <c r="G38" i="110"/>
  <c r="F38" i="110"/>
  <c r="D38" i="110"/>
  <c r="C38" i="110"/>
  <c r="H37" i="110"/>
  <c r="E37" i="110"/>
  <c r="H36" i="110"/>
  <c r="E36" i="110"/>
  <c r="H35" i="110"/>
  <c r="E35" i="110"/>
  <c r="H34" i="110"/>
  <c r="E34" i="110"/>
  <c r="H33" i="110"/>
  <c r="E33" i="110"/>
  <c r="H32" i="110"/>
  <c r="E32" i="110"/>
  <c r="H31" i="110"/>
  <c r="E31" i="110"/>
  <c r="G30" i="110"/>
  <c r="F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H16" i="110"/>
  <c r="E16" i="110"/>
  <c r="H15" i="110"/>
  <c r="E15" i="110"/>
  <c r="G14" i="110"/>
  <c r="F14" i="110"/>
  <c r="H13" i="110"/>
  <c r="E13" i="110"/>
  <c r="H12" i="110"/>
  <c r="E12" i="110"/>
  <c r="G11" i="110"/>
  <c r="F11" i="110"/>
  <c r="D11" i="110"/>
  <c r="C11" i="110"/>
  <c r="H10" i="110"/>
  <c r="E10" i="110"/>
  <c r="H9" i="110"/>
  <c r="E9" i="110"/>
  <c r="G8" i="110"/>
  <c r="F8" i="110"/>
  <c r="D8" i="110"/>
  <c r="C8" i="110"/>
  <c r="H7" i="110"/>
  <c r="E7" i="110"/>
  <c r="H6" i="110"/>
  <c r="E6" i="110"/>
  <c r="H44" i="109"/>
  <c r="E44" i="109"/>
  <c r="H42" i="109"/>
  <c r="E42" i="109"/>
  <c r="H41" i="109"/>
  <c r="E41" i="109"/>
  <c r="H40" i="109"/>
  <c r="E40" i="109"/>
  <c r="H39" i="109"/>
  <c r="E39" i="109"/>
  <c r="H38" i="109"/>
  <c r="E38" i="109"/>
  <c r="G37" i="109"/>
  <c r="F37" i="109"/>
  <c r="D37" i="109"/>
  <c r="C37" i="109"/>
  <c r="H36" i="109"/>
  <c r="E36" i="109"/>
  <c r="H35" i="109"/>
  <c r="E35" i="109"/>
  <c r="G34" i="109"/>
  <c r="F34" i="109"/>
  <c r="D34" i="109"/>
  <c r="C34" i="109"/>
  <c r="H33" i="109"/>
  <c r="E33" i="109"/>
  <c r="H32" i="109"/>
  <c r="E32" i="109"/>
  <c r="H31" i="109"/>
  <c r="E31" i="109"/>
  <c r="H30" i="109"/>
  <c r="E30" i="109"/>
  <c r="G29" i="109"/>
  <c r="F29" i="109"/>
  <c r="D29" i="109"/>
  <c r="C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D13" i="109"/>
  <c r="C13" i="109"/>
  <c r="H12" i="109"/>
  <c r="E12" i="109"/>
  <c r="H11" i="109"/>
  <c r="E11" i="109"/>
  <c r="H10" i="109"/>
  <c r="E10" i="109"/>
  <c r="H9" i="109"/>
  <c r="E9" i="109"/>
  <c r="H8" i="109"/>
  <c r="E8" i="109"/>
  <c r="H7" i="109"/>
  <c r="E7" i="109"/>
  <c r="G6" i="109"/>
  <c r="F6" i="109"/>
  <c r="D6" i="109"/>
  <c r="C6" i="109"/>
  <c r="H67" i="108"/>
  <c r="E67" i="108"/>
  <c r="H66" i="108"/>
  <c r="E66" i="108"/>
  <c r="H65" i="108"/>
  <c r="E65" i="108"/>
  <c r="H64" i="108"/>
  <c r="E64" i="108"/>
  <c r="H63" i="108"/>
  <c r="D63" i="108"/>
  <c r="C63" i="108"/>
  <c r="H62" i="108"/>
  <c r="E62" i="108"/>
  <c r="H61" i="108"/>
  <c r="E61" i="108"/>
  <c r="H60" i="108"/>
  <c r="E60" i="108"/>
  <c r="H59" i="108"/>
  <c r="D59" i="108"/>
  <c r="C59" i="108"/>
  <c r="H58" i="108"/>
  <c r="E58" i="108"/>
  <c r="H57" i="108"/>
  <c r="E57" i="108"/>
  <c r="H56" i="108"/>
  <c r="E56" i="108"/>
  <c r="H55" i="108"/>
  <c r="E55" i="108"/>
  <c r="H52" i="108"/>
  <c r="E52" i="108"/>
  <c r="H51" i="108"/>
  <c r="E51" i="108"/>
  <c r="H50" i="108"/>
  <c r="E50" i="108"/>
  <c r="H49" i="108"/>
  <c r="E49" i="108"/>
  <c r="H48" i="108"/>
  <c r="E48" i="108"/>
  <c r="G47" i="108"/>
  <c r="F47" i="108"/>
  <c r="D47" i="108"/>
  <c r="C47" i="108"/>
  <c r="H46" i="108"/>
  <c r="E46" i="108"/>
  <c r="H45" i="108"/>
  <c r="E45" i="108"/>
  <c r="H44" i="108"/>
  <c r="E44" i="108"/>
  <c r="H43" i="108"/>
  <c r="E43" i="108"/>
  <c r="H42" i="108"/>
  <c r="E42" i="108"/>
  <c r="G41" i="108"/>
  <c r="F41" i="108"/>
  <c r="D41" i="108"/>
  <c r="C41" i="108"/>
  <c r="H40" i="108"/>
  <c r="E40" i="108"/>
  <c r="H39" i="108"/>
  <c r="E39" i="108"/>
  <c r="H38" i="108"/>
  <c r="E38" i="108"/>
  <c r="H35" i="108"/>
  <c r="E35" i="108"/>
  <c r="H34" i="108"/>
  <c r="E34" i="108"/>
  <c r="H33" i="108"/>
  <c r="E33" i="108"/>
  <c r="H32" i="108"/>
  <c r="E32" i="108"/>
  <c r="H31" i="108"/>
  <c r="E31" i="108"/>
  <c r="G30" i="108"/>
  <c r="F30" i="108"/>
  <c r="D30" i="108"/>
  <c r="C30" i="108"/>
  <c r="H29" i="108"/>
  <c r="E29" i="108"/>
  <c r="H28" i="108"/>
  <c r="E28" i="108"/>
  <c r="G27" i="108"/>
  <c r="F27" i="108"/>
  <c r="D27" i="108"/>
  <c r="C27" i="108"/>
  <c r="H26" i="108"/>
  <c r="E26" i="108"/>
  <c r="H25" i="108"/>
  <c r="E25" i="108"/>
  <c r="G24" i="108"/>
  <c r="F24" i="108"/>
  <c r="D24" i="108"/>
  <c r="C24" i="108"/>
  <c r="H23" i="108"/>
  <c r="E23" i="108"/>
  <c r="H22" i="108"/>
  <c r="E22" i="108"/>
  <c r="H21" i="108"/>
  <c r="E21" i="108"/>
  <c r="H20" i="108"/>
  <c r="E20" i="108"/>
  <c r="G19" i="108"/>
  <c r="F19" i="108"/>
  <c r="D19" i="108"/>
  <c r="C19" i="108"/>
  <c r="H18" i="108"/>
  <c r="E18" i="108"/>
  <c r="H17" i="108"/>
  <c r="E17" i="108"/>
  <c r="H16" i="108"/>
  <c r="E16" i="108"/>
  <c r="G15" i="108"/>
  <c r="F15" i="108"/>
  <c r="D15" i="108"/>
  <c r="C15" i="108"/>
  <c r="H14" i="108"/>
  <c r="E14" i="108"/>
  <c r="H13" i="108"/>
  <c r="E13" i="108"/>
  <c r="H12" i="108"/>
  <c r="E12" i="108"/>
  <c r="H11" i="108"/>
  <c r="E11" i="108"/>
  <c r="H10" i="108"/>
  <c r="E10" i="108"/>
  <c r="H9" i="108"/>
  <c r="E9" i="108"/>
  <c r="H8" i="108"/>
  <c r="E8" i="108"/>
  <c r="G7" i="108"/>
  <c r="F7" i="108"/>
  <c r="D7" i="108"/>
  <c r="C7" i="108"/>
  <c r="H19" i="108" l="1"/>
  <c r="H41" i="108"/>
  <c r="E47" i="108"/>
  <c r="E19" i="108"/>
  <c r="E24" i="108"/>
  <c r="E59" i="108"/>
  <c r="H15" i="108"/>
  <c r="E30" i="108"/>
  <c r="H47" i="108"/>
  <c r="C68" i="69"/>
  <c r="H30" i="108"/>
  <c r="E37" i="109"/>
  <c r="E29" i="109"/>
  <c r="E27" i="108"/>
  <c r="E34" i="109"/>
  <c r="H7" i="108"/>
  <c r="H38" i="110"/>
  <c r="E15" i="108"/>
  <c r="G53" i="108"/>
  <c r="G69" i="108" s="1"/>
  <c r="H13" i="109"/>
  <c r="H8" i="110"/>
  <c r="H37" i="109"/>
  <c r="E63" i="108"/>
  <c r="E38" i="110"/>
  <c r="E13" i="109"/>
  <c r="H34" i="109"/>
  <c r="E14" i="110"/>
  <c r="C53" i="108"/>
  <c r="D53" i="108"/>
  <c r="H27" i="108"/>
  <c r="E8" i="110"/>
  <c r="E11" i="110"/>
  <c r="H14" i="110"/>
  <c r="C68" i="108"/>
  <c r="G43" i="109"/>
  <c r="G45" i="109" s="1"/>
  <c r="D68" i="108"/>
  <c r="E30" i="110"/>
  <c r="H30" i="110"/>
  <c r="H11" i="110"/>
  <c r="C43" i="109"/>
  <c r="C45" i="109" s="1"/>
  <c r="H29" i="109"/>
  <c r="F43" i="109"/>
  <c r="E6" i="109"/>
  <c r="H24" i="108"/>
  <c r="G36" i="108"/>
  <c r="D36" i="108"/>
  <c r="C36" i="108"/>
  <c r="F36" i="108"/>
  <c r="E7" i="108"/>
  <c r="E17" i="110"/>
  <c r="H6" i="109"/>
  <c r="D43" i="109"/>
  <c r="D45" i="109" s="1"/>
  <c r="H68" i="108"/>
  <c r="E41" i="108"/>
  <c r="F53" i="108"/>
  <c r="H36" i="108" l="1"/>
  <c r="E36" i="108"/>
  <c r="D69" i="108"/>
  <c r="E53" i="108"/>
  <c r="E68" i="108"/>
  <c r="H43" i="109"/>
  <c r="C69" i="108"/>
  <c r="H53" i="108"/>
  <c r="F69" i="108"/>
  <c r="H69" i="108" s="1"/>
  <c r="F45" i="109"/>
  <c r="H45" i="109" s="1"/>
  <c r="E43" i="109"/>
  <c r="E45" i="109"/>
  <c r="E69" i="108" l="1"/>
  <c r="B1" i="97"/>
  <c r="G33" i="97"/>
  <c r="F33" i="97"/>
  <c r="E33" i="97"/>
  <c r="D33" i="97"/>
  <c r="C33" i="97"/>
  <c r="G24" i="97"/>
  <c r="F24" i="97"/>
  <c r="E24" i="97"/>
  <c r="D24" i="97"/>
  <c r="C24" i="97"/>
  <c r="G18" i="97"/>
  <c r="F18" i="97"/>
  <c r="E18" i="97"/>
  <c r="D18" i="97"/>
  <c r="C18" i="97"/>
  <c r="G14" i="97"/>
  <c r="F14" i="97"/>
  <c r="E14" i="97"/>
  <c r="D14" i="97"/>
  <c r="C14" i="97"/>
  <c r="G11" i="97"/>
  <c r="F11" i="97"/>
  <c r="E11" i="97"/>
  <c r="D11" i="97"/>
  <c r="C11" i="97"/>
  <c r="G8" i="97"/>
  <c r="F8" i="97"/>
  <c r="E8" i="97"/>
  <c r="D8" i="97"/>
  <c r="C8" i="97"/>
  <c r="G37" i="97" l="1"/>
  <c r="G21" i="97"/>
  <c r="B1" i="95"/>
  <c r="B1" i="92"/>
  <c r="B1" i="93"/>
  <c r="B1" i="64"/>
  <c r="B1" i="90"/>
  <c r="B1" i="69"/>
  <c r="B1" i="94"/>
  <c r="B1" i="89"/>
  <c r="B1" i="73"/>
  <c r="B1" i="88"/>
  <c r="B1" i="52"/>
  <c r="B1" i="86"/>
  <c r="G5" i="86"/>
  <c r="F5" i="86"/>
  <c r="E5" i="86"/>
  <c r="D5" i="86"/>
  <c r="G5" i="84"/>
  <c r="L5" i="84" s="1"/>
  <c r="F5" i="84"/>
  <c r="K5" i="84" s="1"/>
  <c r="E5" i="84"/>
  <c r="J5" i="84" s="1"/>
  <c r="D5" i="84"/>
  <c r="I5" i="84" s="1"/>
  <c r="C5" i="84"/>
  <c r="G39" i="97" l="1"/>
  <c r="E6" i="86"/>
  <c r="E13" i="86" s="1"/>
  <c r="F6" i="86"/>
  <c r="F13" i="86" s="1"/>
  <c r="G6" i="86"/>
  <c r="G13" i="86" s="1"/>
  <c r="C21" i="94" l="1"/>
  <c r="C20" i="94"/>
  <c r="C19" i="94"/>
  <c r="B1" i="91" l="1"/>
  <c r="B1" i="84"/>
  <c r="C30" i="95" l="1"/>
  <c r="C26" i="95"/>
  <c r="C18" i="95"/>
  <c r="C8" i="95"/>
  <c r="C36" i="95" l="1"/>
  <c r="C38" i="95" s="1"/>
  <c r="D6" i="86"/>
  <c r="D13" i="86" s="1"/>
  <c r="C6" i="86" l="1"/>
  <c r="C13" i="86" s="1"/>
  <c r="D15" i="94" l="1"/>
  <c r="D20" i="94"/>
  <c r="D11" i="94"/>
  <c r="D16" i="94"/>
  <c r="D21" i="94"/>
  <c r="D13" i="94"/>
  <c r="D19" i="94"/>
  <c r="D17" i="94"/>
  <c r="D7" i="94"/>
  <c r="D8" i="94"/>
  <c r="D9" i="94"/>
  <c r="D12" i="94"/>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M7" i="92"/>
  <c r="L7" i="92"/>
  <c r="K7" i="92"/>
  <c r="K21" i="92" s="1"/>
  <c r="J7" i="92"/>
  <c r="I7" i="92"/>
  <c r="H7" i="92"/>
  <c r="G7" i="92"/>
  <c r="F7" i="92"/>
  <c r="C7" i="92"/>
  <c r="L21" i="92" l="1"/>
  <c r="J21" i="92"/>
  <c r="E7" i="92"/>
  <c r="E14" i="92"/>
  <c r="F21" i="92"/>
  <c r="N7" i="92"/>
  <c r="N14" i="92"/>
  <c r="G21" i="92"/>
  <c r="M21" i="92"/>
  <c r="H21" i="92"/>
  <c r="I21" i="92"/>
  <c r="C21" i="92"/>
  <c r="S21" i="90"/>
  <c r="S20" i="90"/>
  <c r="S19" i="90"/>
  <c r="S18" i="90"/>
  <c r="S17" i="90"/>
  <c r="S16" i="90"/>
  <c r="S15" i="90"/>
  <c r="S14" i="90"/>
  <c r="S13" i="90"/>
  <c r="S12" i="90"/>
  <c r="S11" i="90"/>
  <c r="S10" i="90"/>
  <c r="S9" i="90"/>
  <c r="S8" i="90"/>
  <c r="N21" i="92" l="1"/>
  <c r="E21" i="92"/>
  <c r="T21" i="64"/>
  <c r="U21" i="64"/>
  <c r="S21" i="64"/>
  <c r="C21" i="64"/>
  <c r="G22" i="91"/>
  <c r="F22" i="91"/>
  <c r="E22" i="91"/>
  <c r="D22" i="91"/>
  <c r="C22" i="91"/>
  <c r="H21" i="91"/>
  <c r="H20" i="91"/>
  <c r="H19" i="91"/>
  <c r="H18" i="91"/>
  <c r="H17" i="91"/>
  <c r="H16" i="91"/>
  <c r="H15" i="91"/>
  <c r="H14" i="91"/>
  <c r="H13" i="91"/>
  <c r="H12" i="91"/>
  <c r="H11" i="91"/>
  <c r="H10" i="91"/>
  <c r="H9" i="91"/>
  <c r="H8" i="91"/>
  <c r="H22" i="91" l="1"/>
  <c r="K22" i="90"/>
  <c r="L22" i="90"/>
  <c r="M22" i="90"/>
  <c r="N22" i="90"/>
  <c r="O22" i="90"/>
  <c r="P22" i="90"/>
  <c r="Q22" i="90"/>
  <c r="R22" i="90"/>
  <c r="S22" i="90"/>
  <c r="C5" i="73" l="1"/>
  <c r="C22" i="90" l="1"/>
  <c r="C12" i="89"/>
  <c r="C6" i="89"/>
  <c r="D22" i="90" l="1"/>
  <c r="E22" i="90"/>
  <c r="F22" i="90"/>
  <c r="G22" i="90"/>
  <c r="H22" i="90"/>
  <c r="I22" i="90"/>
  <c r="J22" i="90"/>
  <c r="C29" i="89"/>
  <c r="C32" i="89"/>
  <c r="C31" i="89" s="1"/>
  <c r="C36" i="89"/>
  <c r="C44" i="89"/>
  <c r="C48" i="89"/>
  <c r="C42" i="89" l="1"/>
  <c r="C8" i="73"/>
  <c r="C13" i="73" s="1"/>
  <c r="C53" i="89"/>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<sst xmlns="http://schemas.openxmlformats.org/spreadsheetml/2006/main" count="1193" uniqueCount="737">
  <si>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</si>
  <si>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</si>
  <si>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</si>
  <si>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</si>
  <si>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</si>
  <si>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</si>
  <si>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</si>
  <si>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</si>
  <si>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</si>
  <si>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</si>
  <si>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</si>
  <si>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</si>
  <si>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</si>
  <si>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</si>
  <si>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</si>
  <si>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</si>
  <si>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</si>
  <si>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</si>
  <si>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</si>
  <si>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</si>
  <si>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</si>
  <si>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</si>
  <si>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</si>
  <si>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</si>
  <si>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</si>
  <si>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</si>
  <si>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</si>
  <si>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</si>
  <si>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</si>
  <si>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</si>
  <si>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</si>
  <si>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</si>
  <si>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</si>
  <si>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</si>
  <si>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</si>
  <si>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</si>
  <si>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</si>
  <si>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</si>
  <si>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</si>
  <si>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</si>
  <si>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</si>
  <si>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</si>
  <si>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</si>
  <si>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</si>
  <si>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</si>
  <si>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</si>
  <si>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</si>
  <si>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</si>
  <si>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</si>
  <si>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</si>
  <si>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</si>
  <si>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</si>
  <si>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</si>
  <si>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</si>
  <si>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</si>
  <si>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</si>
  <si>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</si>
  <si>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</si>
  <si>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</si>
  <si>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</si>
  <si>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</si>
  <si>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</si>
  <si>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</si>
  <si>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</si>
  <si>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</si>
  <si>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</si>
  <si>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</si>
  <si>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</si>
  <si>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</si>
  <si>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</si>
  <si>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</si>
  <si>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</si>
  <si>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</si>
  <si>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</si>
  <si>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</si>
  <si>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</si>
  <si>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</si>
  <si>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</si>
  <si>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</si>
  <si>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</si>
  <si>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</si>
  <si>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</si>
  <si>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</si>
  <si>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</si>
  <si>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</si>
  <si>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</si>
  <si>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</si>
  <si>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</si>
  <si>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</si>
  <si>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</si>
  <si>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</si>
  <si>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</si>
  <si>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</si>
  <si>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</si>
  <si>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</si>
  <si>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</si>
  <si>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</si>
  <si>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</si>
  <si>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</si>
  <si>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</si>
  <si>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</si>
  <si>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</si>
  <si>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</si>
  <si>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</si>
  <si>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</si>
  <si>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</si>
  <si>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</si>
  <si>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</si>
  <si>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</si>
  <si>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</si>
  <si>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</si>
  <si>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</si>
  <si>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</si>
  <si>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</si>
  <si>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</si>
  <si>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</si>
  <si>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</si>
  <si>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</si>
  <si>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</si>
  <si>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</si>
  <si>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</si>
  <si>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</si>
  <si>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</si>
  <si>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</si>
  <si>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</si>
  <si>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</si>
  <si>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</si>
  <si>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</si>
  <si>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</si>
  <si>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</si>
  <si>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</si>
  <si>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</si>
  <si>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</si>
  <si>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</si>
  <si>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</si>
  <si>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</si>
  <si>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</si>
  <si>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</si>
  <si>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</si>
  <si>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</si>
  <si>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</si>
  <si>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</si>
  <si>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</si>
  <si>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</si>
  <si>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</si>
  <si>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</si>
  <si>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</si>
  <si>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</si>
  <si>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</si>
  <si>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</si>
  <si>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</si>
  <si>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</si>
  <si>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</si>
  <si>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</si>
  <si>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</si>
  <si>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</si>
  <si>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</si>
  <si>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</si>
  <si>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</si>
  <si>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</si>
  <si>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</si>
  <si>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</si>
  <si>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</si>
  <si>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</si>
  <si>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</si>
  <si>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</si>
  <si>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</si>
  <si>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</si>
  <si>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</si>
  <si>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</si>
  <si>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</si>
  <si>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</si>
  <si>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</si>
  <si>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</si>
  <si>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</si>
  <si>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</si>
  <si>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</si>
  <si>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</si>
  <si>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</si>
  <si>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</si>
  <si>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</si>
  <si>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</si>
  <si>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</si>
  <si>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</si>
  <si>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</si>
  <si>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</si>
  <si>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</si>
  <si>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</si>
  <si>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</si>
  <si>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</si>
  <si>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</si>
  <si>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</si>
  <si>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</si>
  <si>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</si>
  <si>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</si>
  <si>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</si>
  <si>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</si>
  <si>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</si>
  <si>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</si>
  <si>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</si>
  <si>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</si>
  <si>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</si>
  <si>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</si>
  <si>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</si>
  <si>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</si>
  <si>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</si>
  <si>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</si>
  <si>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</si>
  <si>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</si>
  <si>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</si>
  <si>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</si>
  <si>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</si>
  <si>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</si>
  <si>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</si>
  <si>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</si>
  <si>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</si>
  <si>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</si>
  <si>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</si>
  <si>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</si>
  <si>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</si>
  <si>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</si>
  <si>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</si>
  <si>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</si>
  <si>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</si>
  <si>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</si>
  <si>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</si>
  <si>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</si>
  <si>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</si>
  <si>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</si>
  <si>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</si>
  <si>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</si>
  <si>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</si>
  <si>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</si>
  <si>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</si>
  <si>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</si>
  <si>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</si>
  <si>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</si>
  <si>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</si>
  <si>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</si>
  <si>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</si>
  <si>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</si>
  <si>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</si>
  <si>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</si>
  <si>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</si>
  <si>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</si>
  <si>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</si>
  <si>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</si>
  <si>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</si>
  <si>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</si>
  <si>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</si>
  <si>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</si>
  <si>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</si>
  <si>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</si>
  <si>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</si>
  <si>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</si>
  <si>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</si>
  <si>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</si>
  <si>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</si>
  <si>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</si>
  <si>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</si>
  <si>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</si>
  <si>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</si>
  <si>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</si>
  <si>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</si>
  <si>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</si>
  <si>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</si>
  <si>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</si>
  <si>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</si>
  <si>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</si>
  <si>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</si>
  <si>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</si>
  <si>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</si>
  <si>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</si>
  <si>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</si>
  <si>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</si>
  <si>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</si>
  <si>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</si>
  <si>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</si>
  <si>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</si>
  <si>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</si>
  <si>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</si>
  <si>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</si>
  <si>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</si>
  <si>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</si>
  <si>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</si>
  <si>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</si>
  <si>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</si>
  <si>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</si>
  <si>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</si>
  <si>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</si>
  <si>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</si>
  <si>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</si>
  <si>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</si>
  <si>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</si>
  <si>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</si>
  <si>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</si>
  <si>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</si>
  <si>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</si>
  <si>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</si>
  <si>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</si>
  <si>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</si>
  <si>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</si>
  <si>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</si>
  <si>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</si>
  <si>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</si>
  <si>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</si>
  <si>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</si>
  <si>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</si>
  <si>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</si>
  <si>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</si>
  <si>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</si>
  <si>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</si>
  <si>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</si>
  <si>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</si>
  <si>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</si>
  <si>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</si>
  <si>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</si>
  <si>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</si>
  <si>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</si>
  <si>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</si>
  <si>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</si>
  <si>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</si>
  <si>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</si>
  <si>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</si>
  <si>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</si>
  <si>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</si>
  <si>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</si>
  <si>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</si>
  <si>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</si>
  <si>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</si>
  <si>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</si>
  <si>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</si>
  <si>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</si>
  <si>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</si>
  <si>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</si>
  <si>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</si>
  <si>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</si>
  <si>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</si>
  <si>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</si>
  <si>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</si>
  <si>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</si>
  <si>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</si>
  <si>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</si>
  <si>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</si>
  <si>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</si>
  <si>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</si>
  <si>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</si>
  <si>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</si>
  <si>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</si>
  <si>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</si>
  <si>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</si>
  <si>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</si>
  <si>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</si>
  <si>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</si>
  <si>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</si>
  <si>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</si>
  <si>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</si>
  <si>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</si>
  <si>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</si>
  <si>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</si>
  <si>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</si>
  <si>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</si>
  <si>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</si>
  <si>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</si>
  <si>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</si>
  <si>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</si>
  <si>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</si>
  <si>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</si>
  <si>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</si>
  <si>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</si>
  <si>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</si>
  <si>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</si>
  <si>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</si>
  <si>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</si>
  <si>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</si>
  <si>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</si>
  <si>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</si>
  <si>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</si>
  <si>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</si>
  <si>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</si>
  <si>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</si>
  <si>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</si>
  <si>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</si>
  <si>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</si>
  <si>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</si>
  <si>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</si>
  <si>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</si>
  <si>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</si>
  <si>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</si>
  <si>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</si>
  <si>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</si>
  <si>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</si>
  <si>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</si>
  <si>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</si>
  <si>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</si>
  <si>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</si>
  <si>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</si>
  <si>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</si>
  <si>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</si>
  <si>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</si>
  <si>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</si>
  <si>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</si>
  <si>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</si>
  <si>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</si>
  <si>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</si>
  <si>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</si>
  <si>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</si>
  <si>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</si>
  <si>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</si>
  <si>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</si>
  <si>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</si>
  <si>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</si>
  <si>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</si>
  <si>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</si>
  <si>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</si>
  <si>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</si>
  <si>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</si>
  <si>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</si>
  <si>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</si>
  <si>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</si>
  <si>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</si>
  <si>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</si>
  <si>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</si>
  <si>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</si>
  <si>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</si>
  <si>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</si>
  <si>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</si>
  <si>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</si>
  <si>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</si>
  <si>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</si>
  <si>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</si>
  <si>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</si>
  <si>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</si>
  <si>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</si>
  <si>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</si>
  <si>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</si>
  <si>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</si>
  <si>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</si>
  <si>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</si>
  <si>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</si>
  <si>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</si>
  <si>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</si>
  <si>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</si>
  <si>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</si>
  <si>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</si>
  <si>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</si>
  <si>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</si>
  <si>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</si>
  <si>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</si>
  <si>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</si>
  <si>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</si>
  <si>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</si>
  <si>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</si>
  <si>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</si>
  <si>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</si>
  <si>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</si>
  <si>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</si>
  <si>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</si>
  <si>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</si>
  <si>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</si>
  <si>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</si>
  <si>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</si>
  <si>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</si>
  <si>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</si>
  <si>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</si>
  <si>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</si>
  <si>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</si>
  <si>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</si>
  <si>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</si>
  <si>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</si>
  <si>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</si>
  <si>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</si>
  <si>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</si>
  <si>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</si>
  <si>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</si>
  <si>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</si>
  <si>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</si>
  <si>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</si>
  <si>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</si>
  <si>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</si>
  <si>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</si>
  <si>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</si>
  <si>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</si>
  <si>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</si>
  <si>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</si>
  <si>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</si>
  <si>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</si>
  <si>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</si>
  <si>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</si>
  <si>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</si>
  <si>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</si>
  <si>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</si>
  <si>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</si>
  <si>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</si>
  <si>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</si>
  <si>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</si>
  <si>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</si>
  <si>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</si>
  <si>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</si>
  <si>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</si>
  <si>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</si>
  <si>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</si>
  <si>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</si>
  <si>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</si>
  <si>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</si>
  <si>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</si>
  <si>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</si>
  <si>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</si>
  <si>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</si>
  <si>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</si>
  <si>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</si>
  <si>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</si>
  <si>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</si>
  <si>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</si>
  <si>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</si>
  <si>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</si>
  <si>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</si>
  <si>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</si>
  <si>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</si>
  <si>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</si>
  <si>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</si>
  <si>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</si>
  <si>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</si>
  <si>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</si>
  <si>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</si>
  <si>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</si>
  <si>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</si>
  <si>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</si>
  <si>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</si>
  <si>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</si>
  <si>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</si>
  <si>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</si>
  <si>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</si>
  <si>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</si>
  <si>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</si>
  <si>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</si>
  <si>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</si>
  <si>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</si>
  <si>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</si>
  <si>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</si>
  <si>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</si>
  <si>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</si>
  <si>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</si>
  <si>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</si>
  <si>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</si>
  <si>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</si>
  <si>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</si>
  <si>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</si>
  <si>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</si>
  <si>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</si>
  <si>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</si>
  <si>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</si>
  <si>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</si>
  <si>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</si>
  <si>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</si>
  <si>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</si>
  <si>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</si>
  <si>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</si>
  <si>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</si>
  <si>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</si>
  <si>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</si>
  <si>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</si>
  <si>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</si>
  <si>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</si>
  <si>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</si>
  <si>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</si>
  <si>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</si>
  <si>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</si>
  <si>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</si>
  <si>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</si>
  <si>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</si>
  <si>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</si>
  <si>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</si>
  <si>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</si>
  <si>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</si>
  <si>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</si>
  <si>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</si>
  <si>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</si>
  <si>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</si>
  <si>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</si>
  <si>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</si>
  <si>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</si>
  <si>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</si>
  <si>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</si>
  <si>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</si>
  <si>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</si>
  <si>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</si>
  <si>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</si>
  <si>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</si>
  <si>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</si>
  <si>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</si>
  <si>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</si>
  <si>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</si>
  <si>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</si>
  <si>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</si>
  <si>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</si>
  <si>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</si>
  <si>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</si>
  <si>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</si>
  <si>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</si>
  <si>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</si>
  <si>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</si>
  <si>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</si>
  <si>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</si>
  <si>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</si>
  <si>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</si>
  <si>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</si>
  <si>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</si>
  <si>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</si>
  <si>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</si>
  <si>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</si>
  <si>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</si>
  <si>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</si>
  <si>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</si>
  <si>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</si>
  <si>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</si>
  <si>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</si>
  <si>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</si>
  <si>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</si>
  <si>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</si>
  <si>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</si>
  <si>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</si>
  <si>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</si>
  <si>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</si>
  <si>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</si>
  <si>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</si>
  <si>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</si>
  <si>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</si>
  <si>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</si>
  <si>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</si>
  <si>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</si>
  <si>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</si>
  <si>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</si>
  <si>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</si>
  <si>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</si>
  <si>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</si>
  <si>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</si>
  <si>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</si>
  <si>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</si>
  <si>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</si>
  <si>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</si>
  <si>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</si>
  <si>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</si>
  <si>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</si>
  <si>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</si>
  <si>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</si>
  <si>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</si>
  <si>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</si>
  <si>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</si>
  <si>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</si>
  <si>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</si>
  <si>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</si>
  <si>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</si>
  <si>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</si>
  <si>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</si>
  <si>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</si>
  <si>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</si>
  <si>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</si>
  <si>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</si>
  <si>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</si>
  <si>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</si>
  <si>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</si>
  <si>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</si>
  <si>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</si>
  <si>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</si>
  <si>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</si>
  <si>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</si>
  <si>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</si>
  <si>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</si>
  <si>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</si>
  <si>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</si>
  <si>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</si>
  <si>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</si>
  <si>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</si>
  <si>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</si>
  <si>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</si>
  <si>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</si>
  <si>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</si>
  <si>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</si>
  <si>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</si>
  <si>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</si>
  <si>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</si>
  <si>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</si>
  <si>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</si>
  <si>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</si>
  <si>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</si>
  <si>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</si>
  <si>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</si>
  <si>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</si>
  <si>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</si>
  <si>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</si>
  <si>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</si>
  <si>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</si>
  <si>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</si>
  <si>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</si>
  <si>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</si>
  <si>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</si>
  <si>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</si>
  <si>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</si>
  <si>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</si>
  <si>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</si>
  <si>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</si>
  <si>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</si>
  <si>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</si>
  <si>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</si>
  <si>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</si>
  <si>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</si>
  <si>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</si>
  <si>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</si>
  <si>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</si>
  <si>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</si>
  <si>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</si>
  <si>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</si>
  <si>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Arman Dunayev</t>
  </si>
  <si>
    <t>Independent member</t>
  </si>
  <si>
    <t>Chingiz Kanapianov</t>
  </si>
  <si>
    <t>Aliya Karpykova</t>
  </si>
  <si>
    <t>Non-independent member</t>
  </si>
  <si>
    <t>Viktor Skryl</t>
  </si>
  <si>
    <t xml:space="preserve">Nana Gvaladze </t>
  </si>
  <si>
    <t>Nikoloz Geguchadze</t>
  </si>
  <si>
    <t>General Director/Evaluation, Security, Human Resourses, Financial Monitoring, Marketing, Legal</t>
  </si>
  <si>
    <t>Konstantine Gordeziani</t>
  </si>
  <si>
    <t>Deputy General Director/Financial Risks, Operational Risks, Credit administration</t>
  </si>
  <si>
    <t>Shota Chkoidze</t>
  </si>
  <si>
    <t>Deputy General Director/IT, Retail Business, Bank Cards, Contact Center</t>
  </si>
  <si>
    <t>Marina Tankarova</t>
  </si>
  <si>
    <t xml:space="preserve">Deputy General Director/Finance, Accounting, Operations, Maintenance department, Stationery, Credit administration, centralized back-office
</t>
  </si>
  <si>
    <t>Tamar Goderdzishvili</t>
  </si>
  <si>
    <t xml:space="preserve">Deputy General Director/Corporate Business, Small and Medium Business, Treasury, Credit analysis
</t>
  </si>
  <si>
    <t>JSC " Halyk Bank of Kazakhstan"</t>
  </si>
  <si>
    <t>Timur Kulibayev</t>
  </si>
  <si>
    <t>Dinara Kulibayeva</t>
  </si>
  <si>
    <t>The Bank of New York (Nominal Holder)</t>
  </si>
  <si>
    <t>JSC " Halyk Bank Georgia"</t>
  </si>
  <si>
    <t>http://halykbank.ge</t>
  </si>
  <si>
    <t xml:space="preserve"> ცხრილი 9 (Capital), N10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</si>
</sst>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5">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s>
  <fonts count="137">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s>
  <borders count="138">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medium">
        <color indexed="64"/>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9"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68"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2" applyNumberFormat="0" applyFill="0" applyAlignment="0" applyProtection="0"/>
    <xf numFmtId="169" fontId="38" fillId="0" borderId="42" applyNumberFormat="0" applyFill="0" applyAlignment="0" applyProtection="0"/>
    <xf numFmtId="0"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69" fontId="39" fillId="0" borderId="43" applyNumberFormat="0" applyFill="0" applyAlignment="0" applyProtection="0"/>
    <xf numFmtId="0"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69"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9"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0" fontId="52" fillId="0" borderId="45"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6"/>
    <xf numFmtId="169" fontId="9" fillId="0" borderId="46"/>
    <xf numFmtId="168"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9"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168"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9"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9"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8" fillId="0" borderId="50"/>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4" fillId="0" borderId="0"/>
  </cellStyleXfs>
  <cellXfs count="855">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9"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9" fillId="0" borderId="0" xfId="0" applyFont="1" applyBorder="1"/>
    <xf numFmtId="0" fontId="46" fillId="0" borderId="0" xfId="0" applyFont="1" applyFill="1" applyAlignment="1">
      <alignment horizontal="center"/>
    </xf>
    <xf numFmtId="0" fontId="84" fillId="0" borderId="18" xfId="0" applyFont="1" applyBorder="1" applyAlignment="1">
      <alignment horizontal="center" vertical="center" wrapText="1"/>
    </xf>
    <xf numFmtId="0" fontId="84" fillId="0" borderId="3" xfId="0" applyFont="1" applyFill="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applyAlignment="1"/>
    <xf numFmtId="0" fontId="85" fillId="0" borderId="0" xfId="0" applyFont="1" applyAlignment="1">
      <alignment wrapText="1"/>
    </xf>
    <xf numFmtId="0" fontId="2" fillId="0" borderId="20" xfId="0" applyFont="1" applyBorder="1" applyAlignment="1"/>
    <xf numFmtId="0" fontId="2" fillId="0" borderId="20" xfId="0" applyFont="1" applyBorder="1" applyAlignment="1">
      <alignment wrapText="1"/>
    </xf>
    <xf numFmtId="0" fontId="2" fillId="0" borderId="21" xfId="0" applyFont="1" applyBorder="1"/>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6" xfId="11" applyFont="1" applyFill="1" applyBorder="1" applyAlignment="1" applyProtection="1">
      <alignment horizontal="center" vertical="center"/>
    </xf>
    <xf numFmtId="0" fontId="45" fillId="0" borderId="17"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5" fillId="0" borderId="3" xfId="0" applyFont="1" applyBorder="1"/>
    <xf numFmtId="0" fontId="84" fillId="0" borderId="0" xfId="0" applyFont="1" applyAlignment="1">
      <alignment vertical="center"/>
    </xf>
    <xf numFmtId="0" fontId="84" fillId="0" borderId="18"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5"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7" xfId="2" applyNumberFormat="1" applyFont="1" applyFill="1" applyBorder="1" applyAlignment="1" applyProtection="1">
      <alignment horizontal="center" vertical="center"/>
      <protection locked="0"/>
    </xf>
    <xf numFmtId="0" fontId="2" fillId="0" borderId="18"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8"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9"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5" fillId="0" borderId="0" xfId="0" applyNumberFormat="1" applyFont="1" applyBorder="1" applyAlignment="1">
      <alignment horizontal="center"/>
    </xf>
    <xf numFmtId="167" fontId="92" fillId="0" borderId="0" xfId="0" applyNumberFormat="1" applyFont="1" applyBorder="1" applyAlignment="1">
      <alignment horizontal="center"/>
    </xf>
    <xf numFmtId="167" fontId="90" fillId="0" borderId="0" xfId="0" applyNumberFormat="1" applyFont="1" applyFill="1" applyBorder="1" applyAlignment="1">
      <alignment horizontal="center"/>
    </xf>
    <xf numFmtId="0" fontId="84" fillId="0" borderId="18" xfId="0" applyFont="1" applyBorder="1" applyAlignment="1">
      <alignment vertical="center"/>
    </xf>
    <xf numFmtId="0" fontId="89" fillId="0" borderId="0" xfId="0" applyFont="1" applyAlignment="1"/>
    <xf numFmtId="0" fontId="2" fillId="3" borderId="21" xfId="9" applyFont="1" applyFill="1" applyBorder="1" applyAlignment="1" applyProtection="1">
      <alignment horizontal="left" vertical="center"/>
      <protection locked="0"/>
    </xf>
    <xf numFmtId="0" fontId="45" fillId="3" borderId="22" xfId="16" applyFont="1" applyFill="1" applyBorder="1" applyAlignment="1" applyProtection="1">
      <protection locked="0"/>
    </xf>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4" fontId="2" fillId="3" borderId="18"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9" xfId="1" applyNumberFormat="1" applyFont="1" applyFill="1" applyBorder="1" applyAlignment="1" applyProtection="1">
      <alignment horizontal="center" vertical="center" wrapText="1"/>
      <protection locked="0"/>
    </xf>
    <xf numFmtId="0" fontId="2" fillId="3" borderId="18" xfId="5" applyFont="1" applyFill="1" applyBorder="1" applyAlignment="1" applyProtection="1">
      <alignment horizontal="right" vertical="center"/>
      <protection locked="0"/>
    </xf>
    <xf numFmtId="0" fontId="45" fillId="3" borderId="23" xfId="16" applyFont="1" applyFill="1" applyBorder="1" applyAlignment="1" applyProtection="1">
      <protection locked="0"/>
    </xf>
    <xf numFmtId="0" fontId="84" fillId="0" borderId="0" xfId="0" applyFont="1" applyBorder="1" applyAlignment="1">
      <alignment vertical="center"/>
    </xf>
    <xf numFmtId="0" fontId="84" fillId="0" borderId="16" xfId="0" applyFont="1" applyBorder="1"/>
    <xf numFmtId="0" fontId="89" fillId="0" borderId="0" xfId="0" applyFont="1" applyAlignment="1">
      <alignment wrapText="1"/>
    </xf>
    <xf numFmtId="0" fontId="84" fillId="0" borderId="18" xfId="0" applyFont="1" applyBorder="1"/>
    <xf numFmtId="0" fontId="84" fillId="0" borderId="3" xfId="0" applyFont="1" applyBorder="1"/>
    <xf numFmtId="0" fontId="84" fillId="0" borderId="63" xfId="0" applyFont="1" applyBorder="1" applyAlignment="1">
      <alignment wrapText="1"/>
    </xf>
    <xf numFmtId="0" fontId="84" fillId="0" borderId="21" xfId="0" applyFont="1" applyBorder="1"/>
    <xf numFmtId="0" fontId="86" fillId="0" borderId="22" xfId="0" applyFont="1" applyBorder="1"/>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9" fillId="0" borderId="0" xfId="0" applyFont="1" applyAlignment="1">
      <alignment horizontal="center"/>
    </xf>
    <xf numFmtId="0" fontId="2" fillId="3" borderId="18"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0" fontId="93"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3" fillId="0" borderId="3" xfId="11" applyFont="1" applyFill="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1" fillId="0" borderId="3" xfId="11" applyFont="1" applyFill="1" applyBorder="1" applyAlignment="1">
      <alignment wrapText="1"/>
    </xf>
    <xf numFmtId="0" fontId="93" fillId="3" borderId="3" xfId="9" applyFont="1" applyFill="1" applyBorder="1" applyAlignment="1" applyProtection="1">
      <alignment horizontal="left" vertical="center"/>
      <protection locked="0"/>
    </xf>
    <xf numFmtId="0" fontId="91" fillId="3" borderId="3" xfId="20961" applyFont="1" applyFill="1" applyBorder="1" applyAlignment="1" applyProtection="1"/>
    <xf numFmtId="3" fontId="45" fillId="36" borderId="22" xfId="16" applyNumberFormat="1" applyFont="1" applyFill="1" applyBorder="1" applyAlignment="1" applyProtection="1">
      <protection locked="0"/>
    </xf>
    <xf numFmtId="193" fontId="84" fillId="0" borderId="0" xfId="0" applyNumberFormat="1" applyFont="1"/>
    <xf numFmtId="0" fontId="45" fillId="0" borderId="25" xfId="0" applyNumberFormat="1" applyFont="1" applyFill="1" applyBorder="1" applyAlignment="1">
      <alignment vertical="center" wrapText="1"/>
    </xf>
    <xf numFmtId="0" fontId="91" fillId="0" borderId="3" xfId="20960" applyFont="1" applyFill="1" applyBorder="1" applyAlignment="1" applyProtection="1">
      <alignment horizontal="center" vertical="center"/>
    </xf>
    <xf numFmtId="0" fontId="2" fillId="3" borderId="3" xfId="20960" applyFont="1" applyFill="1" applyBorder="1" applyAlignment="1" applyProtection="1">
      <alignment horizontal="right" indent="1"/>
    </xf>
    <xf numFmtId="0" fontId="2" fillId="3" borderId="2" xfId="20960" applyFont="1" applyFill="1" applyBorder="1" applyAlignment="1" applyProtection="1">
      <alignment horizontal="right" indent="1"/>
    </xf>
    <xf numFmtId="0" fontId="94" fillId="0" borderId="0" xfId="0" applyFont="1" applyBorder="1" applyAlignment="1">
      <alignment wrapText="1"/>
    </xf>
    <xf numFmtId="0" fontId="2" fillId="3" borderId="3" xfId="20960"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2" xfId="0" applyFont="1" applyBorder="1" applyAlignment="1">
      <alignment vertical="center" wrapText="1"/>
    </xf>
    <xf numFmtId="0" fontId="2" fillId="0" borderId="15" xfId="11" applyFont="1" applyFill="1" applyBorder="1" applyAlignment="1" applyProtection="1">
      <alignment vertical="center"/>
    </xf>
    <xf numFmtId="0" fontId="2" fillId="0" borderId="16" xfId="11" applyFont="1" applyFill="1" applyBorder="1" applyAlignment="1" applyProtection="1">
      <alignment vertical="center"/>
    </xf>
    <xf numFmtId="193" fontId="86" fillId="36" borderId="22" xfId="0" applyNumberFormat="1" applyFont="1" applyFill="1" applyBorder="1" applyAlignment="1">
      <alignment horizontal="center"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0" fontId="84" fillId="0" borderId="0" xfId="0" applyFont="1" applyAlignment="1"/>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Fill="1" applyBorder="1" applyAlignment="1">
      <alignment horizontal="left" vertical="center" wrapText="1" indent="2"/>
    </xf>
    <xf numFmtId="0" fontId="95" fillId="0" borderId="0" xfId="11" applyFont="1" applyFill="1" applyBorder="1" applyAlignment="1" applyProtection="1"/>
    <xf numFmtId="0" fontId="96"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8" fillId="0" borderId="0" xfId="0" applyFont="1"/>
    <xf numFmtId="0" fontId="3" fillId="0" borderId="63" xfId="0" applyFont="1" applyBorder="1"/>
    <xf numFmtId="0" fontId="3" fillId="0" borderId="0" xfId="0" applyFont="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Fill="1" applyBorder="1" applyAlignment="1">
      <alignment horizontal="center" vertical="center" wrapText="1"/>
    </xf>
    <xf numFmtId="193" fontId="3" fillId="0" borderId="3" xfId="0" applyNumberFormat="1" applyFont="1" applyBorder="1"/>
    <xf numFmtId="193" fontId="3" fillId="0" borderId="3" xfId="0" applyNumberFormat="1" applyFont="1" applyFill="1" applyBorder="1"/>
    <xf numFmtId="193" fontId="3" fillId="0" borderId="8" xfId="0" applyNumberFormat="1" applyFont="1" applyBorder="1"/>
    <xf numFmtId="193" fontId="3" fillId="36" borderId="22" xfId="0" applyNumberFormat="1" applyFont="1" applyFill="1" applyBorder="1"/>
    <xf numFmtId="9" fontId="3" fillId="0" borderId="19" xfId="20962" applyFont="1" applyBorder="1"/>
    <xf numFmtId="9" fontId="3" fillId="36" borderId="23" xfId="20962" applyFont="1" applyFill="1" applyBorder="1"/>
    <xf numFmtId="0" fontId="86" fillId="0" borderId="0" xfId="0" applyFont="1" applyFill="1" applyBorder="1" applyAlignment="1">
      <alignment horizontal="center" wrapText="1"/>
    </xf>
    <xf numFmtId="167" fontId="84" fillId="0" borderId="3" xfId="0" applyNumberFormat="1" applyFont="1" applyBorder="1" applyAlignment="1"/>
    <xf numFmtId="167" fontId="84" fillId="36" borderId="22" xfId="0" applyNumberFormat="1" applyFont="1" applyFill="1" applyBorder="1"/>
    <xf numFmtId="0" fontId="84" fillId="0" borderId="0" xfId="0" applyFont="1" applyFill="1" applyBorder="1" applyAlignment="1">
      <alignment vertical="center" wrapText="1"/>
    </xf>
    <xf numFmtId="0" fontId="84" fillId="0" borderId="68" xfId="0" applyFont="1" applyFill="1" applyBorder="1" applyAlignment="1">
      <alignment vertical="center" wrapText="1"/>
    </xf>
    <xf numFmtId="0" fontId="84" fillId="0" borderId="18" xfId="0" applyFont="1" applyFill="1" applyBorder="1"/>
    <xf numFmtId="193"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6" xfId="0" applyFont="1" applyFill="1" applyBorder="1" applyAlignment="1">
      <alignment wrapText="1"/>
    </xf>
    <xf numFmtId="0" fontId="97" fillId="0" borderId="0" xfId="0" applyFont="1" applyAlignment="1">
      <alignment wrapText="1"/>
    </xf>
    <xf numFmtId="0" fontId="2" fillId="0" borderId="0" xfId="0" applyFont="1" applyAlignment="1">
      <alignment wrapText="1"/>
    </xf>
    <xf numFmtId="0" fontId="3" fillId="0" borderId="0" xfId="0" applyFont="1" applyFill="1"/>
    <xf numFmtId="0" fontId="100" fillId="3" borderId="78" xfId="0" applyFont="1" applyFill="1" applyBorder="1" applyAlignment="1">
      <alignment horizontal="left"/>
    </xf>
    <xf numFmtId="0" fontId="100" fillId="3" borderId="79" xfId="0" applyFont="1" applyFill="1" applyBorder="1" applyAlignment="1">
      <alignment horizontal="left"/>
    </xf>
    <xf numFmtId="0" fontId="4" fillId="3" borderId="82" xfId="0" applyFont="1" applyFill="1" applyBorder="1" applyAlignment="1">
      <alignment vertical="center"/>
    </xf>
    <xf numFmtId="0" fontId="3" fillId="3" borderId="83" xfId="0" applyFont="1" applyFill="1" applyBorder="1" applyAlignment="1">
      <alignment vertical="center"/>
    </xf>
    <xf numFmtId="0" fontId="3" fillId="3" borderId="84" xfId="0" applyFont="1" applyFill="1" applyBorder="1" applyAlignment="1">
      <alignment vertical="center"/>
    </xf>
    <xf numFmtId="0" fontId="3" fillId="0" borderId="67" xfId="0" applyFont="1" applyFill="1" applyBorder="1" applyAlignment="1">
      <alignment horizontal="center" vertical="center"/>
    </xf>
    <xf numFmtId="0" fontId="3" fillId="0" borderId="7" xfId="0" applyFont="1" applyFill="1" applyBorder="1" applyAlignment="1">
      <alignment vertical="center"/>
    </xf>
    <xf numFmtId="169" fontId="9" fillId="37" borderId="0" xfId="20" applyBorder="1"/>
    <xf numFmtId="0" fontId="3" fillId="0" borderId="18" xfId="0" applyFont="1" applyFill="1" applyBorder="1" applyAlignment="1">
      <alignment horizontal="center" vertical="center"/>
    </xf>
    <xf numFmtId="0" fontId="3" fillId="0" borderId="80" xfId="0" applyFont="1" applyFill="1" applyBorder="1" applyAlignment="1">
      <alignment vertical="center"/>
    </xf>
    <xf numFmtId="0" fontId="4" fillId="0" borderId="80" xfId="0" applyFont="1" applyFill="1" applyBorder="1" applyAlignment="1">
      <alignment vertical="center"/>
    </xf>
    <xf numFmtId="0" fontId="3" fillId="0" borderId="21" xfId="0" applyFont="1" applyFill="1" applyBorder="1" applyAlignment="1">
      <alignment horizontal="center" vertical="center"/>
    </xf>
    <xf numFmtId="0" fontId="4" fillId="0" borderId="22" xfId="0" applyFont="1" applyFill="1" applyBorder="1" applyAlignment="1">
      <alignment vertical="center"/>
    </xf>
    <xf numFmtId="0" fontId="3" fillId="3" borderId="63" xfId="0" applyFont="1" applyFill="1" applyBorder="1" applyAlignment="1">
      <alignment horizontal="center" vertical="center"/>
    </xf>
    <xf numFmtId="0" fontId="3" fillId="3" borderId="0" xfId="0" applyFont="1" applyFill="1" applyBorder="1" applyAlignment="1">
      <alignment vertical="center"/>
    </xf>
    <xf numFmtId="0" fontId="3" fillId="0" borderId="15" xfId="0" applyFont="1" applyFill="1" applyBorder="1" applyAlignment="1">
      <alignment horizontal="center" vertical="center"/>
    </xf>
    <xf numFmtId="0" fontId="3" fillId="0" borderId="16" xfId="0" applyFont="1" applyFill="1" applyBorder="1" applyAlignment="1">
      <alignment vertical="center"/>
    </xf>
    <xf numFmtId="169" fontId="9" fillId="37" borderId="55" xfId="20" applyBorder="1"/>
    <xf numFmtId="0" fontId="3" fillId="0" borderId="87" xfId="0" applyFont="1" applyFill="1" applyBorder="1" applyAlignment="1">
      <alignment horizontal="center" vertical="center"/>
    </xf>
    <xf numFmtId="0" fontId="3" fillId="0" borderId="88" xfId="0" applyFont="1" applyFill="1" applyBorder="1" applyAlignment="1">
      <alignment vertical="center"/>
    </xf>
    <xf numFmtId="169" fontId="9" fillId="37" borderId="24" xfId="20" applyBorder="1"/>
    <xf numFmtId="169" fontId="9" fillId="37" borderId="89" xfId="20" applyBorder="1"/>
    <xf numFmtId="169" fontId="9" fillId="37" borderId="25" xfId="20" applyBorder="1"/>
    <xf numFmtId="0" fontId="3" fillId="0" borderId="92" xfId="0" applyFont="1" applyFill="1" applyBorder="1" applyAlignment="1">
      <alignment horizontal="center" vertical="center"/>
    </xf>
    <xf numFmtId="0" fontId="3" fillId="0" borderId="93" xfId="0" applyFont="1" applyFill="1" applyBorder="1" applyAlignment="1">
      <alignment vertical="center"/>
    </xf>
    <xf numFmtId="169" fontId="9" fillId="37" borderId="30" xfId="20" applyBorder="1"/>
    <xf numFmtId="0" fontId="4" fillId="0" borderId="0" xfId="0" applyFont="1" applyFill="1" applyAlignment="1">
      <alignment horizontal="center"/>
    </xf>
    <xf numFmtId="0" fontId="86" fillId="0" borderId="80" xfId="0" applyFont="1" applyFill="1" applyBorder="1" applyAlignment="1">
      <alignment horizontal="center" vertical="center" wrapText="1"/>
    </xf>
    <xf numFmtId="0" fontId="86" fillId="0" borderId="81" xfId="0" applyFont="1" applyFill="1" applyBorder="1" applyAlignment="1">
      <alignment horizontal="center" vertical="center" wrapText="1"/>
    </xf>
    <xf numFmtId="0" fontId="95" fillId="0" borderId="0" xfId="11" applyFont="1" applyFill="1" applyBorder="1" applyProtection="1"/>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81" xfId="0" applyFont="1" applyFill="1" applyBorder="1" applyAlignment="1">
      <alignment horizontal="left" vertical="center" wrapText="1"/>
    </xf>
    <xf numFmtId="0" fontId="3" fillId="0" borderId="18" xfId="0" applyFont="1" applyFill="1" applyBorder="1" applyAlignment="1">
      <alignment horizontal="right" vertical="center" wrapText="1"/>
    </xf>
    <xf numFmtId="0" fontId="101" fillId="0" borderId="18" xfId="0" applyFont="1" applyFill="1" applyBorder="1" applyAlignment="1">
      <alignment horizontal="right" vertical="center" wrapText="1"/>
    </xf>
    <xf numFmtId="0" fontId="4" fillId="0" borderId="18"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1" fillId="0" borderId="0" xfId="0" applyFont="1" applyFill="1" applyAlignment="1">
      <alignment horizontal="left" vertical="center"/>
    </xf>
    <xf numFmtId="49" fontId="102" fillId="0" borderId="21" xfId="5" applyNumberFormat="1" applyFont="1" applyFill="1" applyBorder="1" applyAlignment="1" applyProtection="1">
      <alignment horizontal="left" vertical="center"/>
      <protection locked="0"/>
    </xf>
    <xf numFmtId="0" fontId="103" fillId="0" borderId="22" xfId="9" applyFont="1" applyFill="1" applyBorder="1" applyAlignment="1" applyProtection="1">
      <alignment horizontal="left" vertical="center" wrapText="1"/>
      <protection locked="0"/>
    </xf>
    <xf numFmtId="0" fontId="84" fillId="0" borderId="80" xfId="0" applyFont="1" applyBorder="1" applyAlignment="1">
      <alignment vertical="center" wrapText="1"/>
    </xf>
    <xf numFmtId="14" fontId="2" fillId="3" borderId="80" xfId="8" quotePrefix="1" applyNumberFormat="1" applyFont="1" applyFill="1" applyBorder="1" applyAlignment="1" applyProtection="1">
      <alignment horizontal="left"/>
      <protection locked="0"/>
    </xf>
    <xf numFmtId="0" fontId="6" fillId="0" borderId="80" xfId="17" applyFill="1" applyBorder="1" applyAlignment="1" applyProtection="1"/>
    <xf numFmtId="49" fontId="84" fillId="0" borderId="80" xfId="0" applyNumberFormat="1" applyFont="1" applyBorder="1" applyAlignment="1">
      <alignment horizontal="right"/>
    </xf>
    <xf numFmtId="0" fontId="2" fillId="3" borderId="3" xfId="20960" applyFont="1" applyFill="1" applyBorder="1" applyAlignment="1" applyProtection="1">
      <alignment horizontal="left" wrapText="1"/>
    </xf>
    <xf numFmtId="0" fontId="84" fillId="0" borderId="3" xfId="20960" applyFont="1" applyFill="1" applyBorder="1" applyAlignment="1" applyProtection="1">
      <alignment horizontal="left" wrapText="1"/>
    </xf>
    <xf numFmtId="0" fontId="2" fillId="0" borderId="3" xfId="20960" applyFont="1" applyFill="1" applyBorder="1" applyAlignment="1" applyProtection="1">
      <alignment horizontal="left" wrapText="1"/>
    </xf>
    <xf numFmtId="0" fontId="2" fillId="0" borderId="2" xfId="20960" applyFont="1" applyFill="1" applyBorder="1" applyAlignment="1" applyProtection="1">
      <alignment horizontal="left" wrapText="1"/>
    </xf>
    <xf numFmtId="0" fontId="0" fillId="0" borderId="0" xfId="0" applyAlignment="1">
      <alignment wrapText="1"/>
    </xf>
    <xf numFmtId="0" fontId="45" fillId="76" borderId="100" xfId="20964" applyFont="1" applyFill="1" applyBorder="1" applyAlignment="1">
      <alignment vertical="center"/>
    </xf>
    <xf numFmtId="0" fontId="45" fillId="76" borderId="101" xfId="20964" applyFont="1" applyFill="1" applyBorder="1" applyAlignment="1">
      <alignment vertical="center"/>
    </xf>
    <xf numFmtId="0" fontId="45" fillId="76" borderId="98" xfId="20964" applyFont="1" applyFill="1" applyBorder="1" applyAlignment="1">
      <alignment vertical="center"/>
    </xf>
    <xf numFmtId="0" fontId="106" fillId="70" borderId="97" xfId="20964" applyFont="1" applyFill="1" applyBorder="1" applyAlignment="1">
      <alignment horizontal="center" vertical="center"/>
    </xf>
    <xf numFmtId="0" fontId="106" fillId="70" borderId="98" xfId="20964" applyFont="1" applyFill="1" applyBorder="1" applyAlignment="1">
      <alignment horizontal="left" vertical="center" wrapText="1"/>
    </xf>
    <xf numFmtId="164" fontId="106" fillId="0" borderId="99" xfId="7" applyNumberFormat="1" applyFont="1" applyFill="1" applyBorder="1" applyAlignment="1" applyProtection="1">
      <alignment horizontal="right" vertical="center"/>
      <protection locked="0"/>
    </xf>
    <xf numFmtId="0" fontId="105" fillId="77" borderId="99" xfId="20964" applyFont="1" applyFill="1" applyBorder="1" applyAlignment="1">
      <alignment horizontal="center" vertical="center"/>
    </xf>
    <xf numFmtId="0" fontId="105" fillId="77" borderId="101" xfId="20964" applyFont="1" applyFill="1" applyBorder="1" applyAlignment="1">
      <alignment vertical="top" wrapText="1"/>
    </xf>
    <xf numFmtId="164" fontId="45" fillId="76" borderId="98" xfId="7" applyNumberFormat="1" applyFont="1" applyFill="1" applyBorder="1" applyAlignment="1">
      <alignment horizontal="right" vertical="center"/>
    </xf>
    <xf numFmtId="0" fontId="107" fillId="70" borderId="97" xfId="20964" applyFont="1" applyFill="1" applyBorder="1" applyAlignment="1">
      <alignment horizontal="center" vertical="center"/>
    </xf>
    <xf numFmtId="0" fontId="106" fillId="70" borderId="101" xfId="20964" applyFont="1" applyFill="1" applyBorder="1" applyAlignment="1">
      <alignment vertical="center" wrapText="1"/>
    </xf>
    <xf numFmtId="0" fontId="106" fillId="70" borderId="98" xfId="20964" applyFont="1" applyFill="1" applyBorder="1" applyAlignment="1">
      <alignment horizontal="left" vertical="center"/>
    </xf>
    <xf numFmtId="0" fontId="107" fillId="3" borderId="97" xfId="20964" applyFont="1" applyFill="1" applyBorder="1" applyAlignment="1">
      <alignment horizontal="center" vertical="center"/>
    </xf>
    <xf numFmtId="0" fontId="106" fillId="3" borderId="98" xfId="20964" applyFont="1" applyFill="1" applyBorder="1" applyAlignment="1">
      <alignment horizontal="left" vertical="center"/>
    </xf>
    <xf numFmtId="0" fontId="107" fillId="0" borderId="97" xfId="20964" applyFont="1" applyFill="1" applyBorder="1" applyAlignment="1">
      <alignment horizontal="center" vertical="center"/>
    </xf>
    <xf numFmtId="0" fontId="106" fillId="0" borderId="98" xfId="20964" applyFont="1" applyFill="1" applyBorder="1" applyAlignment="1">
      <alignment horizontal="left" vertical="center"/>
    </xf>
    <xf numFmtId="0" fontId="108" fillId="77" borderId="99" xfId="20964" applyFont="1" applyFill="1" applyBorder="1" applyAlignment="1">
      <alignment horizontal="center" vertical="center"/>
    </xf>
    <xf numFmtId="0" fontId="105" fillId="77" borderId="101" xfId="20964" applyFont="1" applyFill="1" applyBorder="1" applyAlignment="1">
      <alignment vertical="center"/>
    </xf>
    <xf numFmtId="164" fontId="106" fillId="77" borderId="99" xfId="7" applyNumberFormat="1" applyFont="1" applyFill="1" applyBorder="1" applyAlignment="1" applyProtection="1">
      <alignment horizontal="right" vertical="center"/>
      <protection locked="0"/>
    </xf>
    <xf numFmtId="0" fontId="105" fillId="76" borderId="100" xfId="20964" applyFont="1" applyFill="1" applyBorder="1" applyAlignment="1">
      <alignment vertical="center"/>
    </xf>
    <xf numFmtId="0" fontId="105" fillId="76" borderId="101" xfId="20964" applyFont="1" applyFill="1" applyBorder="1" applyAlignment="1">
      <alignment vertical="center"/>
    </xf>
    <xf numFmtId="164" fontId="105" fillId="76" borderId="98" xfId="7" applyNumberFormat="1" applyFont="1" applyFill="1" applyBorder="1" applyAlignment="1">
      <alignment horizontal="right" vertical="center"/>
    </xf>
    <xf numFmtId="0" fontId="110" fillId="3" borderId="97" xfId="20964" applyFont="1" applyFill="1" applyBorder="1" applyAlignment="1">
      <alignment horizontal="center" vertical="center"/>
    </xf>
    <xf numFmtId="0" fontId="111" fillId="77" borderId="99" xfId="20964" applyFont="1" applyFill="1" applyBorder="1" applyAlignment="1">
      <alignment horizontal="center" vertical="center"/>
    </xf>
    <xf numFmtId="0" fontId="45" fillId="77" borderId="101" xfId="20964" applyFont="1" applyFill="1" applyBorder="1" applyAlignment="1">
      <alignment vertical="center"/>
    </xf>
    <xf numFmtId="0" fontId="110" fillId="70" borderId="97" xfId="20964" applyFont="1" applyFill="1" applyBorder="1" applyAlignment="1">
      <alignment horizontal="center" vertical="center"/>
    </xf>
    <xf numFmtId="164" fontId="106" fillId="3" borderId="99" xfId="7" applyNumberFormat="1" applyFont="1" applyFill="1" applyBorder="1" applyAlignment="1" applyProtection="1">
      <alignment horizontal="right" vertical="center"/>
      <protection locked="0"/>
    </xf>
    <xf numFmtId="0" fontId="111" fillId="3" borderId="99" xfId="20964" applyFont="1" applyFill="1" applyBorder="1" applyAlignment="1">
      <alignment horizontal="center" vertical="center"/>
    </xf>
    <xf numFmtId="0" fontId="45" fillId="3" borderId="101" xfId="20964" applyFont="1" applyFill="1" applyBorder="1" applyAlignment="1">
      <alignment vertical="center"/>
    </xf>
    <xf numFmtId="0" fontId="107" fillId="70" borderId="99" xfId="20964" applyFont="1" applyFill="1" applyBorder="1" applyAlignment="1">
      <alignment horizontal="center" vertical="center"/>
    </xf>
    <xf numFmtId="0" fontId="19" fillId="70" borderId="99" xfId="20964" applyFont="1" applyFill="1" applyBorder="1" applyAlignment="1">
      <alignment horizontal="center" vertical="center"/>
    </xf>
    <xf numFmtId="0" fontId="101" fillId="0" borderId="99" xfId="0" applyFont="1" applyFill="1" applyBorder="1" applyAlignment="1">
      <alignment horizontal="left" vertical="center" wrapText="1"/>
    </xf>
    <xf numFmtId="10" fontId="97" fillId="0" borderId="99" xfId="20962" applyNumberFormat="1" applyFont="1" applyFill="1" applyBorder="1" applyAlignment="1">
      <alignment horizontal="left" vertical="center" wrapText="1"/>
    </xf>
    <xf numFmtId="10" fontId="3" fillId="0" borderId="99" xfId="20962" applyNumberFormat="1" applyFont="1" applyFill="1" applyBorder="1" applyAlignment="1">
      <alignment horizontal="left" vertical="center" wrapText="1"/>
    </xf>
    <xf numFmtId="10" fontId="4" fillId="36" borderId="99" xfId="0" applyNumberFormat="1" applyFont="1" applyFill="1" applyBorder="1" applyAlignment="1">
      <alignment horizontal="left" vertical="center" wrapText="1"/>
    </xf>
    <xf numFmtId="10" fontId="101" fillId="0" borderId="99" xfId="20962" applyNumberFormat="1" applyFont="1" applyFill="1" applyBorder="1" applyAlignment="1">
      <alignment horizontal="left" vertical="center" wrapText="1"/>
    </xf>
    <xf numFmtId="10" fontId="4" fillId="36" borderId="99" xfId="20962" applyNumberFormat="1" applyFont="1" applyFill="1" applyBorder="1" applyAlignment="1">
      <alignment horizontal="left" vertical="center" wrapText="1"/>
    </xf>
    <xf numFmtId="10" fontId="4" fillId="36" borderId="99" xfId="0" applyNumberFormat="1" applyFont="1" applyFill="1" applyBorder="1" applyAlignment="1">
      <alignment horizontal="center" vertical="center" wrapText="1"/>
    </xf>
    <xf numFmtId="10" fontId="103" fillId="0" borderId="22" xfId="20962" applyNumberFormat="1" applyFont="1" applyFill="1" applyBorder="1" applyAlignment="1" applyProtection="1">
      <alignment horizontal="left" vertical="center"/>
    </xf>
    <xf numFmtId="0" fontId="4" fillId="36" borderId="99" xfId="0" applyFont="1" applyFill="1" applyBorder="1" applyAlignment="1">
      <alignment horizontal="left" vertical="center" wrapText="1"/>
    </xf>
    <xf numFmtId="0" fontId="3" fillId="0" borderId="99" xfId="0" applyFont="1" applyFill="1" applyBorder="1" applyAlignment="1">
      <alignment horizontal="left" vertical="center" wrapText="1"/>
    </xf>
    <xf numFmtId="0" fontId="4" fillId="36" borderId="82" xfId="0" applyFont="1" applyFill="1" applyBorder="1" applyAlignment="1">
      <alignment vertical="center" wrapText="1"/>
    </xf>
    <xf numFmtId="0" fontId="4" fillId="36" borderId="98" xfId="0" applyFont="1" applyFill="1" applyBorder="1" applyAlignment="1">
      <alignment vertical="center" wrapText="1"/>
    </xf>
    <xf numFmtId="0" fontId="4" fillId="36" borderId="69" xfId="0" applyFont="1" applyFill="1" applyBorder="1" applyAlignment="1">
      <alignment vertical="center" wrapText="1"/>
    </xf>
    <xf numFmtId="0" fontId="4" fillId="36" borderId="29" xfId="0" applyFont="1" applyFill="1" applyBorder="1" applyAlignment="1">
      <alignment vertical="center" wrapText="1"/>
    </xf>
    <xf numFmtId="0" fontId="84" fillId="0" borderId="99" xfId="0" applyFont="1" applyBorder="1"/>
    <xf numFmtId="0" fontId="6" fillId="0" borderId="99" xfId="17" applyFill="1" applyBorder="1" applyAlignment="1" applyProtection="1">
      <alignment horizontal="left" vertical="center"/>
    </xf>
    <xf numFmtId="0" fontId="6" fillId="0" borderId="99" xfId="17" applyBorder="1" applyAlignment="1" applyProtection="1"/>
    <xf numFmtId="0" fontId="84" fillId="0" borderId="99" xfId="0" applyFont="1" applyFill="1" applyBorder="1"/>
    <xf numFmtId="0" fontId="6" fillId="0" borderId="99" xfId="17" applyFill="1" applyBorder="1" applyAlignment="1" applyProtection="1">
      <alignment horizontal="left" vertical="center" wrapText="1"/>
    </xf>
    <xf numFmtId="0" fontId="6" fillId="0" borderId="99"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applyAlignment="1"/>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2" fillId="0" borderId="16" xfId="0" applyNumberFormat="1" applyFont="1" applyFill="1" applyBorder="1" applyAlignment="1">
      <alignment horizontal="left" vertical="center" wrapText="1" indent="1"/>
    </xf>
    <xf numFmtId="0" fontId="2" fillId="0" borderId="17" xfId="0" applyNumberFormat="1" applyFont="1" applyFill="1" applyBorder="1" applyAlignment="1">
      <alignment horizontal="left" vertical="center" wrapText="1" indent="1"/>
    </xf>
    <xf numFmtId="14" fontId="2" fillId="0" borderId="0" xfId="0" applyNumberFormat="1" applyFont="1"/>
    <xf numFmtId="169" fontId="2" fillId="37" borderId="0" xfId="20" applyFont="1" applyBorder="1"/>
    <xf numFmtId="169" fontId="2" fillId="37" borderId="96" xfId="20" applyFont="1" applyBorder="1"/>
    <xf numFmtId="0" fontId="2" fillId="0" borderId="18" xfId="0" applyFont="1" applyFill="1" applyBorder="1" applyAlignment="1">
      <alignment horizontal="right" vertical="center" wrapText="1"/>
    </xf>
    <xf numFmtId="0" fontId="2" fillId="2" borderId="18" xfId="0" applyFont="1" applyFill="1" applyBorder="1" applyAlignment="1">
      <alignment horizontal="right" vertical="center"/>
    </xf>
    <xf numFmtId="0" fontId="45" fillId="0" borderId="18" xfId="0" applyFont="1" applyFill="1" applyBorder="1" applyAlignment="1">
      <alignment horizontal="center" vertical="center" wrapText="1"/>
    </xf>
    <xf numFmtId="0" fontId="2" fillId="2" borderId="21"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4" xfId="0" applyFont="1" applyFill="1" applyBorder="1"/>
    <xf numFmtId="0" fontId="3" fillId="3" borderId="102" xfId="0" applyFont="1" applyFill="1" applyBorder="1" applyAlignment="1">
      <alignment wrapText="1"/>
    </xf>
    <xf numFmtId="0" fontId="3" fillId="3" borderId="103" xfId="0" applyFont="1" applyFill="1" applyBorder="1"/>
    <xf numFmtId="0" fontId="4" fillId="3" borderId="75" xfId="0" applyFont="1" applyFill="1" applyBorder="1" applyAlignment="1">
      <alignment horizontal="center" wrapText="1"/>
    </xf>
    <xf numFmtId="0" fontId="3" fillId="0" borderId="99" xfId="0" applyFont="1" applyFill="1" applyBorder="1" applyAlignment="1">
      <alignment horizontal="center"/>
    </xf>
    <xf numFmtId="0" fontId="3" fillId="0" borderId="99" xfId="0" applyFont="1" applyBorder="1" applyAlignment="1">
      <alignment horizontal="center"/>
    </xf>
    <xf numFmtId="0" fontId="3" fillId="3" borderId="63"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6" xfId="0" applyFont="1" applyFill="1" applyBorder="1" applyAlignment="1">
      <alignment horizontal="center" vertical="center" wrapText="1"/>
    </xf>
    <xf numFmtId="0" fontId="3" fillId="0" borderId="18" xfId="0" applyFont="1" applyBorder="1"/>
    <xf numFmtId="0" fontId="3" fillId="0" borderId="99" xfId="0" applyFont="1" applyBorder="1" applyAlignment="1">
      <alignment wrapText="1"/>
    </xf>
    <xf numFmtId="164" fontId="3" fillId="0" borderId="99" xfId="7" applyNumberFormat="1" applyFont="1" applyBorder="1"/>
    <xf numFmtId="164" fontId="3" fillId="0" borderId="81" xfId="7" applyNumberFormat="1" applyFont="1" applyBorder="1"/>
    <xf numFmtId="0" fontId="100" fillId="0" borderId="99" xfId="0" applyFont="1" applyBorder="1" applyAlignment="1">
      <alignment horizontal="left" wrapText="1" indent="2"/>
    </xf>
    <xf numFmtId="169" fontId="9" fillId="37" borderId="99" xfId="20" applyBorder="1"/>
    <xf numFmtId="164" fontId="3" fillId="0" borderId="99" xfId="7" applyNumberFormat="1" applyFont="1" applyBorder="1" applyAlignment="1">
      <alignment vertical="center"/>
    </xf>
    <xf numFmtId="0" fontId="4" fillId="0" borderId="18" xfId="0" applyFont="1" applyBorder="1"/>
    <xf numFmtId="0" fontId="4" fillId="0" borderId="99" xfId="0" applyFont="1" applyBorder="1" applyAlignment="1">
      <alignment wrapText="1"/>
    </xf>
    <xf numFmtId="164" fontId="4" fillId="0" borderId="81" xfId="7" applyNumberFormat="1" applyFont="1" applyBorder="1"/>
    <xf numFmtId="0" fontId="112" fillId="3" borderId="63" xfId="0" applyFont="1" applyFill="1" applyBorder="1" applyAlignment="1">
      <alignment horizontal="left"/>
    </xf>
    <xf numFmtId="0" fontId="112"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6" xfId="7" applyNumberFormat="1" applyFont="1" applyFill="1" applyBorder="1"/>
    <xf numFmtId="164" fontId="3" fillId="0" borderId="99" xfId="7" applyNumberFormat="1" applyFont="1" applyFill="1" applyBorder="1"/>
    <xf numFmtId="164" fontId="3" fillId="0" borderId="99" xfId="7" applyNumberFormat="1" applyFont="1" applyFill="1" applyBorder="1" applyAlignment="1">
      <alignment vertical="center"/>
    </xf>
    <xf numFmtId="0" fontId="100" fillId="0" borderId="99"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6" xfId="0" applyFont="1" applyFill="1" applyBorder="1"/>
    <xf numFmtId="0" fontId="4" fillId="0" borderId="21" xfId="0" applyFont="1" applyBorder="1"/>
    <xf numFmtId="0" fontId="4" fillId="0" borderId="22" xfId="0" applyFont="1" applyBorder="1" applyAlignment="1">
      <alignment wrapText="1"/>
    </xf>
    <xf numFmtId="10" fontId="4" fillId="0" borderId="23" xfId="20962" applyNumberFormat="1" applyFont="1" applyBorder="1"/>
    <xf numFmtId="0" fontId="2" fillId="2" borderId="87" xfId="0" applyFont="1" applyFill="1" applyBorder="1" applyAlignment="1">
      <alignment horizontal="right" vertical="center"/>
    </xf>
    <xf numFmtId="0" fontId="2" fillId="0" borderId="97" xfId="0" applyFont="1" applyBorder="1" applyAlignment="1">
      <alignment vertical="center" wrapText="1"/>
    </xf>
    <xf numFmtId="193" fontId="2" fillId="2" borderId="97" xfId="0" applyNumberFormat="1" applyFont="1" applyFill="1" applyBorder="1" applyAlignment="1" applyProtection="1">
      <alignment vertical="center"/>
      <protection locked="0"/>
    </xf>
    <xf numFmtId="193" fontId="87" fillId="2" borderId="97" xfId="0" applyNumberFormat="1" applyFont="1" applyFill="1" applyBorder="1" applyAlignment="1" applyProtection="1">
      <alignment vertical="center"/>
      <protection locked="0"/>
    </xf>
    <xf numFmtId="193" fontId="87" fillId="2" borderId="91" xfId="0" applyNumberFormat="1" applyFont="1" applyFill="1" applyBorder="1" applyAlignment="1" applyProtection="1">
      <alignment vertical="center"/>
      <protection locked="0"/>
    </xf>
    <xf numFmtId="0" fontId="113" fillId="0" borderId="0" xfId="11" applyFont="1" applyFill="1" applyBorder="1" applyProtection="1"/>
    <xf numFmtId="0" fontId="113" fillId="0" borderId="0" xfId="11" applyFont="1" applyFill="1" applyBorder="1" applyAlignment="1" applyProtection="1"/>
    <xf numFmtId="0" fontId="115" fillId="0" borderId="0" xfId="11" applyFont="1" applyFill="1" applyBorder="1" applyAlignment="1" applyProtection="1"/>
    <xf numFmtId="0" fontId="114" fillId="0" borderId="0" xfId="0" applyFont="1" applyFill="1"/>
    <xf numFmtId="0" fontId="116" fillId="0" borderId="68" xfId="0" applyNumberFormat="1" applyFont="1" applyFill="1" applyBorder="1" applyAlignment="1">
      <alignment horizontal="left" vertical="center" wrapText="1"/>
    </xf>
    <xf numFmtId="0" fontId="6" fillId="0" borderId="114" xfId="17" applyBorder="1" applyAlignment="1" applyProtection="1"/>
    <xf numFmtId="0" fontId="114" fillId="0" borderId="0" xfId="0" applyFont="1" applyFill="1" applyAlignment="1">
      <alignment horizontal="left" vertical="top" wrapText="1"/>
    </xf>
    <xf numFmtId="0" fontId="2" fillId="0" borderId="114" xfId="0" applyFont="1" applyFill="1" applyBorder="1" applyAlignment="1" applyProtection="1">
      <alignment horizontal="center" vertical="center" wrapText="1"/>
    </xf>
    <xf numFmtId="0" fontId="112" fillId="0" borderId="114" xfId="0" applyFont="1" applyBorder="1" applyAlignment="1">
      <alignment horizontal="center" vertical="center"/>
    </xf>
    <xf numFmtId="0" fontId="0" fillId="0" borderId="114" xfId="0" applyBorder="1" applyAlignment="1">
      <alignment horizontal="center"/>
    </xf>
    <xf numFmtId="0" fontId="125" fillId="3" borderId="114" xfId="20966" applyFont="1" applyFill="1" applyBorder="1" applyAlignment="1">
      <alignment horizontal="left" vertical="center" wrapText="1"/>
    </xf>
    <xf numFmtId="0" fontId="126" fillId="0" borderId="114" xfId="20966" applyFont="1" applyFill="1" applyBorder="1" applyAlignment="1">
      <alignment horizontal="left" vertical="center" wrapText="1" indent="1"/>
    </xf>
    <xf numFmtId="0" fontId="127" fillId="3" borderId="124" xfId="0" applyFont="1" applyFill="1" applyBorder="1" applyAlignment="1">
      <alignment horizontal="left" vertical="center" wrapText="1"/>
    </xf>
    <xf numFmtId="0" fontId="126" fillId="3" borderId="114" xfId="20966" applyFont="1" applyFill="1" applyBorder="1" applyAlignment="1">
      <alignment horizontal="left" vertical="center" wrapText="1" indent="1"/>
    </xf>
    <xf numFmtId="0" fontId="125" fillId="0" borderId="124" xfId="0" applyFont="1" applyFill="1" applyBorder="1" applyAlignment="1">
      <alignment horizontal="left" vertical="center" wrapText="1"/>
    </xf>
    <xf numFmtId="0" fontId="127" fillId="0" borderId="124" xfId="0" applyFont="1" applyFill="1" applyBorder="1" applyAlignment="1">
      <alignment horizontal="left" vertical="center" wrapText="1"/>
    </xf>
    <xf numFmtId="0" fontId="127" fillId="0" borderId="124" xfId="0" applyFont="1" applyFill="1" applyBorder="1" applyAlignment="1">
      <alignment vertical="center" wrapText="1"/>
    </xf>
    <xf numFmtId="0" fontId="128" fillId="0" borderId="124" xfId="0" applyFont="1" applyFill="1" applyBorder="1" applyAlignment="1">
      <alignment horizontal="left" vertical="center" wrapText="1" indent="1"/>
    </xf>
    <xf numFmtId="0" fontId="128" fillId="3" borderId="124" xfId="0" applyFont="1" applyFill="1" applyBorder="1" applyAlignment="1">
      <alignment horizontal="left" vertical="center" wrapText="1" indent="1"/>
    </xf>
    <xf numFmtId="0" fontId="127" fillId="3" borderId="125" xfId="0" applyFont="1" applyFill="1" applyBorder="1" applyAlignment="1">
      <alignment horizontal="left" vertical="center" wrapText="1"/>
    </xf>
    <xf numFmtId="0" fontId="128" fillId="0" borderId="114" xfId="20966" applyFont="1" applyFill="1" applyBorder="1" applyAlignment="1">
      <alignment horizontal="left" vertical="center" wrapText="1" indent="1"/>
    </xf>
    <xf numFmtId="0" fontId="127" fillId="0" borderId="114" xfId="0" applyFont="1" applyFill="1" applyBorder="1" applyAlignment="1">
      <alignment horizontal="left" vertical="center" wrapText="1"/>
    </xf>
    <xf numFmtId="0" fontId="129" fillId="0" borderId="114" xfId="20966" applyFont="1" applyFill="1" applyBorder="1" applyAlignment="1">
      <alignment horizontal="center" vertical="center" wrapText="1"/>
    </xf>
    <xf numFmtId="0" fontId="127" fillId="3" borderId="126" xfId="0" applyFont="1" applyFill="1" applyBorder="1" applyAlignment="1">
      <alignment horizontal="left" vertical="center" wrapText="1"/>
    </xf>
    <xf numFmtId="0" fontId="0" fillId="0" borderId="127" xfId="0" applyBorder="1" applyAlignment="1">
      <alignment horizontal="center"/>
    </xf>
    <xf numFmtId="0" fontId="126" fillId="3" borderId="127" xfId="20966" applyFont="1" applyFill="1" applyBorder="1" applyAlignment="1">
      <alignment horizontal="left" vertical="center" wrapText="1" indent="1"/>
    </xf>
    <xf numFmtId="0" fontId="126" fillId="3" borderId="124" xfId="0" applyFont="1" applyFill="1" applyBorder="1" applyAlignment="1">
      <alignment horizontal="left" vertical="center" wrapText="1" indent="1"/>
    </xf>
    <xf numFmtId="0" fontId="126" fillId="0" borderId="127" xfId="20966" applyFont="1" applyFill="1" applyBorder="1" applyAlignment="1">
      <alignment horizontal="left" vertical="center" wrapText="1" indent="1"/>
    </xf>
    <xf numFmtId="0" fontId="127" fillId="0" borderId="124" xfId="0" applyFont="1" applyBorder="1" applyAlignment="1">
      <alignment horizontal="left" vertical="center" wrapText="1"/>
    </xf>
    <xf numFmtId="0" fontId="126" fillId="0" borderId="124" xfId="0" applyFont="1" applyBorder="1" applyAlignment="1">
      <alignment horizontal="left" vertical="center" wrapText="1" indent="1"/>
    </xf>
    <xf numFmtId="0" fontId="126" fillId="0" borderId="125" xfId="0" applyFont="1" applyBorder="1" applyAlignment="1">
      <alignment horizontal="left" vertical="center" wrapText="1" indent="1"/>
    </xf>
    <xf numFmtId="0" fontId="127" fillId="0" borderId="127" xfId="20966" applyFont="1" applyFill="1" applyBorder="1" applyAlignment="1">
      <alignment horizontal="left" vertical="center" wrapText="1"/>
    </xf>
    <xf numFmtId="0" fontId="127" fillId="0" borderId="127" xfId="0" applyFont="1" applyFill="1" applyBorder="1" applyAlignment="1">
      <alignment vertical="center" wrapText="1"/>
    </xf>
    <xf numFmtId="0" fontId="129" fillId="0" borderId="127" xfId="20966" applyFont="1" applyFill="1" applyBorder="1" applyAlignment="1">
      <alignment horizontal="center" vertical="center" wrapText="1"/>
    </xf>
    <xf numFmtId="0" fontId="127" fillId="3" borderId="127" xfId="20966" applyFont="1" applyFill="1" applyBorder="1" applyAlignment="1">
      <alignment horizontal="left" vertical="center" wrapText="1"/>
    </xf>
    <xf numFmtId="0" fontId="130" fillId="0" borderId="0" xfId="0" applyFont="1" applyAlignment="1">
      <alignment horizontal="justify"/>
    </xf>
    <xf numFmtId="0" fontId="127" fillId="0" borderId="127" xfId="0" applyFont="1" applyFill="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7" xfId="0" applyFont="1" applyFill="1" applyBorder="1" applyAlignment="1" applyProtection="1">
      <alignment horizontal="center" vertical="center" wrapText="1"/>
    </xf>
    <xf numFmtId="0" fontId="0" fillId="0" borderId="127" xfId="0" applyBorder="1" applyAlignment="1">
      <alignment horizontal="center" vertical="center"/>
    </xf>
    <xf numFmtId="0" fontId="127" fillId="0" borderId="132" xfId="0" applyFont="1" applyFill="1" applyBorder="1" applyAlignment="1">
      <alignment horizontal="justify" vertical="center" wrapText="1"/>
    </xf>
    <xf numFmtId="0" fontId="126" fillId="0" borderId="124" xfId="0" applyFont="1" applyFill="1" applyBorder="1" applyAlignment="1">
      <alignment horizontal="left" vertical="center" wrapText="1" indent="1"/>
    </xf>
    <xf numFmtId="0" fontId="126" fillId="0" borderId="125" xfId="0" applyFont="1" applyFill="1" applyBorder="1" applyAlignment="1">
      <alignment horizontal="left" vertical="center" wrapText="1" indent="1"/>
    </xf>
    <xf numFmtId="0" fontId="127" fillId="0" borderId="124" xfId="0" applyFont="1" applyFill="1" applyBorder="1" applyAlignment="1">
      <alignment horizontal="justify" vertical="center" wrapText="1"/>
    </xf>
    <xf numFmtId="0" fontId="125" fillId="0" borderId="124" xfId="0" applyFont="1" applyFill="1" applyBorder="1" applyAlignment="1">
      <alignment horizontal="justify" vertical="center" wrapText="1"/>
    </xf>
    <xf numFmtId="0" fontId="127" fillId="3" borderId="124" xfId="0" applyFont="1" applyFill="1" applyBorder="1" applyAlignment="1">
      <alignment horizontal="justify" vertical="center" wrapText="1"/>
    </xf>
    <xf numFmtId="0" fontId="127" fillId="0" borderId="125" xfId="0" applyFont="1" applyFill="1" applyBorder="1" applyAlignment="1">
      <alignment horizontal="justify" vertical="center" wrapText="1"/>
    </xf>
    <xf numFmtId="0" fontId="127" fillId="0" borderId="126" xfId="0" applyFont="1" applyFill="1" applyBorder="1" applyAlignment="1">
      <alignment horizontal="justify" vertical="center" wrapText="1"/>
    </xf>
    <xf numFmtId="0" fontId="125" fillId="0" borderId="124" xfId="0" applyFont="1" applyFill="1" applyBorder="1" applyAlignment="1">
      <alignment vertical="center" wrapText="1"/>
    </xf>
    <xf numFmtId="0" fontId="126" fillId="0" borderId="124" xfId="0" applyFont="1" applyFill="1" applyBorder="1" applyAlignment="1">
      <alignment horizontal="left" vertical="center" wrapText="1"/>
    </xf>
    <xf numFmtId="0" fontId="127" fillId="0" borderId="133" xfId="0" applyFont="1" applyFill="1" applyBorder="1" applyAlignment="1">
      <alignment vertical="center" wrapText="1"/>
    </xf>
    <xf numFmtId="0" fontId="127" fillId="3" borderId="124" xfId="0" applyFont="1" applyFill="1" applyBorder="1" applyAlignment="1">
      <alignment vertical="center" wrapText="1"/>
    </xf>
    <xf numFmtId="0" fontId="105" fillId="0" borderId="130" xfId="0" applyNumberFormat="1" applyFont="1" applyFill="1" applyBorder="1" applyAlignment="1">
      <alignment vertical="center" wrapText="1"/>
    </xf>
    <xf numFmtId="0" fontId="2" fillId="0" borderId="130" xfId="0" applyNumberFormat="1" applyFont="1" applyFill="1" applyBorder="1" applyAlignment="1">
      <alignment horizontal="left" vertical="center" wrapText="1" indent="4"/>
    </xf>
    <xf numFmtId="0" fontId="45" fillId="0" borderId="130" xfId="0" applyNumberFormat="1" applyFont="1" applyFill="1" applyBorder="1" applyAlignment="1">
      <alignment vertical="center" wrapText="1"/>
    </xf>
    <xf numFmtId="0" fontId="2" fillId="0" borderId="127" xfId="0" applyFont="1" applyFill="1" applyBorder="1" applyAlignment="1" applyProtection="1">
      <alignment horizontal="left" vertical="center" indent="11"/>
      <protection locked="0"/>
    </xf>
    <xf numFmtId="0" fontId="46" fillId="0" borderId="127" xfId="0" applyFont="1" applyFill="1" applyBorder="1" applyAlignment="1" applyProtection="1">
      <alignment horizontal="left" vertical="center" indent="17"/>
      <protection locked="0"/>
    </xf>
    <xf numFmtId="0" fontId="112" fillId="0" borderId="127" xfId="0" applyFont="1" applyBorder="1" applyAlignment="1">
      <alignment vertical="center"/>
    </xf>
    <xf numFmtId="0" fontId="96" fillId="0" borderId="127" xfId="0" applyNumberFormat="1" applyFont="1" applyFill="1" applyBorder="1" applyAlignment="1">
      <alignment vertical="center" wrapText="1"/>
    </xf>
    <xf numFmtId="0" fontId="97" fillId="0" borderId="130" xfId="0" applyNumberFormat="1" applyFont="1" applyFill="1" applyBorder="1" applyAlignment="1">
      <alignment horizontal="left" vertical="center" wrapText="1"/>
    </xf>
    <xf numFmtId="0" fontId="2" fillId="0" borderId="130" xfId="0" applyNumberFormat="1" applyFont="1" applyFill="1" applyBorder="1" applyAlignment="1">
      <alignment horizontal="left" vertical="center" wrapText="1"/>
    </xf>
    <xf numFmtId="193" fontId="95" fillId="0" borderId="0" xfId="0" applyNumberFormat="1" applyFont="1" applyFill="1" applyBorder="1" applyAlignment="1" applyProtection="1">
      <alignment horizontal="right"/>
    </xf>
    <xf numFmtId="0" fontId="126" fillId="3" borderId="125" xfId="0" applyFont="1" applyFill="1" applyBorder="1" applyAlignment="1">
      <alignment horizontal="left" vertical="center" wrapText="1" indent="1"/>
    </xf>
    <xf numFmtId="0" fontId="126" fillId="3" borderId="127" xfId="0" applyFont="1" applyFill="1" applyBorder="1" applyAlignment="1">
      <alignment horizontal="left" vertical="center" wrapText="1" indent="1"/>
    </xf>
    <xf numFmtId="0" fontId="127" fillId="0" borderId="127" xfId="0" applyFont="1" applyBorder="1" applyAlignment="1">
      <alignment horizontal="left" vertical="center" wrapText="1"/>
    </xf>
    <xf numFmtId="0" fontId="126" fillId="0" borderId="127" xfId="0" applyFont="1" applyBorder="1" applyAlignment="1">
      <alignment horizontal="left" vertical="center" wrapText="1" indent="1"/>
    </xf>
    <xf numFmtId="0" fontId="127" fillId="3" borderId="127" xfId="0" applyFont="1" applyFill="1" applyBorder="1" applyAlignment="1">
      <alignment horizontal="left" vertical="center" wrapText="1"/>
    </xf>
    <xf numFmtId="0" fontId="128" fillId="3" borderId="127" xfId="0" applyFont="1" applyFill="1" applyBorder="1" applyAlignment="1">
      <alignment horizontal="left" vertical="center" wrapText="1" indent="1"/>
    </xf>
    <xf numFmtId="0" fontId="130" fillId="0" borderId="127" xfId="0" applyFont="1" applyBorder="1" applyAlignment="1">
      <alignment horizontal="justify"/>
    </xf>
    <xf numFmtId="0" fontId="126" fillId="0" borderId="127" xfId="0" applyFont="1" applyFill="1" applyBorder="1" applyAlignment="1">
      <alignment horizontal="left" vertical="center" wrapText="1" indent="1"/>
    </xf>
    <xf numFmtId="0" fontId="114" fillId="0" borderId="0" xfId="0" applyFont="1"/>
    <xf numFmtId="0" fontId="117" fillId="0" borderId="127" xfId="0" applyFont="1" applyBorder="1"/>
    <xf numFmtId="49" fontId="119" fillId="0" borderId="127" xfId="5" applyNumberFormat="1" applyFont="1" applyFill="1" applyBorder="1" applyAlignment="1" applyProtection="1">
      <alignment horizontal="right" vertical="center"/>
      <protection locked="0"/>
    </xf>
    <xf numFmtId="0" fontId="118" fillId="3" borderId="127" xfId="13" applyFont="1" applyFill="1" applyBorder="1" applyAlignment="1" applyProtection="1">
      <alignment horizontal="left" vertical="center" wrapText="1"/>
      <protection locked="0"/>
    </xf>
    <xf numFmtId="49" fontId="118" fillId="3" borderId="127" xfId="5" applyNumberFormat="1" applyFont="1" applyFill="1" applyBorder="1" applyAlignment="1" applyProtection="1">
      <alignment horizontal="right" vertical="center"/>
      <protection locked="0"/>
    </xf>
    <xf numFmtId="0" fontId="118" fillId="0" borderId="127" xfId="13" applyFont="1" applyFill="1" applyBorder="1" applyAlignment="1" applyProtection="1">
      <alignment horizontal="left" vertical="center" wrapText="1"/>
      <protection locked="0"/>
    </xf>
    <xf numFmtId="49" fontId="118" fillId="0" borderId="127" xfId="5" applyNumberFormat="1" applyFont="1" applyFill="1" applyBorder="1" applyAlignment="1" applyProtection="1">
      <alignment horizontal="right" vertical="center"/>
      <protection locked="0"/>
    </xf>
    <xf numFmtId="0" fontId="120" fillId="0" borderId="127" xfId="13" applyFont="1" applyFill="1" applyBorder="1" applyAlignment="1" applyProtection="1">
      <alignment horizontal="left" vertical="center" wrapText="1"/>
      <protection locked="0"/>
    </xf>
    <xf numFmtId="0" fontId="117" fillId="0" borderId="127" xfId="0" applyFont="1" applyFill="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6" fontId="113" fillId="36" borderId="127" xfId="20965" applyFont="1" applyFill="1" applyBorder="1"/>
    <xf numFmtId="0" fontId="113" fillId="0" borderId="127" xfId="0" applyFont="1" applyBorder="1"/>
    <xf numFmtId="0" fontId="113" fillId="0" borderId="127" xfId="0" applyFont="1" applyFill="1" applyBorder="1"/>
    <xf numFmtId="0" fontId="113" fillId="0" borderId="127" xfId="0" applyFont="1" applyBorder="1" applyAlignment="1">
      <alignment horizontal="left" indent="8"/>
    </xf>
    <xf numFmtId="0" fontId="113" fillId="0" borderId="127" xfId="0" applyFont="1" applyBorder="1" applyAlignment="1">
      <alignment wrapText="1"/>
    </xf>
    <xf numFmtId="0" fontId="117" fillId="0" borderId="0" xfId="0" applyFont="1"/>
    <xf numFmtId="0" fontId="116" fillId="0" borderId="127" xfId="0" applyFont="1" applyBorder="1"/>
    <xf numFmtId="49" fontId="119" fillId="0" borderId="127" xfId="5" applyNumberFormat="1" applyFont="1" applyFill="1" applyBorder="1" applyAlignment="1" applyProtection="1">
      <alignment horizontal="right" vertical="center" wrapText="1"/>
      <protection locked="0"/>
    </xf>
    <xf numFmtId="49" fontId="118" fillId="3" borderId="127" xfId="5" applyNumberFormat="1" applyFont="1" applyFill="1" applyBorder="1" applyAlignment="1" applyProtection="1">
      <alignment horizontal="right" vertical="center" wrapText="1"/>
      <protection locked="0"/>
    </xf>
    <xf numFmtId="49" fontId="118" fillId="0" borderId="127" xfId="5" applyNumberFormat="1" applyFont="1" applyFill="1" applyBorder="1" applyAlignment="1" applyProtection="1">
      <alignment horizontal="right" vertical="center" wrapText="1"/>
      <protection locked="0"/>
    </xf>
    <xf numFmtId="0" fontId="113" fillId="0" borderId="127" xfId="0" applyFont="1" applyBorder="1" applyAlignment="1">
      <alignment horizontal="center" vertical="center" wrapText="1"/>
    </xf>
    <xf numFmtId="0" fontId="113" fillId="0" borderId="131" xfId="0" applyFont="1" applyFill="1" applyBorder="1" applyAlignment="1">
      <alignment horizontal="center" vertical="center" wrapText="1"/>
    </xf>
    <xf numFmtId="0" fontId="113" fillId="0" borderId="127"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Border="1"/>
    <xf numFmtId="0" fontId="114" fillId="0" borderId="0" xfId="0" applyFont="1" applyBorder="1" applyAlignment="1">
      <alignment horizontal="left"/>
    </xf>
    <xf numFmtId="0" fontId="116" fillId="0" borderId="127" xfId="0" applyFont="1" applyFill="1" applyBorder="1"/>
    <xf numFmtId="0" fontId="113" fillId="0" borderId="127" xfId="0" applyNumberFormat="1" applyFont="1" applyFill="1" applyBorder="1" applyAlignment="1">
      <alignment horizontal="left" vertical="center" wrapText="1"/>
    </xf>
    <xf numFmtId="0" fontId="116" fillId="0" borderId="127" xfId="0" applyFont="1" applyFill="1" applyBorder="1" applyAlignment="1">
      <alignment horizontal="left" wrapText="1" indent="1"/>
    </xf>
    <xf numFmtId="0" fontId="116" fillId="0" borderId="127" xfId="0" applyFont="1" applyFill="1" applyBorder="1" applyAlignment="1">
      <alignment horizontal="left" vertical="center" indent="1"/>
    </xf>
    <xf numFmtId="0" fontId="113" fillId="0" borderId="127" xfId="0" applyFont="1" applyFill="1" applyBorder="1" applyAlignment="1">
      <alignment horizontal="left" wrapText="1" indent="1"/>
    </xf>
    <xf numFmtId="0" fontId="113" fillId="0" borderId="127" xfId="0" applyFont="1" applyFill="1" applyBorder="1" applyAlignment="1">
      <alignment horizontal="left" indent="1"/>
    </xf>
    <xf numFmtId="0" fontId="113" fillId="0" borderId="127" xfId="0" applyFont="1" applyFill="1" applyBorder="1" applyAlignment="1">
      <alignment horizontal="left" wrapText="1" indent="4"/>
    </xf>
    <xf numFmtId="0" fontId="113" fillId="0" borderId="127" xfId="0" applyNumberFormat="1" applyFont="1" applyFill="1" applyBorder="1" applyAlignment="1">
      <alignment horizontal="left" indent="3"/>
    </xf>
    <xf numFmtId="0" fontId="116" fillId="0" borderId="127" xfId="0" applyFont="1" applyFill="1" applyBorder="1" applyAlignment="1">
      <alignment horizontal="left" indent="1"/>
    </xf>
    <xf numFmtId="0" fontId="117" fillId="0" borderId="7" xfId="0" applyFont="1" applyBorder="1"/>
    <xf numFmtId="0" fontId="117" fillId="0" borderId="127" xfId="0" applyFont="1" applyFill="1" applyBorder="1"/>
    <xf numFmtId="0" fontId="114" fillId="0" borderId="127" xfId="0" applyFont="1" applyFill="1" applyBorder="1" applyAlignment="1">
      <alignment horizontal="left" wrapText="1" indent="2"/>
    </xf>
    <xf numFmtId="0" fontId="114" fillId="0" borderId="127" xfId="0" applyFont="1" applyFill="1" applyBorder="1"/>
    <xf numFmtId="0" fontId="114" fillId="0" borderId="127" xfId="0" applyFont="1" applyFill="1" applyBorder="1" applyAlignment="1">
      <alignment horizontal="left" wrapText="1"/>
    </xf>
    <xf numFmtId="0" fontId="113" fillId="0" borderId="0" xfId="0" applyFont="1" applyBorder="1"/>
    <xf numFmtId="0" fontId="113" fillId="0" borderId="127" xfId="0" applyFont="1" applyBorder="1" applyAlignment="1">
      <alignment horizontal="left" indent="1"/>
    </xf>
    <xf numFmtId="0" fontId="113" fillId="0" borderId="127" xfId="0" applyFont="1" applyBorder="1" applyAlignment="1">
      <alignment horizontal="center"/>
    </xf>
    <xf numFmtId="0" fontId="113" fillId="0" borderId="0" xfId="0" applyFont="1" applyBorder="1" applyAlignment="1">
      <alignment horizontal="center" vertical="center"/>
    </xf>
    <xf numFmtId="0" fontId="113" fillId="0" borderId="127" xfId="0" applyFont="1" applyFill="1" applyBorder="1" applyAlignment="1">
      <alignment horizontal="center" vertical="center" wrapText="1"/>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Border="1" applyAlignment="1">
      <alignment horizontal="center" vertical="center" wrapText="1"/>
    </xf>
    <xf numFmtId="0" fontId="113" fillId="0" borderId="106" xfId="0" applyFont="1" applyFill="1" applyBorder="1" applyAlignment="1">
      <alignment horizontal="center" vertical="center" wrapText="1"/>
    </xf>
    <xf numFmtId="0" fontId="113" fillId="0" borderId="0" xfId="0" applyFont="1" applyFill="1" applyBorder="1" applyAlignment="1">
      <alignment horizontal="center" vertical="center" wrapText="1"/>
    </xf>
    <xf numFmtId="0" fontId="113" fillId="0" borderId="130" xfId="0" applyFont="1" applyFill="1" applyBorder="1" applyAlignment="1">
      <alignment horizontal="center" vertical="center" wrapText="1"/>
    </xf>
    <xf numFmtId="0" fontId="113" fillId="0" borderId="107" xfId="0" applyFont="1" applyFill="1" applyBorder="1" applyAlignment="1">
      <alignment horizontal="center" vertical="center" wrapText="1"/>
    </xf>
    <xf numFmtId="0" fontId="113" fillId="0" borderId="0" xfId="0" applyFont="1" applyFill="1"/>
    <xf numFmtId="49" fontId="113" fillId="0" borderId="23" xfId="0" applyNumberFormat="1" applyFont="1" applyFill="1" applyBorder="1" applyAlignment="1">
      <alignment horizontal="left" wrapText="1" indent="1"/>
    </xf>
    <xf numFmtId="0" fontId="113" fillId="0" borderId="21" xfId="0" applyNumberFormat="1" applyFont="1" applyFill="1" applyBorder="1" applyAlignment="1">
      <alignment horizontal="left" wrapText="1" indent="1"/>
    </xf>
    <xf numFmtId="49" fontId="113" fillId="0" borderId="81" xfId="0" applyNumberFormat="1" applyFont="1" applyFill="1" applyBorder="1" applyAlignment="1">
      <alignment horizontal="left" wrapText="1" indent="1"/>
    </xf>
    <xf numFmtId="0" fontId="113" fillId="0" borderId="18" xfId="0" applyNumberFormat="1" applyFont="1" applyFill="1" applyBorder="1" applyAlignment="1">
      <alignment horizontal="left" wrapText="1" indent="1"/>
    </xf>
    <xf numFmtId="49" fontId="113" fillId="0" borderId="18" xfId="0" applyNumberFormat="1" applyFont="1" applyFill="1" applyBorder="1" applyAlignment="1">
      <alignment horizontal="left" wrapText="1" indent="3"/>
    </xf>
    <xf numFmtId="49" fontId="113" fillId="0" borderId="81" xfId="0" applyNumberFormat="1" applyFont="1" applyFill="1" applyBorder="1" applyAlignment="1">
      <alignment horizontal="left" wrapText="1" indent="3"/>
    </xf>
    <xf numFmtId="49" fontId="113" fillId="0" borderId="81" xfId="0" applyNumberFormat="1" applyFont="1" applyFill="1" applyBorder="1" applyAlignment="1">
      <alignment horizontal="left" wrapText="1" indent="2"/>
    </xf>
    <xf numFmtId="49" fontId="113" fillId="0" borderId="18" xfId="0" applyNumberFormat="1" applyFont="1" applyBorder="1" applyAlignment="1">
      <alignment horizontal="left" wrapText="1" indent="2"/>
    </xf>
    <xf numFmtId="49" fontId="113" fillId="0" borderId="81" xfId="0" applyNumberFormat="1" applyFont="1" applyFill="1" applyBorder="1" applyAlignment="1">
      <alignment horizontal="left" vertical="top" wrapText="1" indent="2"/>
    </xf>
    <xf numFmtId="49" fontId="113" fillId="0" borderId="81" xfId="0" applyNumberFormat="1" applyFont="1" applyFill="1" applyBorder="1" applyAlignment="1">
      <alignment horizontal="left" indent="1"/>
    </xf>
    <xf numFmtId="0" fontId="113" fillId="0" borderId="18" xfId="0" applyNumberFormat="1" applyFont="1" applyBorder="1" applyAlignment="1">
      <alignment horizontal="left" indent="1"/>
    </xf>
    <xf numFmtId="49" fontId="113" fillId="0" borderId="18" xfId="0" applyNumberFormat="1" applyFont="1" applyBorder="1" applyAlignment="1">
      <alignment horizontal="left" indent="1"/>
    </xf>
    <xf numFmtId="49" fontId="113" fillId="0" borderId="81" xfId="0" applyNumberFormat="1" applyFont="1" applyFill="1" applyBorder="1" applyAlignment="1">
      <alignment horizontal="left" indent="3"/>
    </xf>
    <xf numFmtId="49" fontId="113" fillId="0" borderId="18" xfId="0" applyNumberFormat="1" applyFont="1" applyBorder="1" applyAlignment="1">
      <alignment horizontal="left" indent="3"/>
    </xf>
    <xf numFmtId="0" fontId="113" fillId="0" borderId="18" xfId="0" applyFont="1" applyBorder="1" applyAlignment="1">
      <alignment horizontal="left" indent="2"/>
    </xf>
    <xf numFmtId="0" fontId="113" fillId="0" borderId="81" xfId="0" applyFont="1" applyBorder="1" applyAlignment="1">
      <alignment horizontal="left" indent="2"/>
    </xf>
    <xf numFmtId="0" fontId="113" fillId="0" borderId="18" xfId="0" applyFont="1" applyBorder="1" applyAlignment="1">
      <alignment horizontal="left" indent="1"/>
    </xf>
    <xf numFmtId="0" fontId="113" fillId="0" borderId="81" xfId="0" applyFont="1" applyBorder="1" applyAlignment="1">
      <alignment horizontal="left" indent="1"/>
    </xf>
    <xf numFmtId="0" fontId="116" fillId="0" borderId="64" xfId="0" applyFont="1" applyBorder="1"/>
    <xf numFmtId="0" fontId="113" fillId="0" borderId="67" xfId="0" applyFont="1" applyBorder="1"/>
    <xf numFmtId="0" fontId="113" fillId="0" borderId="75" xfId="0" applyFont="1" applyBorder="1" applyAlignment="1">
      <alignment horizontal="center" vertical="center" wrapText="1"/>
    </xf>
    <xf numFmtId="0" fontId="113" fillId="0" borderId="81" xfId="0" applyFont="1" applyFill="1" applyBorder="1" applyAlignment="1">
      <alignment horizontal="center" vertical="center" wrapText="1"/>
    </xf>
    <xf numFmtId="0" fontId="113" fillId="0" borderId="0" xfId="0" applyFont="1" applyBorder="1" applyAlignment="1">
      <alignment wrapText="1"/>
    </xf>
    <xf numFmtId="14" fontId="113" fillId="0" borderId="0" xfId="0" applyNumberFormat="1" applyFont="1" applyBorder="1"/>
    <xf numFmtId="0" fontId="113" fillId="0" borderId="0" xfId="0" applyFont="1" applyAlignment="1">
      <alignment horizontal="center" vertical="center"/>
    </xf>
    <xf numFmtId="0" fontId="113" fillId="0" borderId="0" xfId="0" applyFont="1" applyBorder="1" applyAlignment="1">
      <alignment horizontal="left"/>
    </xf>
    <xf numFmtId="0" fontId="116" fillId="0" borderId="127" xfId="0" applyNumberFormat="1" applyFont="1" applyFill="1" applyBorder="1" applyAlignment="1">
      <alignment horizontal="left" vertical="center" wrapText="1"/>
    </xf>
    <xf numFmtId="0" fontId="113" fillId="0" borderId="7" xfId="0" applyFont="1" applyFill="1" applyBorder="1" applyAlignment="1">
      <alignment horizontal="center" vertical="center" wrapText="1"/>
    </xf>
    <xf numFmtId="0" fontId="118" fillId="0" borderId="0" xfId="0" applyFont="1"/>
    <xf numFmtId="0" fontId="95" fillId="0" borderId="0" xfId="0" applyFont="1" applyFill="1" applyBorder="1" applyAlignment="1">
      <alignment wrapText="1"/>
    </xf>
    <xf numFmtId="0" fontId="116" fillId="0" borderId="127"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22" xfId="0" applyNumberFormat="1" applyFont="1" applyFill="1" applyBorder="1" applyAlignment="1">
      <alignment horizontal="left" vertical="center" wrapText="1" indent="1" readingOrder="1"/>
    </xf>
    <xf numFmtId="0" fontId="134" fillId="0" borderId="127" xfId="0" applyFont="1" applyBorder="1" applyAlignment="1">
      <alignment horizontal="left" indent="3"/>
    </xf>
    <xf numFmtId="0" fontId="116" fillId="0" borderId="127" xfId="0" applyNumberFormat="1" applyFont="1" applyFill="1" applyBorder="1" applyAlignment="1">
      <alignment vertical="center" wrapText="1" readingOrder="1"/>
    </xf>
    <xf numFmtId="0" fontId="134" fillId="0" borderId="127" xfId="0" applyFont="1" applyFill="1" applyBorder="1" applyAlignment="1">
      <alignment horizontal="left" indent="2"/>
    </xf>
    <xf numFmtId="0" fontId="113" fillId="0" borderId="123" xfId="0" applyNumberFormat="1" applyFont="1" applyFill="1" applyBorder="1" applyAlignment="1">
      <alignment vertical="center" wrapText="1" readingOrder="1"/>
    </xf>
    <xf numFmtId="0" fontId="134" fillId="0" borderId="131" xfId="0" applyFont="1" applyBorder="1" applyAlignment="1">
      <alignment horizontal="left" indent="2"/>
    </xf>
    <xf numFmtId="0" fontId="113" fillId="0" borderId="122" xfId="0" applyNumberFormat="1" applyFont="1" applyFill="1" applyBorder="1" applyAlignment="1">
      <alignment vertical="center" wrapText="1" readingOrder="1"/>
    </xf>
    <xf numFmtId="0" fontId="134" fillId="0" borderId="127" xfId="0" applyFont="1" applyBorder="1" applyAlignment="1">
      <alignment horizontal="left" indent="2"/>
    </xf>
    <xf numFmtId="0" fontId="113" fillId="0" borderId="121" xfId="0" applyNumberFormat="1" applyFont="1" applyFill="1" applyBorder="1" applyAlignment="1">
      <alignment vertical="center" wrapText="1" readingOrder="1"/>
    </xf>
    <xf numFmtId="0" fontId="134" fillId="0" borderId="7" xfId="0" applyFont="1" applyBorder="1"/>
    <xf numFmtId="0" fontId="2" fillId="0" borderId="15" xfId="0" applyNumberFormat="1" applyFont="1" applyFill="1" applyBorder="1" applyAlignment="1">
      <alignment horizontal="left" vertical="center" wrapText="1" indent="1"/>
    </xf>
    <xf numFmtId="169" fontId="2" fillId="37" borderId="63" xfId="20" applyFont="1" applyBorder="1"/>
    <xf numFmtId="193" fontId="87" fillId="2" borderId="87" xfId="0" applyNumberFormat="1" applyFont="1" applyFill="1" applyBorder="1" applyAlignment="1" applyProtection="1">
      <alignment vertical="center"/>
      <protection locked="0"/>
    </xf>
    <xf numFmtId="193" fontId="87" fillId="2" borderId="131" xfId="0" applyNumberFormat="1" applyFont="1" applyFill="1" applyBorder="1" applyAlignment="1" applyProtection="1">
      <alignment vertical="center"/>
      <protection locked="0"/>
    </xf>
    <xf numFmtId="0" fontId="2" fillId="81" borderId="0" xfId="13" applyFont="1" applyFill="1" applyBorder="1" applyAlignment="1" applyProtection="1">
      <alignment wrapText="1"/>
      <protection locked="0"/>
    </xf>
    <xf numFmtId="164" fontId="84" fillId="0" borderId="18" xfId="7" applyNumberFormat="1" applyFont="1" applyFill="1" applyBorder="1" applyAlignment="1" applyProtection="1">
      <alignment vertical="center" wrapText="1"/>
      <protection locked="0"/>
    </xf>
    <xf numFmtId="164" fontId="84" fillId="0" borderId="127" xfId="7" applyNumberFormat="1" applyFont="1" applyFill="1" applyBorder="1" applyAlignment="1" applyProtection="1">
      <alignment vertical="center" wrapText="1"/>
      <protection locked="0"/>
    </xf>
    <xf numFmtId="164" fontId="84" fillId="0" borderId="81" xfId="7" applyNumberFormat="1" applyFont="1" applyFill="1" applyBorder="1" applyAlignment="1" applyProtection="1">
      <alignment vertical="center" wrapText="1"/>
      <protection locked="0"/>
    </xf>
    <xf numFmtId="164" fontId="2" fillId="0" borderId="3" xfId="7" applyNumberFormat="1" applyFont="1" applyFill="1" applyBorder="1" applyAlignment="1" applyProtection="1">
      <alignment horizontal="right" vertical="center" wrapText="1"/>
      <protection locked="0"/>
    </xf>
    <xf numFmtId="164" fontId="84" fillId="0" borderId="3" xfId="7" applyNumberFormat="1" applyFont="1" applyFill="1" applyBorder="1" applyAlignment="1" applyProtection="1">
      <alignment vertical="center" wrapText="1"/>
      <protection locked="0"/>
    </xf>
    <xf numFmtId="164" fontId="84" fillId="0" borderId="19" xfId="7" applyNumberFormat="1" applyFont="1" applyFill="1" applyBorder="1" applyAlignment="1" applyProtection="1">
      <alignment vertical="center" wrapText="1"/>
      <protection locked="0"/>
    </xf>
    <xf numFmtId="164" fontId="2" fillId="2" borderId="3" xfId="7" applyNumberFormat="1" applyFont="1" applyFill="1" applyBorder="1" applyAlignment="1" applyProtection="1">
      <alignment vertical="center"/>
      <protection locked="0"/>
    </xf>
    <xf numFmtId="164" fontId="87" fillId="2" borderId="3" xfId="7" applyNumberFormat="1" applyFont="1" applyFill="1" applyBorder="1" applyAlignment="1" applyProtection="1">
      <alignment vertical="center"/>
      <protection locked="0"/>
    </xf>
    <xf numFmtId="164" fontId="87" fillId="2" borderId="19" xfId="7" applyNumberFormat="1" applyFont="1" applyFill="1" applyBorder="1" applyAlignment="1" applyProtection="1">
      <alignment vertical="center"/>
      <protection locked="0"/>
    </xf>
    <xf numFmtId="164" fontId="87" fillId="2" borderId="18" xfId="7" applyNumberFormat="1" applyFont="1" applyFill="1" applyBorder="1" applyAlignment="1" applyProtection="1">
      <alignment vertical="center"/>
      <protection locked="0"/>
    </xf>
    <xf numFmtId="164" fontId="87" fillId="2" borderId="127" xfId="7" applyNumberFormat="1" applyFont="1" applyFill="1" applyBorder="1" applyAlignment="1" applyProtection="1">
      <alignment vertical="center"/>
      <protection locked="0"/>
    </xf>
    <xf numFmtId="164" fontId="87" fillId="2" borderId="81" xfId="7" applyNumberFormat="1" applyFont="1" applyFill="1" applyBorder="1" applyAlignment="1" applyProtection="1">
      <alignment vertical="center"/>
      <protection locked="0"/>
    </xf>
    <xf numFmtId="164" fontId="2" fillId="2" borderId="97" xfId="7" applyNumberFormat="1" applyFont="1" applyFill="1" applyBorder="1" applyAlignment="1" applyProtection="1">
      <alignment vertical="center"/>
      <protection locked="0"/>
    </xf>
    <xf numFmtId="164" fontId="87" fillId="2" borderId="97" xfId="7" applyNumberFormat="1" applyFont="1" applyFill="1" applyBorder="1" applyAlignment="1" applyProtection="1">
      <alignment vertical="center"/>
      <protection locked="0"/>
    </xf>
    <xf numFmtId="164" fontId="87" fillId="2" borderId="91" xfId="7" applyNumberFormat="1" applyFont="1" applyFill="1" applyBorder="1" applyAlignment="1" applyProtection="1">
      <alignment vertical="center"/>
      <protection locked="0"/>
    </xf>
    <xf numFmtId="164" fontId="87" fillId="2" borderId="87" xfId="7" applyNumberFormat="1" applyFont="1" applyFill="1" applyBorder="1" applyAlignment="1" applyProtection="1">
      <alignment vertical="center"/>
      <protection locked="0"/>
    </xf>
    <xf numFmtId="164" fontId="87" fillId="2" borderId="131" xfId="7" applyNumberFormat="1" applyFont="1" applyFill="1" applyBorder="1" applyAlignment="1" applyProtection="1">
      <alignment vertical="center"/>
      <protection locked="0"/>
    </xf>
    <xf numFmtId="164" fontId="2" fillId="0" borderId="3" xfId="7" applyNumberFormat="1" applyFont="1" applyFill="1" applyBorder="1" applyAlignment="1" applyProtection="1">
      <alignment vertical="center" wrapText="1"/>
      <protection locked="0"/>
    </xf>
    <xf numFmtId="9" fontId="45" fillId="0" borderId="3" xfId="20962" applyFont="1" applyFill="1" applyBorder="1" applyAlignment="1" applyProtection="1">
      <alignment horizontal="right" vertical="center" wrapText="1"/>
      <protection locked="0"/>
    </xf>
    <xf numFmtId="9" fontId="84" fillId="0" borderId="3" xfId="20962" applyFont="1" applyFill="1" applyBorder="1" applyAlignment="1" applyProtection="1">
      <alignment vertical="center" wrapText="1"/>
      <protection locked="0"/>
    </xf>
    <xf numFmtId="9" fontId="84" fillId="0" borderId="19" xfId="20962" applyFont="1" applyFill="1" applyBorder="1" applyAlignment="1" applyProtection="1">
      <alignment vertical="center" wrapText="1"/>
      <protection locked="0"/>
    </xf>
    <xf numFmtId="9" fontId="85" fillId="0" borderId="0" xfId="20962" applyFont="1" applyFill="1"/>
    <xf numFmtId="9" fontId="84" fillId="0" borderId="18" xfId="20962" applyFont="1" applyFill="1" applyBorder="1" applyAlignment="1" applyProtection="1">
      <alignment vertical="center" wrapText="1"/>
      <protection locked="0"/>
    </xf>
    <xf numFmtId="9" fontId="84" fillId="0" borderId="127" xfId="20962" applyFont="1" applyFill="1" applyBorder="1" applyAlignment="1" applyProtection="1">
      <alignment vertical="center" wrapText="1"/>
      <protection locked="0"/>
    </xf>
    <xf numFmtId="9" fontId="84" fillId="0" borderId="81" xfId="20962" applyFont="1" applyFill="1" applyBorder="1" applyAlignment="1" applyProtection="1">
      <alignment vertical="center" wrapText="1"/>
      <protection locked="0"/>
    </xf>
    <xf numFmtId="9" fontId="2" fillId="0" borderId="3" xfId="20962" applyFont="1" applyBorder="1" applyAlignment="1" applyProtection="1">
      <alignment horizontal="right" vertical="center" wrapText="1"/>
      <protection locked="0"/>
    </xf>
    <xf numFmtId="9" fontId="84" fillId="0" borderId="3" xfId="20962" applyFont="1" applyBorder="1" applyAlignment="1" applyProtection="1">
      <alignment vertical="center" wrapText="1"/>
      <protection locked="0"/>
    </xf>
    <xf numFmtId="9" fontId="84" fillId="0" borderId="19" xfId="20962" applyFont="1" applyBorder="1" applyAlignment="1" applyProtection="1">
      <alignment vertical="center" wrapText="1"/>
      <protection locked="0"/>
    </xf>
    <xf numFmtId="9" fontId="85" fillId="0" borderId="0" xfId="20962" applyFont="1"/>
    <xf numFmtId="9" fontId="84" fillId="0" borderId="18" xfId="20962" applyFont="1" applyBorder="1" applyAlignment="1" applyProtection="1">
      <alignment vertical="center" wrapText="1"/>
      <protection locked="0"/>
    </xf>
    <xf numFmtId="9" fontId="84" fillId="0" borderId="127" xfId="20962" applyFont="1" applyBorder="1" applyAlignment="1" applyProtection="1">
      <alignment vertical="center" wrapText="1"/>
      <protection locked="0"/>
    </xf>
    <xf numFmtId="9" fontId="84" fillId="0" borderId="81" xfId="20962" applyFont="1" applyBorder="1" applyAlignment="1" applyProtection="1">
      <alignment vertical="center" wrapText="1"/>
      <protection locked="0"/>
    </xf>
    <xf numFmtId="9" fontId="2" fillId="2" borderId="3" xfId="20962" applyFont="1" applyFill="1" applyBorder="1" applyAlignment="1" applyProtection="1">
      <alignment vertical="center"/>
      <protection locked="0"/>
    </xf>
    <xf numFmtId="9" fontId="87" fillId="2" borderId="3" xfId="20962" applyFont="1" applyFill="1" applyBorder="1" applyAlignment="1" applyProtection="1">
      <alignment vertical="center"/>
      <protection locked="0"/>
    </xf>
    <xf numFmtId="9" fontId="87" fillId="2" borderId="19" xfId="20962" applyFont="1" applyFill="1" applyBorder="1" applyAlignment="1" applyProtection="1">
      <alignment vertical="center"/>
      <protection locked="0"/>
    </xf>
    <xf numFmtId="9" fontId="87" fillId="2" borderId="18" xfId="20962" applyFont="1" applyFill="1" applyBorder="1" applyAlignment="1" applyProtection="1">
      <alignment vertical="center"/>
      <protection locked="0"/>
    </xf>
    <xf numFmtId="9" fontId="87" fillId="2" borderId="127" xfId="20962" applyFont="1" applyFill="1" applyBorder="1" applyAlignment="1" applyProtection="1">
      <alignment vertical="center"/>
      <protection locked="0"/>
    </xf>
    <xf numFmtId="9" fontId="87" fillId="2" borderId="81" xfId="20962" applyFont="1" applyFill="1" applyBorder="1" applyAlignment="1" applyProtection="1">
      <alignment vertical="center"/>
      <protection locked="0"/>
    </xf>
    <xf numFmtId="9" fontId="84" fillId="0" borderId="18" xfId="20962" applyFont="1" applyFill="1" applyBorder="1" applyAlignment="1" applyProtection="1">
      <alignment horizontal="center" vertical="center" wrapText="1"/>
      <protection locked="0"/>
    </xf>
    <xf numFmtId="9" fontId="84" fillId="0" borderId="127" xfId="20962" applyFont="1" applyFill="1" applyBorder="1" applyAlignment="1" applyProtection="1">
      <alignment horizontal="center" vertical="center" wrapText="1"/>
      <protection locked="0"/>
    </xf>
    <xf numFmtId="9" fontId="84" fillId="0" borderId="81" xfId="20962" applyFont="1" applyFill="1" applyBorder="1" applyAlignment="1" applyProtection="1">
      <alignment horizontal="center" vertical="center" wrapText="1"/>
      <protection locked="0"/>
    </xf>
    <xf numFmtId="9" fontId="2" fillId="2" borderId="97" xfId="20962" applyFont="1" applyFill="1" applyBorder="1" applyAlignment="1" applyProtection="1">
      <alignment vertical="center"/>
      <protection locked="0"/>
    </xf>
    <xf numFmtId="9" fontId="87" fillId="2" borderId="97" xfId="20962" applyFont="1" applyFill="1" applyBorder="1" applyAlignment="1" applyProtection="1">
      <alignment vertical="center"/>
      <protection locked="0"/>
    </xf>
    <xf numFmtId="9" fontId="87" fillId="2" borderId="91" xfId="20962" applyFont="1" applyFill="1" applyBorder="1" applyAlignment="1" applyProtection="1">
      <alignment vertical="center"/>
      <protection locked="0"/>
    </xf>
    <xf numFmtId="9" fontId="87" fillId="2" borderId="87" xfId="20962" applyFont="1" applyFill="1" applyBorder="1" applyAlignment="1" applyProtection="1">
      <alignment vertical="center"/>
      <protection locked="0"/>
    </xf>
    <xf numFmtId="9" fontId="87" fillId="2" borderId="131" xfId="20962" applyFont="1" applyFill="1" applyBorder="1" applyAlignment="1" applyProtection="1">
      <alignment vertical="center"/>
      <protection locked="0"/>
    </xf>
    <xf numFmtId="9" fontId="2" fillId="2" borderId="22" xfId="20962" applyFont="1" applyFill="1" applyBorder="1" applyAlignment="1" applyProtection="1">
      <alignment vertical="center"/>
      <protection locked="0"/>
    </xf>
    <xf numFmtId="9" fontId="87" fillId="2" borderId="22" xfId="20962" applyFont="1" applyFill="1" applyBorder="1" applyAlignment="1" applyProtection="1">
      <alignment vertical="center"/>
      <protection locked="0"/>
    </xf>
    <xf numFmtId="9" fontId="87" fillId="2" borderId="23" xfId="20962" applyFont="1" applyFill="1" applyBorder="1" applyAlignment="1" applyProtection="1">
      <alignment vertical="center"/>
      <protection locked="0"/>
    </xf>
    <xf numFmtId="9" fontId="87" fillId="2" borderId="21" xfId="20962" applyFont="1" applyFill="1" applyBorder="1" applyAlignment="1" applyProtection="1">
      <alignment vertical="center"/>
      <protection locked="0"/>
    </xf>
    <xf numFmtId="164" fontId="0" fillId="0" borderId="114" xfId="7" applyNumberFormat="1" applyFont="1" applyBorder="1"/>
    <xf numFmtId="164" fontId="0" fillId="36" borderId="114" xfId="7" applyNumberFormat="1" applyFont="1" applyFill="1" applyBorder="1"/>
    <xf numFmtId="164" fontId="0" fillId="0" borderId="114" xfId="7" applyNumberFormat="1" applyFont="1" applyBorder="1" applyAlignment="1">
      <alignment vertical="center"/>
    </xf>
    <xf numFmtId="164" fontId="0" fillId="36" borderId="114" xfId="7" applyNumberFormat="1" applyFont="1" applyFill="1" applyBorder="1" applyAlignment="1">
      <alignment vertical="center"/>
    </xf>
    <xf numFmtId="164" fontId="0" fillId="0" borderId="127" xfId="7" applyNumberFormat="1" applyFont="1" applyBorder="1"/>
    <xf numFmtId="164" fontId="0" fillId="36" borderId="127" xfId="7" applyNumberFormat="1" applyFont="1" applyFill="1" applyBorder="1"/>
    <xf numFmtId="164" fontId="0" fillId="0" borderId="0" xfId="0" applyNumberFormat="1"/>
    <xf numFmtId="164" fontId="0" fillId="0" borderId="127" xfId="7" applyNumberFormat="1" applyFont="1" applyBorder="1" applyProtection="1"/>
    <xf numFmtId="164" fontId="95" fillId="0" borderId="127" xfId="7" applyNumberFormat="1" applyFont="1" applyFill="1" applyBorder="1" applyAlignment="1" applyProtection="1">
      <alignment horizontal="right"/>
    </xf>
    <xf numFmtId="164" fontId="95" fillId="36" borderId="127" xfId="7" applyNumberFormat="1" applyFont="1" applyFill="1" applyBorder="1" applyAlignment="1" applyProtection="1">
      <alignment horizontal="right"/>
    </xf>
    <xf numFmtId="164" fontId="95" fillId="36" borderId="81" xfId="7" applyNumberFormat="1" applyFont="1" applyFill="1" applyBorder="1" applyAlignment="1" applyProtection="1">
      <alignment horizontal="right"/>
    </xf>
    <xf numFmtId="164" fontId="104" fillId="0" borderId="99" xfId="7" applyNumberFormat="1" applyFont="1" applyBorder="1" applyAlignment="1">
      <alignment vertical="center" wrapText="1"/>
    </xf>
    <xf numFmtId="164" fontId="104" fillId="0" borderId="100" xfId="7" applyNumberFormat="1" applyFont="1" applyBorder="1" applyAlignment="1">
      <alignment vertical="center" wrapText="1"/>
    </xf>
    <xf numFmtId="164" fontId="104" fillId="0" borderId="84" xfId="7" applyNumberFormat="1" applyFont="1" applyBorder="1" applyAlignment="1">
      <alignment vertical="center" wrapText="1"/>
    </xf>
    <xf numFmtId="164" fontId="104" fillId="0" borderId="99" xfId="7" applyNumberFormat="1" applyFont="1" applyFill="1" applyBorder="1" applyAlignment="1">
      <alignment vertical="center" wrapText="1"/>
    </xf>
    <xf numFmtId="164" fontId="104" fillId="0" borderId="84" xfId="7" applyNumberFormat="1" applyFont="1" applyFill="1" applyBorder="1" applyAlignment="1">
      <alignment vertical="center" wrapText="1"/>
    </xf>
    <xf numFmtId="164" fontId="104" fillId="36" borderId="99" xfId="7" applyNumberFormat="1" applyFont="1" applyFill="1" applyBorder="1" applyAlignment="1">
      <alignment vertical="center" wrapText="1"/>
    </xf>
    <xf numFmtId="164" fontId="104" fillId="36" borderId="100" xfId="7" applyNumberFormat="1" applyFont="1" applyFill="1" applyBorder="1" applyAlignment="1">
      <alignment vertical="center" wrapText="1"/>
    </xf>
    <xf numFmtId="164" fontId="104" fillId="36" borderId="81" xfId="7" applyNumberFormat="1" applyFont="1" applyFill="1" applyBorder="1" applyAlignment="1">
      <alignment vertical="center" wrapText="1"/>
    </xf>
    <xf numFmtId="164" fontId="104" fillId="36" borderId="84" xfId="7" applyNumberFormat="1" applyFont="1" applyFill="1" applyBorder="1" applyAlignment="1">
      <alignment vertical="center" wrapText="1"/>
    </xf>
    <xf numFmtId="164" fontId="104" fillId="36" borderId="22" xfId="7" applyNumberFormat="1" applyFont="1" applyFill="1" applyBorder="1" applyAlignment="1">
      <alignment vertical="center" wrapText="1"/>
    </xf>
    <xf numFmtId="164" fontId="104" fillId="36" borderId="24" xfId="7" applyNumberFormat="1" applyFont="1" applyFill="1" applyBorder="1" applyAlignment="1">
      <alignment vertical="center" wrapText="1"/>
    </xf>
    <xf numFmtId="164" fontId="104" fillId="36" borderId="23" xfId="7" applyNumberFormat="1" applyFont="1" applyFill="1" applyBorder="1" applyAlignment="1">
      <alignment vertical="center" wrapText="1"/>
    </xf>
    <xf numFmtId="164" fontId="104" fillId="36" borderId="38" xfId="7" applyNumberFormat="1" applyFont="1" applyFill="1" applyBorder="1" applyAlignment="1">
      <alignment vertical="center" wrapText="1"/>
    </xf>
    <xf numFmtId="0" fontId="2" fillId="0" borderId="128" xfId="0" applyFont="1" applyBorder="1" applyAlignment="1">
      <alignment wrapText="1"/>
    </xf>
    <xf numFmtId="0" fontId="2" fillId="0" borderId="81" xfId="0" applyFont="1" applyBorder="1" applyAlignment="1">
      <alignment wrapText="1"/>
    </xf>
    <xf numFmtId="0" fontId="84" fillId="0" borderId="84" xfId="0" applyFont="1" applyBorder="1" applyAlignment="1"/>
    <xf numFmtId="0" fontId="2" fillId="0" borderId="84" xfId="0" applyFont="1" applyBorder="1" applyAlignment="1">
      <alignment wrapText="1"/>
    </xf>
    <xf numFmtId="9" fontId="84" fillId="0" borderId="84" xfId="20962" applyFont="1" applyBorder="1" applyAlignment="1"/>
    <xf numFmtId="0" fontId="2" fillId="0" borderId="87" xfId="0" applyFont="1" applyBorder="1" applyAlignment="1">
      <alignment vertical="center"/>
    </xf>
    <xf numFmtId="0" fontId="2" fillId="0" borderId="137" xfId="0" applyFont="1" applyBorder="1" applyAlignment="1">
      <alignment wrapText="1"/>
    </xf>
    <xf numFmtId="10" fontId="84" fillId="0" borderId="20" xfId="0" applyNumberFormat="1" applyFont="1" applyBorder="1" applyAlignment="1"/>
    <xf numFmtId="164" fontId="84" fillId="0" borderId="80" xfId="7" applyNumberFormat="1" applyFont="1" applyFill="1" applyBorder="1" applyAlignment="1">
      <alignment horizontal="center" vertical="center"/>
    </xf>
    <xf numFmtId="164" fontId="84" fillId="0" borderId="127" xfId="7" applyNumberFormat="1" applyFont="1" applyFill="1" applyBorder="1" applyAlignment="1">
      <alignment horizontal="center" vertical="center"/>
    </xf>
    <xf numFmtId="164" fontId="84" fillId="36" borderId="17" xfId="7" applyNumberFormat="1" applyFont="1" applyFill="1" applyBorder="1" applyAlignment="1">
      <alignment horizontal="center" vertical="center"/>
    </xf>
    <xf numFmtId="164" fontId="84" fillId="0" borderId="19" xfId="7" applyNumberFormat="1" applyFont="1" applyBorder="1" applyAlignment="1"/>
    <xf numFmtId="164" fontId="84" fillId="0" borderId="19" xfId="7" applyNumberFormat="1" applyFont="1" applyBorder="1" applyAlignment="1">
      <alignment wrapText="1"/>
    </xf>
    <xf numFmtId="164" fontId="84" fillId="36" borderId="19" xfId="7" applyNumberFormat="1" applyFont="1" applyFill="1" applyBorder="1" applyAlignment="1">
      <alignment horizontal="center" vertical="center" wrapText="1"/>
    </xf>
    <xf numFmtId="164" fontId="84" fillId="36" borderId="23" xfId="7" applyNumberFormat="1" applyFont="1" applyFill="1" applyBorder="1" applyAlignment="1">
      <alignment horizontal="center" vertical="center" wrapText="1"/>
    </xf>
    <xf numFmtId="164" fontId="2" fillId="36" borderId="19" xfId="7" applyNumberFormat="1" applyFont="1" applyFill="1" applyBorder="1" applyAlignment="1" applyProtection="1">
      <alignment vertical="top"/>
    </xf>
    <xf numFmtId="164" fontId="2" fillId="3" borderId="19" xfId="7" applyNumberFormat="1" applyFont="1" applyFill="1" applyBorder="1" applyAlignment="1" applyProtection="1">
      <alignment vertical="top"/>
      <protection locked="0"/>
    </xf>
    <xf numFmtId="164" fontId="2" fillId="36" borderId="19" xfId="7" applyNumberFormat="1" applyFont="1" applyFill="1" applyBorder="1" applyAlignment="1" applyProtection="1">
      <alignment vertical="top" wrapText="1"/>
    </xf>
    <xf numFmtId="164" fontId="2" fillId="3" borderId="19" xfId="7" applyNumberFormat="1" applyFont="1" applyFill="1" applyBorder="1" applyAlignment="1" applyProtection="1">
      <alignment vertical="top" wrapText="1"/>
      <protection locked="0"/>
    </xf>
    <xf numFmtId="164" fontId="2" fillId="3" borderId="81" xfId="7" applyNumberFormat="1" applyFont="1" applyFill="1" applyBorder="1" applyAlignment="1" applyProtection="1">
      <alignment vertical="top" wrapText="1"/>
      <protection locked="0"/>
    </xf>
    <xf numFmtId="164" fontId="2" fillId="36" borderId="19" xfId="7" applyNumberFormat="1" applyFont="1" applyFill="1" applyBorder="1" applyAlignment="1" applyProtection="1">
      <alignment vertical="top" wrapText="1"/>
      <protection locked="0"/>
    </xf>
    <xf numFmtId="164" fontId="2" fillId="36" borderId="23" xfId="7" applyNumberFormat="1" applyFont="1" applyFill="1" applyBorder="1" applyAlignment="1" applyProtection="1">
      <alignment vertical="top" wrapText="1"/>
    </xf>
    <xf numFmtId="164" fontId="3" fillId="0" borderId="81" xfId="7" applyNumberFormat="1" applyFont="1" applyFill="1" applyBorder="1" applyAlignment="1">
      <alignment horizontal="right" vertical="center" wrapText="1"/>
    </xf>
    <xf numFmtId="164" fontId="4" fillId="36" borderId="81" xfId="7" applyNumberFormat="1" applyFont="1" applyFill="1" applyBorder="1" applyAlignment="1">
      <alignment horizontal="left" vertical="center" wrapText="1"/>
    </xf>
    <xf numFmtId="164" fontId="4" fillId="36" borderId="81" xfId="7" applyNumberFormat="1" applyFont="1" applyFill="1" applyBorder="1" applyAlignment="1">
      <alignment horizontal="center" vertical="center" wrapText="1"/>
    </xf>
    <xf numFmtId="164" fontId="3" fillId="0" borderId="23" xfId="7" applyNumberFormat="1" applyFont="1" applyFill="1" applyBorder="1" applyAlignment="1">
      <alignment horizontal="right" vertical="center" wrapText="1"/>
    </xf>
    <xf numFmtId="164" fontId="84" fillId="0" borderId="11" xfId="7" applyNumberFormat="1" applyFont="1" applyBorder="1" applyAlignment="1">
      <alignment horizontal="center" vertical="center"/>
    </xf>
    <xf numFmtId="164" fontId="84" fillId="0" borderId="11" xfId="7" applyNumberFormat="1" applyFont="1" applyFill="1" applyBorder="1" applyAlignment="1">
      <alignment horizontal="center" vertical="center"/>
    </xf>
    <xf numFmtId="164" fontId="88" fillId="0" borderId="11" xfId="7" applyNumberFormat="1" applyFont="1" applyFill="1" applyBorder="1" applyAlignment="1">
      <alignment horizontal="center" vertical="center"/>
    </xf>
    <xf numFmtId="164" fontId="84" fillId="0" borderId="12" xfId="7" applyNumberFormat="1" applyFont="1" applyFill="1" applyBorder="1" applyAlignment="1">
      <alignment horizontal="center" vertical="center"/>
    </xf>
    <xf numFmtId="164" fontId="86" fillId="0" borderId="13" xfId="7" applyNumberFormat="1" applyFont="1" applyFill="1" applyBorder="1" applyAlignment="1">
      <alignment horizontal="center" vertical="center"/>
    </xf>
    <xf numFmtId="164" fontId="84" fillId="0" borderId="12" xfId="7" applyNumberFormat="1" applyFont="1" applyBorder="1" applyAlignment="1">
      <alignment horizontal="center" vertical="center"/>
    </xf>
    <xf numFmtId="164" fontId="84" fillId="0" borderId="127" xfId="7" applyNumberFormat="1" applyFont="1" applyBorder="1" applyAlignment="1">
      <alignment horizontal="center" vertical="center"/>
    </xf>
    <xf numFmtId="164" fontId="86" fillId="0" borderId="127" xfId="7" applyNumberFormat="1" applyFont="1" applyFill="1" applyBorder="1" applyAlignment="1">
      <alignment horizontal="center" vertical="center"/>
    </xf>
    <xf numFmtId="164" fontId="88" fillId="0" borderId="12" xfId="7" applyNumberFormat="1" applyFont="1" applyBorder="1" applyAlignment="1">
      <alignment horizontal="center" vertical="center"/>
    </xf>
    <xf numFmtId="164" fontId="84" fillId="0" borderId="60" xfId="7" applyNumberFormat="1" applyFont="1" applyBorder="1" applyAlignment="1">
      <alignment horizontal="center" vertical="center"/>
    </xf>
    <xf numFmtId="164" fontId="84" fillId="0" borderId="58" xfId="7" applyNumberFormat="1" applyFont="1" applyBorder="1" applyAlignment="1">
      <alignment horizontal="center" vertical="center"/>
    </xf>
    <xf numFmtId="164" fontId="84" fillId="0" borderId="58" xfId="7" applyNumberFormat="1" applyFont="1" applyFill="1" applyBorder="1" applyAlignment="1">
      <alignment horizontal="center" vertical="center"/>
    </xf>
    <xf numFmtId="164" fontId="88" fillId="0" borderId="58" xfId="7" applyNumberFormat="1" applyFont="1" applyFill="1" applyBorder="1" applyAlignment="1">
      <alignment horizontal="center" vertical="center"/>
    </xf>
    <xf numFmtId="164" fontId="46" fillId="0" borderId="58" xfId="7" applyNumberFormat="1" applyFont="1" applyFill="1" applyBorder="1" applyAlignment="1">
      <alignment horizontal="center" vertical="center"/>
    </xf>
    <xf numFmtId="164" fontId="84" fillId="0" borderId="61" xfId="7" applyNumberFormat="1" applyFont="1" applyFill="1" applyBorder="1" applyAlignment="1">
      <alignment horizontal="center" vertical="center"/>
    </xf>
    <xf numFmtId="164" fontId="86" fillId="0" borderId="56" xfId="7" applyNumberFormat="1" applyFont="1" applyFill="1" applyBorder="1" applyAlignment="1">
      <alignment horizontal="center" vertical="center"/>
    </xf>
    <xf numFmtId="164" fontId="136" fillId="80" borderId="57" xfId="7" applyNumberFormat="1" applyFont="1" applyFill="1" applyBorder="1" applyAlignment="1">
      <alignment horizontal="center" vertical="center"/>
    </xf>
    <xf numFmtId="164" fontId="84" fillId="0" borderId="61" xfId="7" applyNumberFormat="1" applyFont="1" applyBorder="1" applyAlignment="1">
      <alignment horizontal="center" vertical="center"/>
    </xf>
    <xf numFmtId="164" fontId="84" fillId="0" borderId="62" xfId="7" applyNumberFormat="1" applyFont="1" applyBorder="1" applyAlignment="1">
      <alignment horizontal="center" vertical="center"/>
    </xf>
    <xf numFmtId="164" fontId="86" fillId="0" borderId="31" xfId="7" applyNumberFormat="1" applyFont="1" applyBorder="1" applyAlignment="1">
      <alignment horizontal="center" vertical="center"/>
    </xf>
    <xf numFmtId="164" fontId="86" fillId="0" borderId="11" xfId="7" applyNumberFormat="1" applyFont="1" applyFill="1" applyBorder="1" applyAlignment="1">
      <alignment horizontal="center" vertical="center"/>
    </xf>
    <xf numFmtId="164" fontId="94" fillId="0" borderId="11" xfId="7" applyNumberFormat="1" applyFont="1" applyFill="1" applyBorder="1" applyAlignment="1">
      <alignment horizontal="center" vertical="center"/>
    </xf>
    <xf numFmtId="164" fontId="86" fillId="0" borderId="14" xfId="7" applyNumberFormat="1" applyFont="1" applyBorder="1" applyAlignment="1">
      <alignment horizontal="center" vertical="center"/>
    </xf>
    <xf numFmtId="164" fontId="86" fillId="0" borderId="11" xfId="7" applyNumberFormat="1" applyFont="1" applyBorder="1" applyAlignment="1">
      <alignment horizontal="center" vertical="center"/>
    </xf>
    <xf numFmtId="164" fontId="86" fillId="0" borderId="12" xfId="7" applyNumberFormat="1" applyFont="1" applyBorder="1" applyAlignment="1">
      <alignment horizontal="center" vertical="center"/>
    </xf>
    <xf numFmtId="164" fontId="86" fillId="0" borderId="127" xfId="7" applyNumberFormat="1" applyFont="1" applyBorder="1" applyAlignment="1">
      <alignment horizontal="center" vertical="center"/>
    </xf>
    <xf numFmtId="164" fontId="84" fillId="0" borderId="3" xfId="7" applyNumberFormat="1" applyFont="1" applyBorder="1" applyAlignment="1"/>
    <xf numFmtId="164" fontId="84" fillId="36" borderId="22" xfId="7" applyNumberFormat="1" applyFont="1" applyFill="1" applyBorder="1"/>
    <xf numFmtId="164" fontId="84" fillId="0" borderId="18" xfId="7" applyNumberFormat="1" applyFont="1" applyBorder="1" applyAlignment="1"/>
    <xf numFmtId="164" fontId="84" fillId="0" borderId="20" xfId="7" applyNumberFormat="1" applyFont="1" applyBorder="1" applyAlignment="1"/>
    <xf numFmtId="164" fontId="84" fillId="36" borderId="52" xfId="7" applyNumberFormat="1" applyFont="1" applyFill="1" applyBorder="1" applyAlignment="1"/>
    <xf numFmtId="164" fontId="84" fillId="36" borderId="21" xfId="7" applyNumberFormat="1" applyFont="1" applyFill="1" applyBorder="1"/>
    <xf numFmtId="164" fontId="84" fillId="36" borderId="23" xfId="7" applyNumberFormat="1" applyFont="1" applyFill="1" applyBorder="1"/>
    <xf numFmtId="164" fontId="84" fillId="36" borderId="53" xfId="7" applyNumberFormat="1" applyFont="1" applyFill="1" applyBorder="1"/>
    <xf numFmtId="164" fontId="3" fillId="0" borderId="85" xfId="7" applyNumberFormat="1" applyFont="1" applyFill="1" applyBorder="1" applyAlignment="1">
      <alignment vertical="center"/>
    </xf>
    <xf numFmtId="164" fontId="3" fillId="0" borderId="64" xfId="7" applyNumberFormat="1" applyFont="1" applyFill="1" applyBorder="1" applyAlignment="1">
      <alignment vertical="center"/>
    </xf>
    <xf numFmtId="164" fontId="3" fillId="0" borderId="80" xfId="7" applyNumberFormat="1" applyFont="1" applyFill="1" applyBorder="1" applyAlignment="1">
      <alignment vertical="center"/>
    </xf>
    <xf numFmtId="164" fontId="3" fillId="0" borderId="86" xfId="7" applyNumberFormat="1" applyFont="1" applyFill="1" applyBorder="1" applyAlignment="1">
      <alignment vertical="center"/>
    </xf>
    <xf numFmtId="164" fontId="3" fillId="0" borderId="81" xfId="7" applyNumberFormat="1" applyFont="1" applyFill="1" applyBorder="1" applyAlignment="1">
      <alignment vertical="center"/>
    </xf>
    <xf numFmtId="164" fontId="3" fillId="0" borderId="22" xfId="7" applyNumberFormat="1" applyFont="1" applyFill="1" applyBorder="1" applyAlignment="1">
      <alignment vertical="center"/>
    </xf>
    <xf numFmtId="164" fontId="3" fillId="0" borderId="24" xfId="7" applyNumberFormat="1" applyFont="1" applyFill="1" applyBorder="1" applyAlignment="1">
      <alignment vertical="center"/>
    </xf>
    <xf numFmtId="164" fontId="3" fillId="0" borderId="23" xfId="7" applyNumberFormat="1" applyFont="1" applyFill="1" applyBorder="1" applyAlignment="1">
      <alignment vertical="center"/>
    </xf>
    <xf numFmtId="164" fontId="3" fillId="0" borderId="26" xfId="7" applyNumberFormat="1" applyFont="1" applyFill="1" applyBorder="1" applyAlignment="1">
      <alignment vertical="center"/>
    </xf>
    <xf numFmtId="164" fontId="3" fillId="0" borderId="17" xfId="7" applyNumberFormat="1" applyFont="1" applyFill="1" applyBorder="1" applyAlignment="1">
      <alignment vertical="center"/>
    </xf>
    <xf numFmtId="164" fontId="3" fillId="0" borderId="90" xfId="7" applyNumberFormat="1" applyFont="1" applyFill="1" applyBorder="1" applyAlignment="1">
      <alignment vertical="center"/>
    </xf>
    <xf numFmtId="164" fontId="3" fillId="0" borderId="91" xfId="7" applyNumberFormat="1" applyFont="1" applyFill="1" applyBorder="1" applyAlignment="1">
      <alignment vertical="center"/>
    </xf>
    <xf numFmtId="9" fontId="3" fillId="0" borderId="94" xfId="20962" applyFont="1" applyFill="1" applyBorder="1" applyAlignment="1">
      <alignment vertical="center"/>
    </xf>
    <xf numFmtId="9" fontId="3" fillId="0" borderId="95" xfId="20962" applyFont="1" applyFill="1" applyBorder="1" applyAlignment="1">
      <alignment vertical="center"/>
    </xf>
    <xf numFmtId="164" fontId="2" fillId="36" borderId="3" xfId="7" applyNumberFormat="1" applyFont="1" applyFill="1" applyBorder="1" applyProtection="1">
      <protection locked="0"/>
    </xf>
    <xf numFmtId="164" fontId="2" fillId="3" borderId="3" xfId="7" applyNumberFormat="1" applyFont="1" applyFill="1" applyBorder="1" applyProtection="1">
      <protection locked="0"/>
    </xf>
    <xf numFmtId="164" fontId="45" fillId="36" borderId="22" xfId="7" applyNumberFormat="1" applyFont="1" applyFill="1" applyBorder="1" applyAlignment="1" applyProtection="1">
      <protection locked="0"/>
    </xf>
    <xf numFmtId="164" fontId="2" fillId="36" borderId="19" xfId="7" applyNumberFormat="1" applyFont="1" applyFill="1" applyBorder="1" applyProtection="1">
      <protection locked="0"/>
    </xf>
    <xf numFmtId="164" fontId="2" fillId="0" borderId="3" xfId="7" applyNumberFormat="1" applyFont="1" applyFill="1" applyBorder="1" applyProtection="1">
      <protection locked="0"/>
    </xf>
    <xf numFmtId="164" fontId="2" fillId="3" borderId="22" xfId="7" applyNumberFormat="1" applyFont="1" applyFill="1" applyBorder="1" applyProtection="1">
      <protection locked="0"/>
    </xf>
    <xf numFmtId="164" fontId="45" fillId="36" borderId="23" xfId="7" applyNumberFormat="1" applyFont="1" applyFill="1" applyBorder="1" applyAlignment="1" applyProtection="1">
      <protection locked="0"/>
    </xf>
    <xf numFmtId="164" fontId="117" fillId="0" borderId="127" xfId="7" applyNumberFormat="1" applyFont="1" applyBorder="1"/>
    <xf numFmtId="164" fontId="113" fillId="0" borderId="127" xfId="7" applyNumberFormat="1" applyFont="1" applyBorder="1"/>
    <xf numFmtId="164" fontId="113" fillId="0" borderId="127" xfId="7" applyNumberFormat="1" applyFont="1" applyFill="1" applyBorder="1"/>
    <xf numFmtId="164" fontId="116" fillId="0" borderId="127" xfId="7" applyNumberFormat="1" applyFont="1" applyBorder="1"/>
    <xf numFmtId="164" fontId="114" fillId="0" borderId="127" xfId="7" applyNumberFormat="1" applyFont="1" applyBorder="1"/>
    <xf numFmtId="164" fontId="114" fillId="78" borderId="127" xfId="7" applyNumberFormat="1" applyFont="1" applyFill="1" applyBorder="1"/>
    <xf numFmtId="164" fontId="114" fillId="0" borderId="127" xfId="7" applyNumberFormat="1" applyFont="1" applyFill="1" applyBorder="1"/>
    <xf numFmtId="164" fontId="113" fillId="0" borderId="127" xfId="7" applyNumberFormat="1" applyFont="1" applyBorder="1" applyAlignment="1">
      <alignment horizontal="left" indent="1"/>
    </xf>
    <xf numFmtId="164" fontId="116" fillId="76" borderId="127" xfId="7" applyNumberFormat="1" applyFont="1" applyFill="1" applyBorder="1"/>
    <xf numFmtId="164" fontId="116" fillId="0" borderId="18" xfId="7" applyNumberFormat="1" applyFont="1" applyBorder="1"/>
    <xf numFmtId="164" fontId="113" fillId="0" borderId="81" xfId="7" applyNumberFormat="1" applyFont="1" applyBorder="1"/>
    <xf numFmtId="164" fontId="113" fillId="0" borderId="130" xfId="7" applyNumberFormat="1" applyFont="1" applyBorder="1"/>
    <xf numFmtId="164" fontId="113" fillId="0" borderId="18" xfId="7" applyNumberFormat="1" applyFont="1" applyBorder="1" applyAlignment="1">
      <alignment horizontal="left" indent="1"/>
    </xf>
    <xf numFmtId="164" fontId="113" fillId="0" borderId="18" xfId="7" applyNumberFormat="1" applyFont="1" applyBorder="1" applyAlignment="1">
      <alignment horizontal="left" indent="2"/>
    </xf>
    <xf numFmtId="164" fontId="113" fillId="0" borderId="18" xfId="7" applyNumberFormat="1" applyFont="1" applyFill="1" applyBorder="1" applyAlignment="1">
      <alignment horizontal="left" indent="3"/>
    </xf>
    <xf numFmtId="164" fontId="113" fillId="0" borderId="18" xfId="7" applyNumberFormat="1" applyFont="1" applyFill="1" applyBorder="1" applyAlignment="1">
      <alignment horizontal="left" indent="1"/>
    </xf>
    <xf numFmtId="164" fontId="113" fillId="79" borderId="18" xfId="7" applyNumberFormat="1" applyFont="1" applyFill="1" applyBorder="1"/>
    <xf numFmtId="164" fontId="113" fillId="79" borderId="127" xfId="7" applyNumberFormat="1" applyFont="1" applyFill="1" applyBorder="1"/>
    <xf numFmtId="164" fontId="113" fillId="79" borderId="81" xfId="7" applyNumberFormat="1" applyFont="1" applyFill="1" applyBorder="1"/>
    <xf numFmtId="164" fontId="113" fillId="79" borderId="130" xfId="7" applyNumberFormat="1" applyFont="1" applyFill="1" applyBorder="1"/>
    <xf numFmtId="164" fontId="113" fillId="0" borderId="18" xfId="7" applyNumberFormat="1" applyFont="1" applyFill="1" applyBorder="1" applyAlignment="1">
      <alignment horizontal="left" vertical="top" wrapText="1" indent="2"/>
    </xf>
    <xf numFmtId="164" fontId="113" fillId="0" borderId="81" xfId="7" applyNumberFormat="1" applyFont="1" applyFill="1" applyBorder="1"/>
    <xf numFmtId="164" fontId="113" fillId="0" borderId="130" xfId="7" applyNumberFormat="1" applyFont="1" applyFill="1" applyBorder="1"/>
    <xf numFmtId="164" fontId="113" fillId="0" borderId="18" xfId="7" applyNumberFormat="1" applyFont="1" applyFill="1" applyBorder="1" applyAlignment="1">
      <alignment horizontal="left" wrapText="1" indent="3"/>
    </xf>
    <xf numFmtId="164" fontId="113" fillId="0" borderId="18" xfId="7" applyNumberFormat="1" applyFont="1" applyFill="1" applyBorder="1" applyAlignment="1">
      <alignment horizontal="left" wrapText="1" indent="2"/>
    </xf>
    <xf numFmtId="164" fontId="113" fillId="0" borderId="18" xfId="7" applyNumberFormat="1" applyFont="1" applyFill="1" applyBorder="1" applyAlignment="1">
      <alignment horizontal="left" wrapText="1" indent="1"/>
    </xf>
    <xf numFmtId="164" fontId="113" fillId="0" borderId="21" xfId="7" applyNumberFormat="1" applyFont="1" applyFill="1" applyBorder="1" applyAlignment="1">
      <alignment horizontal="left" wrapText="1" indent="1"/>
    </xf>
    <xf numFmtId="164" fontId="113" fillId="0" borderId="22" xfId="7" applyNumberFormat="1" applyFont="1" applyFill="1" applyBorder="1"/>
    <xf numFmtId="164" fontId="113" fillId="0" borderId="23" xfId="7" applyNumberFormat="1" applyFont="1" applyFill="1" applyBorder="1"/>
    <xf numFmtId="164" fontId="113" fillId="0" borderId="25" xfId="7" applyNumberFormat="1" applyFont="1" applyFill="1" applyBorder="1"/>
    <xf numFmtId="164" fontId="113" fillId="0" borderId="127" xfId="7" applyNumberFormat="1" applyFont="1" applyFill="1" applyBorder="1" applyAlignment="1">
      <alignment horizontal="left" vertical="center" wrapText="1"/>
    </xf>
    <xf numFmtId="164" fontId="113" fillId="0" borderId="127" xfId="7" applyNumberFormat="1" applyFont="1" applyBorder="1" applyAlignment="1">
      <alignment horizontal="center" vertical="center" wrapText="1"/>
    </xf>
    <xf numFmtId="164" fontId="113" fillId="0" borderId="127" xfId="7" applyNumberFormat="1" applyFont="1" applyBorder="1" applyAlignment="1">
      <alignment horizontal="center" vertical="center"/>
    </xf>
    <xf numFmtId="164" fontId="116" fillId="0" borderId="127" xfId="7" applyNumberFormat="1" applyFont="1" applyFill="1" applyBorder="1" applyAlignment="1">
      <alignment horizontal="left" vertical="center" wrapText="1"/>
    </xf>
    <xf numFmtId="164" fontId="118" fillId="0" borderId="127" xfId="7" applyNumberFormat="1" applyFont="1" applyBorder="1"/>
    <xf numFmtId="164" fontId="118" fillId="0" borderId="131" xfId="7" applyNumberFormat="1" applyFont="1" applyBorder="1"/>
    <xf numFmtId="10" fontId="106" fillId="0" borderId="99" xfId="7" applyNumberFormat="1" applyFont="1" applyFill="1" applyBorder="1" applyAlignment="1" applyProtection="1">
      <alignment horizontal="right" vertical="center"/>
      <protection locked="0"/>
    </xf>
    <xf numFmtId="10" fontId="118" fillId="0" borderId="127" xfId="7" applyNumberFormat="1" applyFont="1" applyBorder="1"/>
    <xf numFmtId="10" fontId="118" fillId="0" borderId="131" xfId="7" applyNumberFormat="1" applyFont="1" applyBorder="1"/>
    <xf numFmtId="0" fontId="85" fillId="0" borderId="127" xfId="0" applyFont="1" applyBorder="1"/>
    <xf numFmtId="14" fontId="84" fillId="0" borderId="0" xfId="0" applyNumberFormat="1" applyFont="1"/>
    <xf numFmtId="9" fontId="84" fillId="0" borderId="3" xfId="20962" applyFont="1" applyFill="1" applyBorder="1" applyAlignment="1" applyProtection="1">
      <alignment horizontal="right" vertical="center" wrapText="1"/>
      <protection locked="0"/>
    </xf>
    <xf numFmtId="9" fontId="84" fillId="0" borderId="19" xfId="20962" applyFont="1" applyFill="1" applyBorder="1" applyAlignment="1" applyProtection="1">
      <alignment horizontal="right" vertical="center" wrapText="1"/>
      <protection locked="0"/>
    </xf>
    <xf numFmtId="0" fontId="94" fillId="0" borderId="66" xfId="0" applyFont="1" applyBorder="1" applyAlignment="1">
      <alignment horizontal="left" wrapText="1"/>
    </xf>
    <xf numFmtId="0" fontId="94" fillId="0" borderId="65" xfId="0" applyFont="1" applyBorder="1" applyAlignment="1">
      <alignment horizontal="left" wrapText="1"/>
    </xf>
    <xf numFmtId="0" fontId="94" fillId="0" borderId="135" xfId="0" applyFont="1" applyBorder="1" applyAlignment="1">
      <alignment horizontal="center" vertical="center"/>
    </xf>
    <xf numFmtId="0" fontId="94" fillId="0" borderId="30" xfId="0" applyFont="1" applyBorder="1" applyAlignment="1">
      <alignment horizontal="center" vertical="center"/>
    </xf>
    <xf numFmtId="0" fontId="94" fillId="0" borderId="136" xfId="0" applyFont="1" applyBorder="1" applyAlignment="1">
      <alignment horizontal="center" vertical="center"/>
    </xf>
    <xf numFmtId="0" fontId="135" fillId="0" borderId="135" xfId="0" applyFont="1" applyBorder="1" applyAlignment="1">
      <alignment horizontal="center"/>
    </xf>
    <xf numFmtId="0" fontId="135" fillId="0" borderId="30" xfId="0" applyFont="1" applyBorder="1" applyAlignment="1">
      <alignment horizontal="center"/>
    </xf>
    <xf numFmtId="0" fontId="135" fillId="0" borderId="136" xfId="0" applyFont="1" applyBorder="1" applyAlignment="1">
      <alignment horizontal="center"/>
    </xf>
    <xf numFmtId="164" fontId="0" fillId="0" borderId="128" xfId="7" applyNumberFormat="1" applyFont="1" applyBorder="1" applyAlignment="1">
      <alignment horizontal="center"/>
    </xf>
    <xf numFmtId="164" fontId="0" fillId="0" borderId="129" xfId="7" applyNumberFormat="1" applyFont="1" applyBorder="1" applyAlignment="1">
      <alignment horizontal="center"/>
    </xf>
    <xf numFmtId="164" fontId="0" fillId="0" borderId="130" xfId="7" applyNumberFormat="1" applyFont="1" applyBorder="1" applyAlignment="1">
      <alignment horizontal="center"/>
    </xf>
    <xf numFmtId="0" fontId="0" fillId="0" borderId="114" xfId="0" applyBorder="1" applyAlignment="1">
      <alignment horizontal="center" vertical="center"/>
    </xf>
    <xf numFmtId="0" fontId="122" fillId="0" borderId="115" xfId="0" applyFont="1" applyBorder="1" applyAlignment="1">
      <alignment horizontal="center" vertical="center"/>
    </xf>
    <xf numFmtId="0" fontId="122" fillId="0" borderId="7" xfId="0" applyFont="1" applyBorder="1" applyAlignment="1">
      <alignment horizontal="center" vertical="center"/>
    </xf>
    <xf numFmtId="0" fontId="123" fillId="0" borderId="16" xfId="0" applyFont="1" applyFill="1" applyBorder="1" applyAlignment="1" applyProtection="1">
      <alignment horizontal="center" vertical="center"/>
    </xf>
    <xf numFmtId="0" fontId="123" fillId="0" borderId="17" xfId="0" applyFont="1" applyFill="1" applyBorder="1" applyAlignment="1" applyProtection="1">
      <alignment horizontal="center" vertical="center"/>
    </xf>
    <xf numFmtId="0" fontId="0" fillId="0" borderId="116" xfId="0" applyBorder="1" applyAlignment="1">
      <alignment horizontal="center"/>
    </xf>
    <xf numFmtId="0" fontId="0" fillId="0" borderId="117" xfId="0" applyBorder="1" applyAlignment="1">
      <alignment horizontal="center"/>
    </xf>
    <xf numFmtId="0" fontId="0" fillId="0" borderId="118" xfId="0" applyBorder="1" applyAlignment="1">
      <alignment horizontal="center"/>
    </xf>
    <xf numFmtId="164" fontId="0" fillId="0" borderId="116" xfId="7" applyNumberFormat="1" applyFont="1" applyBorder="1" applyAlignment="1">
      <alignment horizontal="center"/>
    </xf>
    <xf numFmtId="164" fontId="0" fillId="0" borderId="117" xfId="7" applyNumberFormat="1" applyFont="1" applyBorder="1" applyAlignment="1">
      <alignment horizontal="center"/>
    </xf>
    <xf numFmtId="164" fontId="0" fillId="0" borderId="118" xfId="7" applyNumberFormat="1" applyFont="1" applyBorder="1" applyAlignment="1">
      <alignment horizontal="center"/>
    </xf>
    <xf numFmtId="0" fontId="0" fillId="0" borderId="68" xfId="0" applyBorder="1" applyAlignment="1">
      <alignment horizontal="center" vertical="center"/>
    </xf>
    <xf numFmtId="0" fontId="0" fillId="0" borderId="75" xfId="0" applyBorder="1" applyAlignment="1">
      <alignment horizontal="center" vertical="center"/>
    </xf>
    <xf numFmtId="0" fontId="122" fillId="0" borderId="131" xfId="0" applyFont="1" applyBorder="1" applyAlignment="1">
      <alignment horizontal="center" vertical="center" wrapText="1"/>
    </xf>
    <xf numFmtId="0" fontId="122" fillId="0" borderId="7" xfId="0" applyFont="1" applyBorder="1" applyAlignment="1">
      <alignment horizontal="center" vertical="center" wrapText="1"/>
    </xf>
    <xf numFmtId="0" fontId="0" fillId="0" borderId="127" xfId="0" applyBorder="1" applyAlignment="1">
      <alignment horizontal="center" vertical="center"/>
    </xf>
    <xf numFmtId="0" fontId="0" fillId="0" borderId="127" xfId="0" applyBorder="1" applyAlignment="1">
      <alignment horizontal="center" vertical="center" wrapText="1"/>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80" xfId="0" applyFont="1" applyFill="1" applyBorder="1" applyAlignment="1">
      <alignment horizontal="center" vertical="center" wrapText="1"/>
    </xf>
    <xf numFmtId="0" fontId="84" fillId="0" borderId="80" xfId="0" applyFont="1" applyFill="1" applyBorder="1" applyAlignment="1">
      <alignment horizontal="center" vertical="center" wrapText="1"/>
    </xf>
    <xf numFmtId="0" fontId="45" fillId="0" borderId="80" xfId="11" applyFont="1" applyFill="1" applyBorder="1" applyAlignment="1" applyProtection="1">
      <alignment horizontal="center" vertical="center" wrapText="1"/>
    </xf>
    <xf numFmtId="0" fontId="45" fillId="0" borderId="81" xfId="11" applyFont="1" applyFill="1" applyBorder="1" applyAlignment="1" applyProtection="1">
      <alignment horizontal="center" vertical="center" wrapText="1"/>
    </xf>
    <xf numFmtId="0" fontId="45" fillId="0" borderId="70"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71" xfId="13" applyFont="1" applyFill="1" applyBorder="1" applyAlignment="1" applyProtection="1">
      <alignment horizontal="center" vertical="center" wrapText="1"/>
      <protection locked="0"/>
    </xf>
    <xf numFmtId="0" fontId="99" fillId="3" borderId="64"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9"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3" borderId="28"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164"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64" fontId="45" fillId="0" borderId="72" xfId="1" applyNumberFormat="1" applyFont="1" applyFill="1" applyBorder="1" applyAlignment="1" applyProtection="1">
      <alignment horizontal="center" vertical="center" wrapText="1"/>
      <protection locked="0"/>
    </xf>
    <xf numFmtId="164" fontId="45" fillId="0" borderId="73" xfId="1" applyNumberFormat="1" applyFont="1" applyFill="1" applyBorder="1" applyAlignment="1" applyProtection="1">
      <alignment horizontal="center" vertical="center" wrapText="1"/>
      <protection locked="0"/>
    </xf>
    <xf numFmtId="0" fontId="3" fillId="0" borderId="71"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86" fillId="0" borderId="74" xfId="0" applyFont="1" applyBorder="1" applyAlignment="1">
      <alignment horizontal="center"/>
    </xf>
    <xf numFmtId="0" fontId="86" fillId="0" borderId="75"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100" fillId="0" borderId="54" xfId="0" applyFont="1" applyFill="1" applyBorder="1" applyAlignment="1">
      <alignment horizontal="left" vertical="center"/>
    </xf>
    <xf numFmtId="0" fontId="100" fillId="0" borderId="55" xfId="0" applyFont="1" applyFill="1" applyBorder="1" applyAlignment="1">
      <alignment horizontal="left" vertical="center"/>
    </xf>
    <xf numFmtId="0" fontId="3" fillId="0" borderId="55" xfId="0" applyFont="1" applyFill="1" applyBorder="1" applyAlignment="1">
      <alignment horizontal="center" vertical="center" wrapText="1"/>
    </xf>
    <xf numFmtId="0" fontId="3" fillId="0" borderId="77"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81" xfId="0" applyFont="1" applyBorder="1" applyAlignment="1">
      <alignment horizontal="center" vertical="center" wrapText="1"/>
    </xf>
    <xf numFmtId="0" fontId="116" fillId="0" borderId="104" xfId="0" applyNumberFormat="1" applyFont="1" applyFill="1" applyBorder="1" applyAlignment="1">
      <alignment horizontal="left" vertical="center" wrapText="1"/>
    </xf>
    <xf numFmtId="0" fontId="116" fillId="0" borderId="105" xfId="0" applyNumberFormat="1" applyFont="1" applyFill="1" applyBorder="1" applyAlignment="1">
      <alignment horizontal="left" vertical="center" wrapText="1"/>
    </xf>
    <xf numFmtId="0" fontId="116" fillId="0" borderId="109" xfId="0" applyNumberFormat="1" applyFont="1" applyFill="1" applyBorder="1" applyAlignment="1">
      <alignment horizontal="left" vertical="center" wrapText="1"/>
    </xf>
    <xf numFmtId="0" fontId="116" fillId="0" borderId="110" xfId="0" applyNumberFormat="1" applyFont="1" applyFill="1" applyBorder="1" applyAlignment="1">
      <alignment horizontal="left" vertical="center" wrapText="1"/>
    </xf>
    <xf numFmtId="0" fontId="116" fillId="0" borderId="112" xfId="0" applyNumberFormat="1" applyFont="1" applyFill="1" applyBorder="1" applyAlignment="1">
      <alignment horizontal="left" vertical="center" wrapText="1"/>
    </xf>
    <xf numFmtId="0" fontId="116" fillId="0" borderId="113" xfId="0" applyNumberFormat="1" applyFont="1" applyFill="1" applyBorder="1" applyAlignment="1">
      <alignment horizontal="left" vertical="center" wrapText="1"/>
    </xf>
    <xf numFmtId="0" fontId="117" fillId="0" borderId="106" xfId="0" applyFont="1" applyFill="1" applyBorder="1" applyAlignment="1">
      <alignment horizontal="center" vertical="center" wrapText="1"/>
    </xf>
    <xf numFmtId="0" fontId="117" fillId="0" borderId="107" xfId="0" applyFont="1" applyFill="1" applyBorder="1" applyAlignment="1">
      <alignment horizontal="center" vertical="center" wrapText="1"/>
    </xf>
    <xf numFmtId="0" fontId="117" fillId="0" borderId="108" xfId="0" applyFont="1" applyFill="1" applyBorder="1" applyAlignment="1">
      <alignment horizontal="center" vertical="center" wrapText="1"/>
    </xf>
    <xf numFmtId="0" fontId="117" fillId="0" borderId="85" xfId="0" applyFont="1" applyFill="1" applyBorder="1" applyAlignment="1">
      <alignment horizontal="center" vertical="center" wrapText="1"/>
    </xf>
    <xf numFmtId="0" fontId="117" fillId="0" borderId="111" xfId="0" applyFont="1" applyFill="1" applyBorder="1" applyAlignment="1">
      <alignment horizontal="center" vertical="center" wrapText="1"/>
    </xf>
    <xf numFmtId="0" fontId="117" fillId="0" borderId="75" xfId="0" applyFont="1" applyFill="1" applyBorder="1" applyAlignment="1">
      <alignment horizontal="center" vertical="center" wrapText="1"/>
    </xf>
    <xf numFmtId="0" fontId="113" fillId="0" borderId="131"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7" xfId="0" applyFont="1" applyBorder="1" applyAlignment="1">
      <alignment horizontal="center" vertical="center" wrapText="1"/>
    </xf>
    <xf numFmtId="0" fontId="121" fillId="0" borderId="127" xfId="0" applyFont="1" applyFill="1" applyBorder="1" applyAlignment="1">
      <alignment horizontal="center" vertical="center"/>
    </xf>
    <xf numFmtId="0" fontId="121" fillId="0" borderId="106" xfId="0" applyFont="1" applyFill="1" applyBorder="1" applyAlignment="1">
      <alignment horizontal="center" vertical="center"/>
    </xf>
    <xf numFmtId="0" fontId="121" fillId="0" borderId="108" xfId="0" applyFont="1" applyFill="1" applyBorder="1" applyAlignment="1">
      <alignment horizontal="center" vertical="center"/>
    </xf>
    <xf numFmtId="0" fontId="121" fillId="0" borderId="85" xfId="0" applyFont="1" applyFill="1" applyBorder="1" applyAlignment="1">
      <alignment horizontal="center" vertical="center"/>
    </xf>
    <xf numFmtId="0" fontId="121" fillId="0" borderId="75" xfId="0" applyFont="1" applyFill="1" applyBorder="1" applyAlignment="1">
      <alignment horizontal="center" vertical="center"/>
    </xf>
    <xf numFmtId="0" fontId="117" fillId="0" borderId="127" xfId="0" applyFont="1" applyFill="1" applyBorder="1" applyAlignment="1">
      <alignment horizontal="center" vertical="center" wrapText="1"/>
    </xf>
    <xf numFmtId="0" fontId="113" fillId="0" borderId="130" xfId="0" applyFont="1" applyBorder="1" applyAlignment="1">
      <alignment horizontal="center" vertical="center" wrapText="1"/>
    </xf>
    <xf numFmtId="0" fontId="116" fillId="0" borderId="106" xfId="0" applyFont="1" applyFill="1" applyBorder="1" applyAlignment="1">
      <alignment horizontal="center" vertical="center" wrapText="1"/>
    </xf>
    <xf numFmtId="0" fontId="116" fillId="0" borderId="108" xfId="0" applyFont="1" applyFill="1" applyBorder="1" applyAlignment="1">
      <alignment horizontal="center" vertical="center" wrapText="1"/>
    </xf>
    <xf numFmtId="0" fontId="116" fillId="0" borderId="70" xfId="0" applyFont="1" applyFill="1" applyBorder="1" applyAlignment="1">
      <alignment horizontal="center" vertical="center" wrapText="1"/>
    </xf>
    <xf numFmtId="0" fontId="116" fillId="0" borderId="68" xfId="0" applyFont="1" applyFill="1" applyBorder="1" applyAlignment="1">
      <alignment horizontal="center" vertical="center" wrapText="1"/>
    </xf>
    <xf numFmtId="0" fontId="116" fillId="0" borderId="85" xfId="0" applyFont="1" applyFill="1" applyBorder="1" applyAlignment="1">
      <alignment horizontal="center" vertical="center" wrapText="1"/>
    </xf>
    <xf numFmtId="0" fontId="116" fillId="0" borderId="75" xfId="0" applyFont="1" applyFill="1" applyBorder="1" applyAlignment="1">
      <alignment horizontal="center" vertical="center" wrapText="1"/>
    </xf>
    <xf numFmtId="0" fontId="113" fillId="0" borderId="128" xfId="0" applyFont="1" applyFill="1" applyBorder="1" applyAlignment="1">
      <alignment horizontal="center" vertical="center" wrapText="1"/>
    </xf>
    <xf numFmtId="0" fontId="113" fillId="0" borderId="129" xfId="0" applyFont="1" applyFill="1" applyBorder="1" applyAlignment="1">
      <alignment horizontal="center" vertical="center" wrapText="1"/>
    </xf>
    <xf numFmtId="0" fontId="116" fillId="0" borderId="76" xfId="0" applyFont="1" applyFill="1" applyBorder="1" applyAlignment="1">
      <alignment horizontal="center" vertical="center" wrapText="1"/>
    </xf>
    <xf numFmtId="0" fontId="116" fillId="0" borderId="7" xfId="0" applyFont="1" applyFill="1" applyBorder="1" applyAlignment="1">
      <alignment horizontal="center" vertical="center" wrapText="1"/>
    </xf>
    <xf numFmtId="0" fontId="113" fillId="0" borderId="76" xfId="0" applyFont="1" applyFill="1" applyBorder="1" applyAlignment="1">
      <alignment horizontal="center" vertical="center" wrapText="1"/>
    </xf>
    <xf numFmtId="0" fontId="113" fillId="0" borderId="75" xfId="0" applyFont="1" applyBorder="1" applyAlignment="1">
      <alignment horizontal="center" vertical="center" wrapText="1"/>
    </xf>
    <xf numFmtId="0" fontId="116" fillId="0" borderId="54" xfId="0" applyNumberFormat="1" applyFont="1" applyFill="1" applyBorder="1" applyAlignment="1">
      <alignment horizontal="left" vertical="top" wrapText="1"/>
    </xf>
    <xf numFmtId="0" fontId="116" fillId="0" borderId="77" xfId="0" applyNumberFormat="1" applyFont="1" applyFill="1" applyBorder="1" applyAlignment="1">
      <alignment horizontal="left" vertical="top" wrapText="1"/>
    </xf>
    <xf numFmtId="0" fontId="116" fillId="0" borderId="63" xfId="0" applyNumberFormat="1" applyFont="1" applyFill="1" applyBorder="1" applyAlignment="1">
      <alignment horizontal="left" vertical="top" wrapText="1"/>
    </xf>
    <xf numFmtId="0" fontId="116" fillId="0" borderId="96" xfId="0" applyNumberFormat="1" applyFont="1" applyFill="1" applyBorder="1" applyAlignment="1">
      <alignment horizontal="left" vertical="top" wrapText="1"/>
    </xf>
    <xf numFmtId="0" fontId="116" fillId="0" borderId="103" xfId="0" applyNumberFormat="1" applyFont="1" applyFill="1" applyBorder="1" applyAlignment="1">
      <alignment horizontal="left" vertical="top" wrapText="1"/>
    </xf>
    <xf numFmtId="0" fontId="116" fillId="0" borderId="134" xfId="0" applyNumberFormat="1" applyFont="1" applyFill="1" applyBorder="1" applyAlignment="1">
      <alignment horizontal="left" vertical="top" wrapText="1"/>
    </xf>
    <xf numFmtId="0" fontId="116" fillId="0" borderId="87" xfId="0" applyFont="1" applyFill="1" applyBorder="1" applyAlignment="1">
      <alignment horizontal="center" vertical="center" wrapText="1"/>
    </xf>
    <xf numFmtId="0" fontId="116" fillId="0" borderId="67" xfId="0" applyFont="1" applyFill="1" applyBorder="1" applyAlignment="1">
      <alignment horizontal="center" vertical="center" wrapText="1"/>
    </xf>
    <xf numFmtId="0" fontId="113" fillId="0" borderId="64" xfId="0" applyFont="1" applyBorder="1" applyAlignment="1">
      <alignment horizontal="center" vertical="center" wrapText="1"/>
    </xf>
    <xf numFmtId="0" fontId="113" fillId="0" borderId="69" xfId="0" applyFont="1" applyFill="1" applyBorder="1" applyAlignment="1">
      <alignment horizontal="center" vertical="center" wrapText="1"/>
    </xf>
    <xf numFmtId="0" fontId="113" fillId="0" borderId="27" xfId="0" applyFont="1" applyFill="1" applyBorder="1" applyAlignment="1">
      <alignment horizontal="center" vertical="center" wrapText="1"/>
    </xf>
    <xf numFmtId="0" fontId="113" fillId="0" borderId="28" xfId="0" applyFont="1" applyFill="1" applyBorder="1" applyAlignment="1">
      <alignment horizontal="center" vertical="center" wrapText="1"/>
    </xf>
    <xf numFmtId="0" fontId="113" fillId="0" borderId="106" xfId="0" applyFont="1" applyBorder="1" applyAlignment="1">
      <alignment horizontal="center" vertical="top" wrapText="1"/>
    </xf>
    <xf numFmtId="0" fontId="113" fillId="0" borderId="107" xfId="0" applyFont="1" applyBorder="1" applyAlignment="1">
      <alignment horizontal="center" vertical="top" wrapText="1"/>
    </xf>
    <xf numFmtId="0" fontId="113" fillId="0" borderId="106" xfId="0" applyFont="1" applyFill="1" applyBorder="1" applyAlignment="1">
      <alignment horizontal="center" vertical="top" wrapText="1"/>
    </xf>
    <xf numFmtId="0" fontId="113" fillId="0" borderId="129" xfId="0" applyFont="1" applyFill="1" applyBorder="1" applyAlignment="1">
      <alignment horizontal="center" vertical="top" wrapText="1"/>
    </xf>
    <xf numFmtId="0" fontId="113" fillId="0" borderId="130" xfId="0" applyFont="1" applyFill="1" applyBorder="1" applyAlignment="1">
      <alignment horizontal="center" vertical="top" wrapText="1"/>
    </xf>
    <xf numFmtId="0" fontId="133" fillId="0" borderId="119" xfId="0" applyNumberFormat="1" applyFont="1" applyFill="1" applyBorder="1" applyAlignment="1">
      <alignment horizontal="left" vertical="top" wrapText="1"/>
    </xf>
    <xf numFmtId="0" fontId="133" fillId="0" borderId="120" xfId="0" applyNumberFormat="1" applyFont="1" applyFill="1" applyBorder="1" applyAlignment="1">
      <alignment horizontal="left" vertical="top" wrapText="1"/>
    </xf>
    <xf numFmtId="0" fontId="119" fillId="0" borderId="106" xfId="0" applyFont="1" applyBorder="1" applyAlignment="1">
      <alignment horizontal="center" vertical="center"/>
    </xf>
    <xf numFmtId="0" fontId="119" fillId="0" borderId="108" xfId="0" applyFont="1" applyBorder="1" applyAlignment="1">
      <alignment horizontal="center" vertical="center"/>
    </xf>
    <xf numFmtId="0" fontId="119" fillId="0" borderId="85" xfId="0" applyFont="1" applyBorder="1" applyAlignment="1">
      <alignment horizontal="center" vertical="center"/>
    </xf>
    <xf numFmtId="0" fontId="119" fillId="0" borderId="75" xfId="0" applyFont="1" applyBorder="1" applyAlignment="1">
      <alignment horizontal="center" vertical="center"/>
    </xf>
    <xf numFmtId="0" fontId="118" fillId="0" borderId="127" xfId="0" applyFont="1" applyBorder="1" applyAlignment="1">
      <alignment horizontal="center" vertical="center" wrapText="1"/>
    </xf>
    <xf numFmtId="0" fontId="118" fillId="0" borderId="131" xfId="0" applyFont="1" applyBorder="1" applyAlignment="1">
      <alignment horizontal="center" vertical="center" wrapText="1"/>
    </xf>
  </cellXfs>
  <cellStyles count="20967">
    <cellStyle name="_RC VALUTEBIS WRILSI " xfId="18"/>
    <cellStyle name="=C:\WINNT35\SYSTEM32\COMMAND.COM" xfId="20964"/>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3" xfId="724"/>
    <cellStyle name="Calculation 2 10 4" xfId="725"/>
    <cellStyle name="Calculation 2 10 5" xfId="726"/>
    <cellStyle name="Calculation 2 11" xfId="727"/>
    <cellStyle name="Calculation 2 11 2" xfId="728"/>
    <cellStyle name="Calculation 2 11 3" xfId="729"/>
    <cellStyle name="Calculation 2 11 4" xfId="730"/>
    <cellStyle name="Calculation 2 11 5" xfId="731"/>
    <cellStyle name="Calculation 2 12" xfId="732"/>
    <cellStyle name="Calculation 2 12 2" xfId="733"/>
    <cellStyle name="Calculation 2 12 3" xfId="734"/>
    <cellStyle name="Calculation 2 12 4" xfId="735"/>
    <cellStyle name="Calculation 2 12 5" xfId="736"/>
    <cellStyle name="Calculation 2 13" xfId="737"/>
    <cellStyle name="Calculation 2 13 2" xfId="738"/>
    <cellStyle name="Calculation 2 13 3" xfId="739"/>
    <cellStyle name="Calculation 2 13 4" xfId="740"/>
    <cellStyle name="Calculation 2 14" xfId="741"/>
    <cellStyle name="Calculation 2 15" xfId="742"/>
    <cellStyle name="Calculation 2 16" xfId="743"/>
    <cellStyle name="Calculation 2 2" xfId="744"/>
    <cellStyle name="Calculation 2 2 2" xfId="745"/>
    <cellStyle name="Calculation 2 2 2 2" xfId="746"/>
    <cellStyle name="Calculation 2 2 2 3" xfId="747"/>
    <cellStyle name="Calculation 2 2 2 4" xfId="748"/>
    <cellStyle name="Calculation 2 2 3" xfId="749"/>
    <cellStyle name="Calculation 2 2 3 2" xfId="750"/>
    <cellStyle name="Calculation 2 2 3 3" xfId="751"/>
    <cellStyle name="Calculation 2 2 3 4" xfId="752"/>
    <cellStyle name="Calculation 2 2 4" xfId="753"/>
    <cellStyle name="Calculation 2 2 4 2" xfId="754"/>
    <cellStyle name="Calculation 2 2 4 3" xfId="755"/>
    <cellStyle name="Calculation 2 2 4 4" xfId="756"/>
    <cellStyle name="Calculation 2 2 5" xfId="757"/>
    <cellStyle name="Calculation 2 2 5 2" xfId="758"/>
    <cellStyle name="Calculation 2 2 5 3" xfId="759"/>
    <cellStyle name="Calculation 2 2 5 4" xfId="760"/>
    <cellStyle name="Calculation 2 2 6" xfId="761"/>
    <cellStyle name="Calculation 2 2 7" xfId="762"/>
    <cellStyle name="Calculation 2 2 8" xfId="763"/>
    <cellStyle name="Calculation 2 2 9" xfId="764"/>
    <cellStyle name="Calculation 2 3" xfId="765"/>
    <cellStyle name="Calculation 2 3 2" xfId="766"/>
    <cellStyle name="Calculation 2 3 3" xfId="767"/>
    <cellStyle name="Calculation 2 3 4" xfId="768"/>
    <cellStyle name="Calculation 2 3 5" xfId="769"/>
    <cellStyle name="Calculation 2 4" xfId="770"/>
    <cellStyle name="Calculation 2 4 2" xfId="771"/>
    <cellStyle name="Calculation 2 4 3" xfId="772"/>
    <cellStyle name="Calculation 2 4 4" xfId="773"/>
    <cellStyle name="Calculation 2 4 5" xfId="774"/>
    <cellStyle name="Calculation 2 5" xfId="775"/>
    <cellStyle name="Calculation 2 5 2" xfId="776"/>
    <cellStyle name="Calculation 2 5 3" xfId="777"/>
    <cellStyle name="Calculation 2 5 4" xfId="778"/>
    <cellStyle name="Calculation 2 5 5" xfId="779"/>
    <cellStyle name="Calculation 2 6" xfId="780"/>
    <cellStyle name="Calculation 2 6 2" xfId="781"/>
    <cellStyle name="Calculation 2 6 3" xfId="782"/>
    <cellStyle name="Calculation 2 6 4" xfId="783"/>
    <cellStyle name="Calculation 2 6 5" xfId="784"/>
    <cellStyle name="Calculation 2 7" xfId="785"/>
    <cellStyle name="Calculation 2 7 2" xfId="786"/>
    <cellStyle name="Calculation 2 7 3" xfId="787"/>
    <cellStyle name="Calculation 2 7 4" xfId="788"/>
    <cellStyle name="Calculation 2 7 5" xfId="789"/>
    <cellStyle name="Calculation 2 8" xfId="790"/>
    <cellStyle name="Calculation 2 8 2" xfId="791"/>
    <cellStyle name="Calculation 2 8 3" xfId="792"/>
    <cellStyle name="Calculation 2 8 4" xfId="793"/>
    <cellStyle name="Calculation 2 8 5" xfId="794"/>
    <cellStyle name="Calculation 2 9" xfId="795"/>
    <cellStyle name="Calculation 2 9 2" xfId="796"/>
    <cellStyle name="Calculation 2 9 3" xfId="797"/>
    <cellStyle name="Calculation 2 9 4" xfId="798"/>
    <cellStyle name="Calculation 2 9 5" xfId="799"/>
    <cellStyle name="Calculation 3" xfId="800"/>
    <cellStyle name="Calculation 3 2" xfId="801"/>
    <cellStyle name="Calculation 3 3" xfId="802"/>
    <cellStyle name="Calculation 4" xfId="803"/>
    <cellStyle name="Calculation 4 2" xfId="804"/>
    <cellStyle name="Calculation 4 3" xfId="805"/>
    <cellStyle name="Calculation 5" xfId="806"/>
    <cellStyle name="Calculation 5 2" xfId="807"/>
    <cellStyle name="Calculation 5 3" xfId="808"/>
    <cellStyle name="Calculation 6" xfId="809"/>
    <cellStyle name="Calculation 6 2" xfId="810"/>
    <cellStyle name="Calculation 6 3" xfId="811"/>
    <cellStyle name="Calculation 7" xfId="812"/>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0965"/>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2" xfId="9187"/>
    <cellStyle name="Gia's 3" xfId="9188"/>
    <cellStyle name="Gia's 4" xfId="9189"/>
    <cellStyle name="Gia's 5" xfId="9190"/>
    <cellStyle name="Gia's 6" xfId="9191"/>
    <cellStyle name="Gia's 7" xfId="9192"/>
    <cellStyle name="Gia's 8" xfId="9193"/>
    <cellStyle name="Gia's 9" xfId="9194"/>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Header1" xfId="9222"/>
    <cellStyle name="Header1 2" xfId="9223"/>
    <cellStyle name="Header1 3" xfId="9224"/>
    <cellStyle name="Header2" xfId="9225"/>
    <cellStyle name="Header2 2" xfId="9226"/>
    <cellStyle name="Header2 3" xfId="9227"/>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ighlightExposure" xfId="9323"/>
    <cellStyle name="highlightPercentage" xfId="9324"/>
    <cellStyle name="highlightText" xfId="9325"/>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3" xfId="9336"/>
    <cellStyle name="Input 2 10 4" xfId="9337"/>
    <cellStyle name="Input 2 10 5" xfId="9338"/>
    <cellStyle name="Input 2 11" xfId="9339"/>
    <cellStyle name="Input 2 11 2" xfId="9340"/>
    <cellStyle name="Input 2 11 3" xfId="9341"/>
    <cellStyle name="Input 2 11 4" xfId="9342"/>
    <cellStyle name="Input 2 11 5" xfId="9343"/>
    <cellStyle name="Input 2 12" xfId="9344"/>
    <cellStyle name="Input 2 12 2" xfId="9345"/>
    <cellStyle name="Input 2 12 3" xfId="9346"/>
    <cellStyle name="Input 2 12 4" xfId="9347"/>
    <cellStyle name="Input 2 12 5" xfId="9348"/>
    <cellStyle name="Input 2 13" xfId="9349"/>
    <cellStyle name="Input 2 13 2" xfId="9350"/>
    <cellStyle name="Input 2 13 3" xfId="9351"/>
    <cellStyle name="Input 2 13 4" xfId="9352"/>
    <cellStyle name="Input 2 14" xfId="9353"/>
    <cellStyle name="Input 2 15" xfId="9354"/>
    <cellStyle name="Input 2 16" xfId="9355"/>
    <cellStyle name="Input 2 2" xfId="9356"/>
    <cellStyle name="Input 2 2 2" xfId="9357"/>
    <cellStyle name="Input 2 2 2 2" xfId="9358"/>
    <cellStyle name="Input 2 2 2 3" xfId="9359"/>
    <cellStyle name="Input 2 2 2 4" xfId="9360"/>
    <cellStyle name="Input 2 2 3" xfId="9361"/>
    <cellStyle name="Input 2 2 3 2" xfId="9362"/>
    <cellStyle name="Input 2 2 3 3" xfId="9363"/>
    <cellStyle name="Input 2 2 3 4" xfId="9364"/>
    <cellStyle name="Input 2 2 4" xfId="9365"/>
    <cellStyle name="Input 2 2 4 2" xfId="9366"/>
    <cellStyle name="Input 2 2 4 3" xfId="9367"/>
    <cellStyle name="Input 2 2 4 4" xfId="9368"/>
    <cellStyle name="Input 2 2 5" xfId="9369"/>
    <cellStyle name="Input 2 2 5 2" xfId="9370"/>
    <cellStyle name="Input 2 2 5 3" xfId="9371"/>
    <cellStyle name="Input 2 2 5 4" xfId="9372"/>
    <cellStyle name="Input 2 2 6" xfId="9373"/>
    <cellStyle name="Input 2 2 7" xfId="9374"/>
    <cellStyle name="Input 2 2 8" xfId="9375"/>
    <cellStyle name="Input 2 2 9" xfId="9376"/>
    <cellStyle name="Input 2 3" xfId="9377"/>
    <cellStyle name="Input 2 3 2" xfId="9378"/>
    <cellStyle name="Input 2 3 3" xfId="9379"/>
    <cellStyle name="Input 2 3 4" xfId="9380"/>
    <cellStyle name="Input 2 3 5" xfId="9381"/>
    <cellStyle name="Input 2 4" xfId="9382"/>
    <cellStyle name="Input 2 4 2" xfId="9383"/>
    <cellStyle name="Input 2 4 3" xfId="9384"/>
    <cellStyle name="Input 2 4 4" xfId="9385"/>
    <cellStyle name="Input 2 4 5" xfId="9386"/>
    <cellStyle name="Input 2 5" xfId="9387"/>
    <cellStyle name="Input 2 5 2" xfId="9388"/>
    <cellStyle name="Input 2 5 3" xfId="9389"/>
    <cellStyle name="Input 2 5 4" xfId="9390"/>
    <cellStyle name="Input 2 5 5" xfId="9391"/>
    <cellStyle name="Input 2 6" xfId="9392"/>
    <cellStyle name="Input 2 6 2" xfId="9393"/>
    <cellStyle name="Input 2 6 3" xfId="9394"/>
    <cellStyle name="Input 2 6 4" xfId="9395"/>
    <cellStyle name="Input 2 6 5" xfId="9396"/>
    <cellStyle name="Input 2 7" xfId="9397"/>
    <cellStyle name="Input 2 7 2" xfId="9398"/>
    <cellStyle name="Input 2 7 3" xfId="9399"/>
    <cellStyle name="Input 2 7 4" xfId="9400"/>
    <cellStyle name="Input 2 7 5" xfId="9401"/>
    <cellStyle name="Input 2 8" xfId="9402"/>
    <cellStyle name="Input 2 8 2" xfId="9403"/>
    <cellStyle name="Input 2 8 3" xfId="9404"/>
    <cellStyle name="Input 2 8 4" xfId="9405"/>
    <cellStyle name="Input 2 8 5" xfId="9406"/>
    <cellStyle name="Input 2 9" xfId="9407"/>
    <cellStyle name="Input 2 9 2" xfId="9408"/>
    <cellStyle name="Input 2 9 3" xfId="9409"/>
    <cellStyle name="Input 2 9 4" xfId="9410"/>
    <cellStyle name="Input 2 9 5" xfId="9411"/>
    <cellStyle name="Input 3" xfId="9412"/>
    <cellStyle name="Input 3 2" xfId="9413"/>
    <cellStyle name="Input 3 3" xfId="9414"/>
    <cellStyle name="Input 4" xfId="9415"/>
    <cellStyle name="Input 4 2" xfId="9416"/>
    <cellStyle name="Input 4 3" xfId="9417"/>
    <cellStyle name="Input 5" xfId="9418"/>
    <cellStyle name="Input 5 2" xfId="9419"/>
    <cellStyle name="Input 5 3" xfId="9420"/>
    <cellStyle name="Input 6" xfId="9421"/>
    <cellStyle name="Input 6 2" xfId="9422"/>
    <cellStyle name="Input 6 3" xfId="9423"/>
    <cellStyle name="Input 7" xfId="9424"/>
    <cellStyle name="inputExposure" xfId="9425"/>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0963"/>
    <cellStyle name="Normal 122" xfId="20960"/>
    <cellStyle name="Normal 123" xfId="20966"/>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pital &amp; RWA N 2 2" xfId="20961"/>
    <cellStyle name="Normal_Casestdy draft" xfId="15"/>
    <cellStyle name="Normal_Casestdy draft 2" xfId="9"/>
    <cellStyle name="Normalny_Eksport 2000 - F" xfId="20382"/>
    <cellStyle name="Note 2" xfId="20383"/>
    <cellStyle name="Note 2 10" xfId="20384"/>
    <cellStyle name="Note 2 10 2" xfId="20385"/>
    <cellStyle name="Note 2 10 3" xfId="20386"/>
    <cellStyle name="Note 2 10 4" xfId="20387"/>
    <cellStyle name="Note 2 10 5" xfId="20388"/>
    <cellStyle name="Note 2 11" xfId="20389"/>
    <cellStyle name="Note 2 11 2" xfId="20390"/>
    <cellStyle name="Note 2 11 3" xfId="20391"/>
    <cellStyle name="Note 2 11 4" xfId="20392"/>
    <cellStyle name="Note 2 11 5" xfId="20393"/>
    <cellStyle name="Note 2 12" xfId="20394"/>
    <cellStyle name="Note 2 12 2" xfId="20395"/>
    <cellStyle name="Note 2 12 3" xfId="20396"/>
    <cellStyle name="Note 2 12 4" xfId="20397"/>
    <cellStyle name="Note 2 12 5" xfId="20398"/>
    <cellStyle name="Note 2 13" xfId="20399"/>
    <cellStyle name="Note 2 13 2" xfId="20400"/>
    <cellStyle name="Note 2 13 3" xfId="20401"/>
    <cellStyle name="Note 2 13 4" xfId="20402"/>
    <cellStyle name="Note 2 13 5" xfId="20403"/>
    <cellStyle name="Note 2 14" xfId="20404"/>
    <cellStyle name="Note 2 14 2" xfId="20405"/>
    <cellStyle name="Note 2 15" xfId="20406"/>
    <cellStyle name="Note 2 15 2" xfId="20407"/>
    <cellStyle name="Note 2 16" xfId="20408"/>
    <cellStyle name="Note 2 17" xfId="20409"/>
    <cellStyle name="Note 2 2" xfId="20410"/>
    <cellStyle name="Note 2 2 10" xfId="20411"/>
    <cellStyle name="Note 2 2 2" xfId="20412"/>
    <cellStyle name="Note 2 2 2 2" xfId="20413"/>
    <cellStyle name="Note 2 2 2 3" xfId="20414"/>
    <cellStyle name="Note 2 2 2 4" xfId="20415"/>
    <cellStyle name="Note 2 2 2 5" xfId="20416"/>
    <cellStyle name="Note 2 2 3" xfId="20417"/>
    <cellStyle name="Note 2 2 3 2" xfId="20418"/>
    <cellStyle name="Note 2 2 3 3" xfId="20419"/>
    <cellStyle name="Note 2 2 3 4" xfId="20420"/>
    <cellStyle name="Note 2 2 3 5" xfId="20421"/>
    <cellStyle name="Note 2 2 4" xfId="20422"/>
    <cellStyle name="Note 2 2 4 2" xfId="20423"/>
    <cellStyle name="Note 2 2 4 3" xfId="20424"/>
    <cellStyle name="Note 2 2 4 4" xfId="20425"/>
    <cellStyle name="Note 2 2 5" xfId="20426"/>
    <cellStyle name="Note 2 2 5 2" xfId="20427"/>
    <cellStyle name="Note 2 2 5 3" xfId="20428"/>
    <cellStyle name="Note 2 2 5 4" xfId="20429"/>
    <cellStyle name="Note 2 2 6" xfId="20430"/>
    <cellStyle name="Note 2 2 7" xfId="20431"/>
    <cellStyle name="Note 2 2 8" xfId="20432"/>
    <cellStyle name="Note 2 2 9" xfId="20433"/>
    <cellStyle name="Note 2 3" xfId="20434"/>
    <cellStyle name="Note 2 3 2" xfId="20435"/>
    <cellStyle name="Note 2 3 3" xfId="20436"/>
    <cellStyle name="Note 2 3 4" xfId="20437"/>
    <cellStyle name="Note 2 3 5" xfId="20438"/>
    <cellStyle name="Note 2 4" xfId="20439"/>
    <cellStyle name="Note 2 4 2" xfId="20440"/>
    <cellStyle name="Note 2 4 2 2" xfId="20441"/>
    <cellStyle name="Note 2 4 3" xfId="20442"/>
    <cellStyle name="Note 2 4 3 2" xfId="20443"/>
    <cellStyle name="Note 2 4 4" xfId="20444"/>
    <cellStyle name="Note 2 4 4 2" xfId="20445"/>
    <cellStyle name="Note 2 4 5" xfId="20446"/>
    <cellStyle name="Note 2 4 6" xfId="20447"/>
    <cellStyle name="Note 2 4 7" xfId="20448"/>
    <cellStyle name="Note 2 5" xfId="20449"/>
    <cellStyle name="Note 2 5 2" xfId="20450"/>
    <cellStyle name="Note 2 5 2 2" xfId="20451"/>
    <cellStyle name="Note 2 5 3" xfId="20452"/>
    <cellStyle name="Note 2 5 3 2" xfId="20453"/>
    <cellStyle name="Note 2 5 4" xfId="20454"/>
    <cellStyle name="Note 2 5 4 2" xfId="20455"/>
    <cellStyle name="Note 2 5 5" xfId="20456"/>
    <cellStyle name="Note 2 5 6" xfId="20457"/>
    <cellStyle name="Note 2 5 7" xfId="20458"/>
    <cellStyle name="Note 2 6" xfId="20459"/>
    <cellStyle name="Note 2 6 2" xfId="20460"/>
    <cellStyle name="Note 2 6 2 2" xfId="20461"/>
    <cellStyle name="Note 2 6 3" xfId="20462"/>
    <cellStyle name="Note 2 6 3 2" xfId="20463"/>
    <cellStyle name="Note 2 6 4" xfId="20464"/>
    <cellStyle name="Note 2 6 4 2" xfId="20465"/>
    <cellStyle name="Note 2 6 5" xfId="20466"/>
    <cellStyle name="Note 2 6 6" xfId="20467"/>
    <cellStyle name="Note 2 6 7" xfId="20468"/>
    <cellStyle name="Note 2 7" xfId="20469"/>
    <cellStyle name="Note 2 7 2" xfId="20470"/>
    <cellStyle name="Note 2 7 2 2" xfId="20471"/>
    <cellStyle name="Note 2 7 3" xfId="20472"/>
    <cellStyle name="Note 2 7 3 2" xfId="20473"/>
    <cellStyle name="Note 2 7 4" xfId="20474"/>
    <cellStyle name="Note 2 7 4 2" xfId="20475"/>
    <cellStyle name="Note 2 7 5" xfId="20476"/>
    <cellStyle name="Note 2 7 6" xfId="20477"/>
    <cellStyle name="Note 2 7 7" xfId="20478"/>
    <cellStyle name="Note 2 8" xfId="20479"/>
    <cellStyle name="Note 2 8 2" xfId="20480"/>
    <cellStyle name="Note 2 8 3" xfId="20481"/>
    <cellStyle name="Note 2 8 4" xfId="20482"/>
    <cellStyle name="Note 2 8 5" xfId="20483"/>
    <cellStyle name="Note 2 9" xfId="20484"/>
    <cellStyle name="Note 2 9 2" xfId="20485"/>
    <cellStyle name="Note 2 9 3" xfId="20486"/>
    <cellStyle name="Note 2 9 4" xfId="20487"/>
    <cellStyle name="Note 2 9 5" xfId="20488"/>
    <cellStyle name="Note 3 2" xfId="20489"/>
    <cellStyle name="Note 3 2 2" xfId="20490"/>
    <cellStyle name="Note 3 2 3" xfId="20491"/>
    <cellStyle name="Note 3 3" xfId="20492"/>
    <cellStyle name="Note 3 3 2" xfId="20493"/>
    <cellStyle name="Note 3 4" xfId="20494"/>
    <cellStyle name="Note 3 5" xfId="20495"/>
    <cellStyle name="Note 4 2" xfId="20496"/>
    <cellStyle name="Note 4 2 2" xfId="20497"/>
    <cellStyle name="Note 4 2 3" xfId="20498"/>
    <cellStyle name="Note 4 3" xfId="20499"/>
    <cellStyle name="Note 4 4" xfId="20500"/>
    <cellStyle name="Note 4 5" xfId="20501"/>
    <cellStyle name="Note 5" xfId="20502"/>
    <cellStyle name="Note 5 2" xfId="20503"/>
    <cellStyle name="Note 5 2 2" xfId="20504"/>
    <cellStyle name="Note 5 3" xfId="20505"/>
    <cellStyle name="Note 5 3 2" xfId="20506"/>
    <cellStyle name="Note 5 4" xfId="20507"/>
    <cellStyle name="Note 5 5" xfId="20508"/>
    <cellStyle name="Note 6" xfId="20509"/>
    <cellStyle name="Note 6 2" xfId="20510"/>
    <cellStyle name="Note 6 2 2" xfId="20511"/>
    <cellStyle name="Note 6 3" xfId="20512"/>
    <cellStyle name="Note 6 4" xfId="20513"/>
    <cellStyle name="Note 7" xfId="20514"/>
    <cellStyle name="Note 8" xfId="20515"/>
    <cellStyle name="Note 8 2" xfId="20516"/>
    <cellStyle name="Note 9" xfId="20517"/>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Heading" xfId="20525"/>
    <cellStyle name="OptionHeading 2" xfId="20526"/>
    <cellStyle name="OptionHeading 3" xfId="20527"/>
    <cellStyle name="Output 2" xfId="20528"/>
    <cellStyle name="Output 2 10" xfId="20529"/>
    <cellStyle name="Output 2 10 2" xfId="20530"/>
    <cellStyle name="Output 2 10 3" xfId="20531"/>
    <cellStyle name="Output 2 10 4" xfId="20532"/>
    <cellStyle name="Output 2 10 5" xfId="20533"/>
    <cellStyle name="Output 2 11" xfId="20534"/>
    <cellStyle name="Output 2 11 2" xfId="20535"/>
    <cellStyle name="Output 2 11 3" xfId="20536"/>
    <cellStyle name="Output 2 11 4" xfId="20537"/>
    <cellStyle name="Output 2 11 5" xfId="20538"/>
    <cellStyle name="Output 2 12" xfId="20539"/>
    <cellStyle name="Output 2 12 2" xfId="20540"/>
    <cellStyle name="Output 2 12 3" xfId="20541"/>
    <cellStyle name="Output 2 12 4" xfId="20542"/>
    <cellStyle name="Output 2 12 5" xfId="20543"/>
    <cellStyle name="Output 2 13" xfId="20544"/>
    <cellStyle name="Output 2 13 2" xfId="20545"/>
    <cellStyle name="Output 2 13 3" xfId="20546"/>
    <cellStyle name="Output 2 13 4" xfId="20547"/>
    <cellStyle name="Output 2 14" xfId="20548"/>
    <cellStyle name="Output 2 15" xfId="20549"/>
    <cellStyle name="Output 2 16" xfId="20550"/>
    <cellStyle name="Output 2 2" xfId="20551"/>
    <cellStyle name="Output 2 2 2" xfId="20552"/>
    <cellStyle name="Output 2 2 2 2" xfId="20553"/>
    <cellStyle name="Output 2 2 2 3" xfId="20554"/>
    <cellStyle name="Output 2 2 2 4" xfId="20555"/>
    <cellStyle name="Output 2 2 3" xfId="20556"/>
    <cellStyle name="Output 2 2 3 2" xfId="20557"/>
    <cellStyle name="Output 2 2 3 3" xfId="20558"/>
    <cellStyle name="Output 2 2 3 4" xfId="20559"/>
    <cellStyle name="Output 2 2 4" xfId="20560"/>
    <cellStyle name="Output 2 2 4 2" xfId="20561"/>
    <cellStyle name="Output 2 2 4 3" xfId="20562"/>
    <cellStyle name="Output 2 2 4 4" xfId="20563"/>
    <cellStyle name="Output 2 2 5" xfId="20564"/>
    <cellStyle name="Output 2 2 5 2" xfId="20565"/>
    <cellStyle name="Output 2 2 5 3" xfId="20566"/>
    <cellStyle name="Output 2 2 5 4" xfId="20567"/>
    <cellStyle name="Output 2 2 6" xfId="20568"/>
    <cellStyle name="Output 2 2 7" xfId="20569"/>
    <cellStyle name="Output 2 2 8" xfId="20570"/>
    <cellStyle name="Output 2 2 9" xfId="20571"/>
    <cellStyle name="Output 2 3" xfId="20572"/>
    <cellStyle name="Output 2 3 2" xfId="20573"/>
    <cellStyle name="Output 2 3 3" xfId="20574"/>
    <cellStyle name="Output 2 3 4" xfId="20575"/>
    <cellStyle name="Output 2 3 5" xfId="20576"/>
    <cellStyle name="Output 2 4" xfId="20577"/>
    <cellStyle name="Output 2 4 2" xfId="20578"/>
    <cellStyle name="Output 2 4 3" xfId="20579"/>
    <cellStyle name="Output 2 4 4" xfId="20580"/>
    <cellStyle name="Output 2 4 5" xfId="20581"/>
    <cellStyle name="Output 2 5" xfId="20582"/>
    <cellStyle name="Output 2 5 2" xfId="20583"/>
    <cellStyle name="Output 2 5 3" xfId="20584"/>
    <cellStyle name="Output 2 5 4" xfId="20585"/>
    <cellStyle name="Output 2 5 5" xfId="20586"/>
    <cellStyle name="Output 2 6" xfId="20587"/>
    <cellStyle name="Output 2 6 2" xfId="20588"/>
    <cellStyle name="Output 2 6 3" xfId="20589"/>
    <cellStyle name="Output 2 6 4" xfId="20590"/>
    <cellStyle name="Output 2 6 5" xfId="20591"/>
    <cellStyle name="Output 2 7" xfId="20592"/>
    <cellStyle name="Output 2 7 2" xfId="20593"/>
    <cellStyle name="Output 2 7 3" xfId="20594"/>
    <cellStyle name="Output 2 7 4" xfId="20595"/>
    <cellStyle name="Output 2 7 5" xfId="20596"/>
    <cellStyle name="Output 2 8" xfId="20597"/>
    <cellStyle name="Output 2 8 2" xfId="20598"/>
    <cellStyle name="Output 2 8 3" xfId="20599"/>
    <cellStyle name="Output 2 8 4" xfId="20600"/>
    <cellStyle name="Output 2 8 5" xfId="20601"/>
    <cellStyle name="Output 2 9" xfId="20602"/>
    <cellStyle name="Output 2 9 2" xfId="20603"/>
    <cellStyle name="Output 2 9 3" xfId="20604"/>
    <cellStyle name="Output 2 9 4" xfId="20605"/>
    <cellStyle name="Output 2 9 5" xfId="20606"/>
    <cellStyle name="Output 3" xfId="20607"/>
    <cellStyle name="Output 3 2" xfId="20608"/>
    <cellStyle name="Output 3 3" xfId="20609"/>
    <cellStyle name="Output 4" xfId="20610"/>
    <cellStyle name="Output 4 2" xfId="20611"/>
    <cellStyle name="Output 4 3" xfId="20612"/>
    <cellStyle name="Output 5" xfId="20613"/>
    <cellStyle name="Output 5 2" xfId="20614"/>
    <cellStyle name="Output 5 3" xfId="20615"/>
    <cellStyle name="Output 6" xfId="20616"/>
    <cellStyle name="Output 6 2" xfId="20617"/>
    <cellStyle name="Output 6 3" xfId="20618"/>
    <cellStyle name="Output 7" xfId="20619"/>
    <cellStyle name="Percen - Style1" xfId="20620"/>
    <cellStyle name="Percent" xfId="20962"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ParameterE" xfId="20787"/>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3" xfId="20826"/>
    <cellStyle name="Total 2 10 4" xfId="20827"/>
    <cellStyle name="Total 2 10 5" xfId="20828"/>
    <cellStyle name="Total 2 11" xfId="20829"/>
    <cellStyle name="Total 2 11 2" xfId="20830"/>
    <cellStyle name="Total 2 11 3" xfId="20831"/>
    <cellStyle name="Total 2 11 4" xfId="20832"/>
    <cellStyle name="Total 2 11 5" xfId="20833"/>
    <cellStyle name="Total 2 12" xfId="20834"/>
    <cellStyle name="Total 2 12 2" xfId="20835"/>
    <cellStyle name="Total 2 12 3" xfId="20836"/>
    <cellStyle name="Total 2 12 4" xfId="20837"/>
    <cellStyle name="Total 2 12 5" xfId="20838"/>
    <cellStyle name="Total 2 13" xfId="20839"/>
    <cellStyle name="Total 2 13 2" xfId="20840"/>
    <cellStyle name="Total 2 13 3" xfId="20841"/>
    <cellStyle name="Total 2 13 4" xfId="20842"/>
    <cellStyle name="Total 2 14" xfId="20843"/>
    <cellStyle name="Total 2 15" xfId="20844"/>
    <cellStyle name="Total 2 16" xfId="20845"/>
    <cellStyle name="Total 2 2" xfId="20846"/>
    <cellStyle name="Total 2 2 2" xfId="20847"/>
    <cellStyle name="Total 2 2 2 2" xfId="20848"/>
    <cellStyle name="Total 2 2 2 3" xfId="20849"/>
    <cellStyle name="Total 2 2 2 4" xfId="20850"/>
    <cellStyle name="Total 2 2 3" xfId="20851"/>
    <cellStyle name="Total 2 2 3 2" xfId="20852"/>
    <cellStyle name="Total 2 2 3 3" xfId="20853"/>
    <cellStyle name="Total 2 2 3 4" xfId="20854"/>
    <cellStyle name="Total 2 2 4" xfId="20855"/>
    <cellStyle name="Total 2 2 4 2" xfId="20856"/>
    <cellStyle name="Total 2 2 4 3" xfId="20857"/>
    <cellStyle name="Total 2 2 4 4" xfId="20858"/>
    <cellStyle name="Total 2 2 5" xfId="20859"/>
    <cellStyle name="Total 2 2 5 2" xfId="20860"/>
    <cellStyle name="Total 2 2 5 3" xfId="20861"/>
    <cellStyle name="Total 2 2 5 4" xfId="20862"/>
    <cellStyle name="Total 2 2 6" xfId="20863"/>
    <cellStyle name="Total 2 2 7" xfId="20864"/>
    <cellStyle name="Total 2 2 8" xfId="20865"/>
    <cellStyle name="Total 2 2 9" xfId="20866"/>
    <cellStyle name="Total 2 3" xfId="20867"/>
    <cellStyle name="Total 2 3 2" xfId="20868"/>
    <cellStyle name="Total 2 3 3" xfId="20869"/>
    <cellStyle name="Total 2 3 4" xfId="20870"/>
    <cellStyle name="Total 2 3 5" xfId="20871"/>
    <cellStyle name="Total 2 4" xfId="20872"/>
    <cellStyle name="Total 2 4 2" xfId="20873"/>
    <cellStyle name="Total 2 4 3" xfId="20874"/>
    <cellStyle name="Total 2 4 4" xfId="20875"/>
    <cellStyle name="Total 2 4 5" xfId="20876"/>
    <cellStyle name="Total 2 5" xfId="20877"/>
    <cellStyle name="Total 2 5 2" xfId="20878"/>
    <cellStyle name="Total 2 5 3" xfId="20879"/>
    <cellStyle name="Total 2 5 4" xfId="20880"/>
    <cellStyle name="Total 2 5 5" xfId="20881"/>
    <cellStyle name="Total 2 6" xfId="20882"/>
    <cellStyle name="Total 2 6 2" xfId="20883"/>
    <cellStyle name="Total 2 6 3" xfId="20884"/>
    <cellStyle name="Total 2 6 4" xfId="20885"/>
    <cellStyle name="Total 2 6 5" xfId="20886"/>
    <cellStyle name="Total 2 7" xfId="20887"/>
    <cellStyle name="Total 2 7 2" xfId="20888"/>
    <cellStyle name="Total 2 7 3" xfId="20889"/>
    <cellStyle name="Total 2 7 4" xfId="20890"/>
    <cellStyle name="Total 2 7 5" xfId="20891"/>
    <cellStyle name="Total 2 8" xfId="20892"/>
    <cellStyle name="Total 2 8 2" xfId="20893"/>
    <cellStyle name="Total 2 8 3" xfId="20894"/>
    <cellStyle name="Total 2 8 4" xfId="20895"/>
    <cellStyle name="Total 2 8 5" xfId="20896"/>
    <cellStyle name="Total 2 9" xfId="20897"/>
    <cellStyle name="Total 2 9 2" xfId="20898"/>
    <cellStyle name="Total 2 9 3" xfId="20899"/>
    <cellStyle name="Total 2 9 4" xfId="20900"/>
    <cellStyle name="Total 2 9 5" xfId="20901"/>
    <cellStyle name="Total 3" xfId="20902"/>
    <cellStyle name="Total 3 2" xfId="20903"/>
    <cellStyle name="Total 3 3" xfId="20904"/>
    <cellStyle name="Total 4" xfId="20905"/>
    <cellStyle name="Total 4 2" xfId="20906"/>
    <cellStyle name="Total 4 3" xfId="20907"/>
    <cellStyle name="Total 5" xfId="20908"/>
    <cellStyle name="Total 5 2" xfId="20909"/>
    <cellStyle name="Total 5 3" xfId="20910"/>
    <cellStyle name="Total 6" xfId="20911"/>
    <cellStyle name="Total 6 2" xfId="20912"/>
    <cellStyle name="Total 6 3" xfId="20913"/>
    <cellStyle name="Total 7" xfId="20914"/>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
  <sheetViews>
    <sheetView zoomScale="55" zoomScaleNormal="55" workbookViewId="0">
      <selection activeCell="F21" sqref="F21"/>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97"/>
      <c r="B1" s="124" t="s">
        <v>222</v>
      </c>
      <c r="C1" s="97"/>
    </row>
    <row r="2" spans="1:3">
      <c r="A2" s="125">
        <v>1</v>
      </c>
      <c r="B2" s="242" t="s">
        <v>223</v>
      </c>
      <c r="C2" s="724" t="s">
        <v>734</v>
      </c>
    </row>
    <row r="3" spans="1:3">
      <c r="A3" s="125">
        <v>2</v>
      </c>
      <c r="B3" s="243" t="s">
        <v>219</v>
      </c>
      <c r="C3" s="724" t="s">
        <v>713</v>
      </c>
    </row>
    <row r="4" spans="1:3">
      <c r="A4" s="125">
        <v>3</v>
      </c>
      <c r="B4" s="244" t="s">
        <v>224</v>
      </c>
      <c r="C4" s="724" t="s">
        <v>720</v>
      </c>
    </row>
    <row r="5" spans="1:3">
      <c r="A5" s="126">
        <v>4</v>
      </c>
      <c r="B5" s="245" t="s">
        <v>220</v>
      </c>
      <c r="C5" s="46" t="s">
        <v>735</v>
      </c>
    </row>
    <row r="6" spans="1:3" s="127" customFormat="1" ht="45.75" customHeight="1">
      <c r="A6" s="728" t="s">
        <v>296</v>
      </c>
      <c r="B6" s="729"/>
      <c r="C6" s="729"/>
    </row>
    <row r="7" spans="1:3" ht="15">
      <c r="A7" s="128" t="s">
        <v>29</v>
      </c>
      <c r="B7" s="124" t="s">
        <v>221</v>
      </c>
    </row>
    <row r="8" spans="1:3">
      <c r="A8" s="97">
        <v>1</v>
      </c>
      <c r="B8" s="159" t="s">
        <v>20</v>
      </c>
    </row>
    <row r="9" spans="1:3">
      <c r="A9" s="97">
        <v>2</v>
      </c>
      <c r="B9" s="160" t="s">
        <v>21</v>
      </c>
    </row>
    <row r="10" spans="1:3">
      <c r="A10" s="97">
        <v>3</v>
      </c>
      <c r="B10" s="160" t="s">
        <v>22</v>
      </c>
    </row>
    <row r="11" spans="1:3">
      <c r="A11" s="97">
        <v>4</v>
      </c>
      <c r="B11" s="160" t="s">
        <v>23</v>
      </c>
      <c r="C11" s="49"/>
    </row>
    <row r="12" spans="1:3">
      <c r="A12" s="97">
        <v>5</v>
      </c>
      <c r="B12" s="160" t="s">
        <v>24</v>
      </c>
    </row>
    <row r="13" spans="1:3">
      <c r="A13" s="97">
        <v>6</v>
      </c>
      <c r="B13" s="161" t="s">
        <v>231</v>
      </c>
    </row>
    <row r="14" spans="1:3">
      <c r="A14" s="97">
        <v>7</v>
      </c>
      <c r="B14" s="160" t="s">
        <v>225</v>
      </c>
    </row>
    <row r="15" spans="1:3">
      <c r="A15" s="97">
        <v>8</v>
      </c>
      <c r="B15" s="160" t="s">
        <v>226</v>
      </c>
    </row>
    <row r="16" spans="1:3">
      <c r="A16" s="97">
        <v>9</v>
      </c>
      <c r="B16" s="160" t="s">
        <v>25</v>
      </c>
    </row>
    <row r="17" spans="1:2">
      <c r="A17" s="241" t="s">
        <v>295</v>
      </c>
      <c r="B17" s="240" t="s">
        <v>282</v>
      </c>
    </row>
    <row r="18" spans="1:2">
      <c r="A18" s="97">
        <v>10</v>
      </c>
      <c r="B18" s="160" t="s">
        <v>26</v>
      </c>
    </row>
    <row r="19" spans="1:2">
      <c r="A19" s="97">
        <v>11</v>
      </c>
      <c r="B19" s="161" t="s">
        <v>227</v>
      </c>
    </row>
    <row r="20" spans="1:2">
      <c r="A20" s="97">
        <v>12</v>
      </c>
      <c r="B20" s="161" t="s">
        <v>27</v>
      </c>
    </row>
    <row r="21" spans="1:2">
      <c r="A21" s="292">
        <v>13</v>
      </c>
      <c r="B21" s="293" t="s">
        <v>228</v>
      </c>
    </row>
    <row r="22" spans="1:2">
      <c r="A22" s="292">
        <v>14</v>
      </c>
      <c r="B22" s="294" t="s">
        <v>253</v>
      </c>
    </row>
    <row r="23" spans="1:2">
      <c r="A23" s="295">
        <v>15</v>
      </c>
      <c r="B23" s="296" t="s">
        <v>28</v>
      </c>
    </row>
    <row r="24" spans="1:2">
      <c r="A24" s="295">
        <v>15.1</v>
      </c>
      <c r="B24" s="297" t="s">
        <v>309</v>
      </c>
    </row>
    <row r="25" spans="1:2">
      <c r="A25" s="295">
        <v>16</v>
      </c>
      <c r="B25" s="297" t="s">
        <v>373</v>
      </c>
    </row>
    <row r="26" spans="1:2">
      <c r="A26" s="295">
        <v>17</v>
      </c>
      <c r="B26" s="297" t="s">
        <v>414</v>
      </c>
    </row>
    <row r="27" spans="1:2">
      <c r="A27" s="295">
        <v>18</v>
      </c>
      <c r="B27" s="297" t="s">
        <v>703</v>
      </c>
    </row>
    <row r="28" spans="1:2">
      <c r="A28" s="295">
        <v>19</v>
      </c>
      <c r="B28" s="297" t="s">
        <v>704</v>
      </c>
    </row>
    <row r="29" spans="1:2">
      <c r="A29" s="295">
        <v>20</v>
      </c>
      <c r="B29" s="359" t="s">
        <v>705</v>
      </c>
    </row>
    <row r="30" spans="1:2">
      <c r="A30" s="295">
        <v>21</v>
      </c>
      <c r="B30" s="297" t="s">
        <v>530</v>
      </c>
    </row>
    <row r="31" spans="1:2">
      <c r="A31" s="295">
        <v>22</v>
      </c>
      <c r="B31" s="297" t="s">
        <v>706</v>
      </c>
    </row>
    <row r="32" spans="1:2">
      <c r="A32" s="295">
        <v>23</v>
      </c>
      <c r="B32" s="297" t="s">
        <v>707</v>
      </c>
    </row>
    <row r="33" spans="1:2">
      <c r="A33" s="295">
        <v>24</v>
      </c>
      <c r="B33" s="297" t="s">
        <v>708</v>
      </c>
    </row>
    <row r="34" spans="1:2">
      <c r="A34" s="295">
        <v>25</v>
      </c>
      <c r="B34" s="297" t="s">
        <v>415</v>
      </c>
    </row>
    <row r="35" spans="1:2">
      <c r="A35" s="295">
        <v>26</v>
      </c>
      <c r="B35" s="297" t="s">
        <v>552</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18" location="'10. CC2'!A1" display="Reconciliation of regulatory capital to balance sheet "/>
    <hyperlink ref="B19" location="'11. CRWA '!A1" display="Credit risk weighted risk exposures"/>
    <hyperlink ref="B20" location="'12. CRM'!A1" display="Credit risk mitigation"/>
    <hyperlink ref="B21" location="'13. CRME '!A1" display="Standardized approach: Credit risk, effect of credit risk mitigation"/>
    <hyperlink ref="B23" location="'15. CCR '!A1" display="Counterparty credit risk"/>
    <hyperlink ref="B22" location="'14. LCR'!A1" display="Liquidity Coverage Ratio"/>
    <hyperlink ref="B17" location="'9.1. Capital Requirements'!A1" display="Capital Adequacy Requirements"/>
    <hyperlink ref="B24" location="'15.1 LR'!A1" display="Leverage Ratio"/>
    <hyperlink ref="B25" location="'16. NSFR'!A1" display="Net Stable Funding Ratio"/>
    <hyperlink ref="B26" location="' 17. Residual Maturity'!A1" display="Exposures distributed by residual maturity and Risk Classes"/>
    <hyperlink ref="B27" location="'18. Assets by Exposure classes'!A1" display="Gross carrying value, book value, reserves, write-offs and reserve charges by risk classes"/>
    <hyperlink ref="B28" location="'19. Assets by Risk Sectors'!A1" display="Gross carrying value, book value, reserves, write-offs and reserve charges by Sectors of income source"/>
    <hyperlink ref="B30" location="'21. NPL'!A1" display="Changes in the stock of non-performing loans"/>
    <hyperlink ref="B31" location="'22. Quality'!A1" display="Distribution of loans, Debt securities  and Off-balance-sheet items according to  Risk classification and Past due days"/>
    <hyperlink ref="B32" location="'23. LTV'!A1" display="Loans Distributed according to LTV ratio, Loan reserves, Value of collateral for loans and loans secured by guarantees according to Risk classification and past due days"/>
    <hyperlink ref="B33" location="'24. Risk Sector'!A1" display="Loans and reserves on loans distributed according to Sectors of income source and risk classification"/>
    <hyperlink ref="B34" location="'25. Collateral'!A1" display="Loans, corporate debt securities and Off-balance-sheet items distributed by type of collateral"/>
    <hyperlink ref="B29" location="'20. Reserves'!A1" display="Change in reserve for loans and Corporate debt securities"/>
    <hyperlink ref="B35" location="'26. Retail Products'!A1" display="General information on retail products"/>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zoomScale="76" zoomScaleNormal="76" workbookViewId="0">
      <pane xSplit="1" ySplit="5" topLeftCell="B6" activePane="bottomRight" state="frozen"/>
      <selection activeCell="B9" sqref="B9"/>
      <selection pane="topRight" activeCell="B9" sqref="B9"/>
      <selection pane="bottomLeft" activeCell="B9" sqref="B9"/>
      <selection pane="bottomRight" activeCell="B31" sqref="B31"/>
    </sheetView>
  </sheetViews>
  <sheetFormatPr defaultColWidth="9.140625" defaultRowHeight="14.25"/>
  <cols>
    <col min="1" max="1" width="9.5703125" style="3" bestFit="1" customWidth="1"/>
    <col min="2" max="2" width="86" style="3" customWidth="1"/>
    <col min="3" max="3" width="13.7109375" style="3" bestFit="1" customWidth="1"/>
    <col min="4" max="4" width="13.7109375" style="4" bestFit="1" customWidth="1"/>
    <col min="5" max="5" width="13.5703125" style="4" bestFit="1" customWidth="1"/>
    <col min="6" max="6" width="13.7109375" style="4" bestFit="1" customWidth="1"/>
    <col min="7" max="7" width="14.28515625" style="4" bestFit="1" customWidth="1"/>
    <col min="8" max="8" width="6.7109375" style="5" customWidth="1"/>
    <col min="9" max="9" width="15.5703125" style="5" customWidth="1"/>
    <col min="10" max="10" width="13.5703125" style="5" bestFit="1" customWidth="1"/>
    <col min="11" max="11" width="14.28515625" style="5" bestFit="1" customWidth="1"/>
    <col min="12" max="12" width="15.28515625" style="5" customWidth="1"/>
    <col min="13" max="13" width="6.7109375" style="5" customWidth="1"/>
    <col min="14" max="16384" width="9.140625" style="5"/>
  </cols>
  <sheetData>
    <row r="1" spans="1:12">
      <c r="A1" s="2" t="s">
        <v>30</v>
      </c>
      <c r="B1" s="3" t="str">
        <f>'Info '!C2</f>
        <v>JSC " Halyk Bank Georgia"</v>
      </c>
    </row>
    <row r="2" spans="1:12">
      <c r="A2" s="2" t="s">
        <v>31</v>
      </c>
      <c r="B2" s="306">
        <v>45565</v>
      </c>
      <c r="C2" s="6"/>
      <c r="D2" s="7"/>
      <c r="E2" s="7"/>
      <c r="F2" s="7"/>
      <c r="G2" s="7"/>
      <c r="H2" s="8"/>
    </row>
    <row r="3" spans="1:12" ht="15" thickBot="1">
      <c r="A3" s="2"/>
      <c r="B3" s="6"/>
      <c r="C3" s="6"/>
      <c r="D3" s="7"/>
      <c r="E3" s="7"/>
      <c r="F3" s="7"/>
      <c r="G3" s="7"/>
      <c r="H3" s="8"/>
    </row>
    <row r="4" spans="1:12" ht="15" customHeight="1" thickBot="1">
      <c r="A4" s="9" t="s">
        <v>93</v>
      </c>
      <c r="B4" s="10" t="s">
        <v>92</v>
      </c>
      <c r="C4" s="10"/>
      <c r="D4" s="730" t="s">
        <v>700</v>
      </c>
      <c r="E4" s="731"/>
      <c r="F4" s="731"/>
      <c r="G4" s="732"/>
      <c r="H4" s="8"/>
      <c r="I4" s="733" t="s">
        <v>701</v>
      </c>
      <c r="J4" s="734"/>
      <c r="K4" s="734"/>
      <c r="L4" s="735"/>
    </row>
    <row r="5" spans="1:12">
      <c r="A5" s="11" t="s">
        <v>6</v>
      </c>
      <c r="B5" s="12"/>
      <c r="C5" s="304" t="str">
        <f>INT((MONTH($B$2))/3)&amp;"Q"&amp;"-"&amp;YEAR($B$2)</f>
        <v>3Q-2024</v>
      </c>
      <c r="D5" s="304" t="str">
        <f>IF(INT(MONTH($B$2))=3, "4"&amp;"Q"&amp;"-"&amp;YEAR($B$2)-1, IF(INT(MONTH($B$2))=6, "1"&amp;"Q"&amp;"-"&amp;YEAR($B$2), IF(INT(MONTH($B$2))=9, "2"&amp;"Q"&amp;"-"&amp;YEAR($B$2),IF(INT(MONTH($B$2))=12, "3"&amp;"Q"&amp;"-"&amp;YEAR($B$2), 0))))</f>
        <v>2Q-2024</v>
      </c>
      <c r="E5" s="304" t="str">
        <f>IF(INT(MONTH($B$2))=3, "3"&amp;"Q"&amp;"-"&amp;YEAR($B$2)-1, IF(INT(MONTH($B$2))=6, "4"&amp;"Q"&amp;"-"&amp;YEAR($B$2)-1, IF(INT(MONTH($B$2))=9, "1"&amp;"Q"&amp;"-"&amp;YEAR($B$2),IF(INT(MONTH($B$2))=12, "2"&amp;"Q"&amp;"-"&amp;YEAR($B$2), 0))))</f>
        <v>1Q-2024</v>
      </c>
      <c r="F5" s="304" t="str">
        <f>IF(INT(MONTH($B$2))=3, "2"&amp;"Q"&amp;"-"&amp;YEAR($B$2)-1, IF(INT(MONTH($B$2))=6, "3"&amp;"Q"&amp;"-"&amp;YEAR($B$2)-1, IF(INT(MONTH($B$2))=9, "4"&amp;"Q"&amp;"-"&amp;YEAR($B$2)-1,IF(INT(MONTH($B$2))=12, "1"&amp;"Q"&amp;"-"&amp;YEAR($B$2), 0))))</f>
        <v>4Q-2023</v>
      </c>
      <c r="G5" s="305" t="str">
        <f>IF(INT(MONTH($B$2))=3, "1"&amp;"Q"&amp;"-"&amp;YEAR($B$2)-1, IF(INT(MONTH($B$2))=6, "2"&amp;"Q"&amp;"-"&amp;YEAR($B$2)-1, IF(INT(MONTH($B$2))=9, "3"&amp;"Q"&amp;"-"&amp;YEAR($B$2)-1,IF(INT(MONTH($B$2))=12, "4"&amp;"Q"&amp;"-"&amp;YEAR($B$2)-1, 0))))</f>
        <v>3Q-2023</v>
      </c>
      <c r="I5" s="525" t="str">
        <f>D5</f>
        <v>2Q-2024</v>
      </c>
      <c r="J5" s="304" t="str">
        <f t="shared" ref="J5:L5" si="0">E5</f>
        <v>1Q-2024</v>
      </c>
      <c r="K5" s="304" t="str">
        <f t="shared" si="0"/>
        <v>4Q-2023</v>
      </c>
      <c r="L5" s="305" t="str">
        <f t="shared" si="0"/>
        <v>3Q-2023</v>
      </c>
    </row>
    <row r="6" spans="1:12">
      <c r="B6" s="129" t="s">
        <v>91</v>
      </c>
      <c r="C6" s="307"/>
      <c r="D6" s="307"/>
      <c r="E6" s="307"/>
      <c r="F6" s="307"/>
      <c r="G6" s="308"/>
      <c r="I6" s="526"/>
      <c r="J6" s="307"/>
      <c r="K6" s="307"/>
      <c r="L6" s="308"/>
    </row>
    <row r="7" spans="1:12">
      <c r="A7" s="13"/>
      <c r="B7" s="130" t="s">
        <v>89</v>
      </c>
      <c r="C7" s="307"/>
      <c r="D7" s="307"/>
      <c r="E7" s="307"/>
      <c r="F7" s="307"/>
      <c r="G7" s="308"/>
      <c r="I7" s="526"/>
      <c r="J7" s="307"/>
      <c r="K7" s="307"/>
      <c r="L7" s="308"/>
    </row>
    <row r="8" spans="1:12">
      <c r="A8" s="309">
        <v>1</v>
      </c>
      <c r="B8" s="14" t="s">
        <v>363</v>
      </c>
      <c r="C8" s="547">
        <v>182283199.15451092</v>
      </c>
      <c r="D8" s="534">
        <v>178343668.34</v>
      </c>
      <c r="E8" s="534">
        <v>172773200.33795455</v>
      </c>
      <c r="F8" s="534">
        <v>168527486.54000002</v>
      </c>
      <c r="G8" s="535">
        <v>165410077.08000004</v>
      </c>
      <c r="I8" s="530">
        <v>0</v>
      </c>
      <c r="J8" s="531">
        <v>0</v>
      </c>
      <c r="K8" s="531">
        <v>0</v>
      </c>
      <c r="L8" s="532">
        <v>0</v>
      </c>
    </row>
    <row r="9" spans="1:12">
      <c r="A9" s="309">
        <v>2</v>
      </c>
      <c r="B9" s="14" t="s">
        <v>364</v>
      </c>
      <c r="C9" s="547">
        <v>242283199.15451092</v>
      </c>
      <c r="D9" s="534">
        <v>238343668.34</v>
      </c>
      <c r="E9" s="534">
        <v>232773200.33795455</v>
      </c>
      <c r="F9" s="534">
        <v>198527486.54000002</v>
      </c>
      <c r="G9" s="535">
        <v>195410077.08000004</v>
      </c>
      <c r="I9" s="530">
        <v>0</v>
      </c>
      <c r="J9" s="531">
        <v>0</v>
      </c>
      <c r="K9" s="531">
        <v>0</v>
      </c>
      <c r="L9" s="532">
        <v>0</v>
      </c>
    </row>
    <row r="10" spans="1:12">
      <c r="A10" s="309">
        <v>3</v>
      </c>
      <c r="B10" s="14" t="s">
        <v>142</v>
      </c>
      <c r="C10" s="547">
        <v>258702344.65451092</v>
      </c>
      <c r="D10" s="534">
        <v>260880670.34</v>
      </c>
      <c r="E10" s="534">
        <v>254392201.64195454</v>
      </c>
      <c r="F10" s="534">
        <v>220099163.94000003</v>
      </c>
      <c r="G10" s="535">
        <v>216890043.08000004</v>
      </c>
      <c r="I10" s="530">
        <v>0</v>
      </c>
      <c r="J10" s="531">
        <v>0</v>
      </c>
      <c r="K10" s="531">
        <v>0</v>
      </c>
      <c r="L10" s="532">
        <v>0</v>
      </c>
    </row>
    <row r="11" spans="1:12">
      <c r="A11" s="309">
        <v>4</v>
      </c>
      <c r="B11" s="14" t="s">
        <v>366</v>
      </c>
      <c r="C11" s="547">
        <v>143582039.61301699</v>
      </c>
      <c r="D11" s="534">
        <v>139924324.3964954</v>
      </c>
      <c r="E11" s="534">
        <v>133292916.07776003</v>
      </c>
      <c r="F11" s="534">
        <v>134255736.89320508</v>
      </c>
      <c r="G11" s="535">
        <v>126118721.49293147</v>
      </c>
      <c r="I11" s="530">
        <v>0</v>
      </c>
      <c r="J11" s="531">
        <v>0</v>
      </c>
      <c r="K11" s="531">
        <v>0</v>
      </c>
      <c r="L11" s="532">
        <v>0</v>
      </c>
    </row>
    <row r="12" spans="1:12">
      <c r="A12" s="309">
        <v>5</v>
      </c>
      <c r="B12" s="14" t="s">
        <v>367</v>
      </c>
      <c r="C12" s="547">
        <v>172227436.38498771</v>
      </c>
      <c r="D12" s="534">
        <v>167991133.02016294</v>
      </c>
      <c r="E12" s="534">
        <v>160394175.16831201</v>
      </c>
      <c r="F12" s="534">
        <v>162611611.98801294</v>
      </c>
      <c r="G12" s="535">
        <v>151743169.97665516</v>
      </c>
      <c r="I12" s="530">
        <v>0</v>
      </c>
      <c r="J12" s="531">
        <v>0</v>
      </c>
      <c r="K12" s="531">
        <v>0</v>
      </c>
      <c r="L12" s="532">
        <v>0</v>
      </c>
    </row>
    <row r="13" spans="1:12">
      <c r="A13" s="309">
        <v>6</v>
      </c>
      <c r="B13" s="14" t="s">
        <v>365</v>
      </c>
      <c r="C13" s="547">
        <v>210147761.5520854</v>
      </c>
      <c r="D13" s="534">
        <v>205146218.74958161</v>
      </c>
      <c r="E13" s="534">
        <v>196269399.85519204</v>
      </c>
      <c r="F13" s="534">
        <v>200149760.86885029</v>
      </c>
      <c r="G13" s="535">
        <v>185675144.44088531</v>
      </c>
      <c r="I13" s="530">
        <v>0</v>
      </c>
      <c r="J13" s="531">
        <v>0</v>
      </c>
      <c r="K13" s="531">
        <v>0</v>
      </c>
      <c r="L13" s="532">
        <v>0</v>
      </c>
    </row>
    <row r="14" spans="1:12">
      <c r="A14" s="13"/>
      <c r="B14" s="129" t="s">
        <v>369</v>
      </c>
      <c r="C14" s="307"/>
      <c r="D14" s="307"/>
      <c r="E14" s="307"/>
      <c r="F14" s="307"/>
      <c r="G14" s="308"/>
      <c r="I14" s="526"/>
      <c r="J14" s="307"/>
      <c r="K14" s="307"/>
      <c r="L14" s="308"/>
    </row>
    <row r="15" spans="1:12" ht="15" customHeight="1">
      <c r="A15" s="309">
        <v>7</v>
      </c>
      <c r="B15" s="14" t="s">
        <v>368</v>
      </c>
      <c r="C15" s="533">
        <v>870251775.11749721</v>
      </c>
      <c r="D15" s="534">
        <v>855282653.45323122</v>
      </c>
      <c r="E15" s="534">
        <v>819558357.38411307</v>
      </c>
      <c r="F15" s="534">
        <v>865590273.14244366</v>
      </c>
      <c r="G15" s="535">
        <v>819260545.45594764</v>
      </c>
      <c r="I15" s="530">
        <v>0</v>
      </c>
      <c r="J15" s="531">
        <v>0</v>
      </c>
      <c r="K15" s="531">
        <v>0</v>
      </c>
      <c r="L15" s="532">
        <v>0</v>
      </c>
    </row>
    <row r="16" spans="1:12">
      <c r="A16" s="13"/>
      <c r="B16" s="129" t="s">
        <v>370</v>
      </c>
      <c r="C16" s="307"/>
      <c r="D16" s="307"/>
      <c r="E16" s="307"/>
      <c r="F16" s="307"/>
      <c r="G16" s="308"/>
      <c r="I16" s="526"/>
      <c r="J16" s="307"/>
      <c r="K16" s="307"/>
      <c r="L16" s="308"/>
    </row>
    <row r="17" spans="1:12" s="15" customFormat="1">
      <c r="A17" s="309"/>
      <c r="B17" s="130" t="s">
        <v>354</v>
      </c>
      <c r="C17" s="548">
        <v>0</v>
      </c>
      <c r="D17" s="549">
        <v>0</v>
      </c>
      <c r="E17" s="549">
        <v>0</v>
      </c>
      <c r="F17" s="549">
        <v>0</v>
      </c>
      <c r="G17" s="550">
        <v>0</v>
      </c>
      <c r="H17" s="551"/>
      <c r="I17" s="552">
        <v>0</v>
      </c>
      <c r="J17" s="553">
        <v>0</v>
      </c>
      <c r="K17" s="553">
        <v>0</v>
      </c>
      <c r="L17" s="554">
        <v>0</v>
      </c>
    </row>
    <row r="18" spans="1:12">
      <c r="A18" s="11">
        <v>8</v>
      </c>
      <c r="B18" s="14" t="s">
        <v>363</v>
      </c>
      <c r="C18" s="555">
        <v>0.20946030145115177</v>
      </c>
      <c r="D18" s="556">
        <v>0.20852015134404014</v>
      </c>
      <c r="E18" s="556">
        <v>0.2108125660379041</v>
      </c>
      <c r="F18" s="556">
        <v>0.19469660388878551</v>
      </c>
      <c r="G18" s="557">
        <v>0.20190167584348084</v>
      </c>
      <c r="H18" s="558"/>
      <c r="I18" s="559">
        <v>0</v>
      </c>
      <c r="J18" s="560">
        <v>0</v>
      </c>
      <c r="K18" s="560">
        <v>0</v>
      </c>
      <c r="L18" s="561">
        <v>0</v>
      </c>
    </row>
    <row r="19" spans="1:12" ht="15" customHeight="1">
      <c r="A19" s="11">
        <v>9</v>
      </c>
      <c r="B19" s="14" t="s">
        <v>364</v>
      </c>
      <c r="C19" s="555">
        <v>0.27840586607456103</v>
      </c>
      <c r="D19" s="556">
        <v>0.27867239839096442</v>
      </c>
      <c r="E19" s="556">
        <v>0.28402272790058036</v>
      </c>
      <c r="F19" s="556">
        <v>0.22935503401541787</v>
      </c>
      <c r="G19" s="557">
        <v>0.23852006320070909</v>
      </c>
      <c r="H19" s="558"/>
      <c r="I19" s="559">
        <v>0</v>
      </c>
      <c r="J19" s="560">
        <v>0</v>
      </c>
      <c r="K19" s="560">
        <v>0</v>
      </c>
      <c r="L19" s="561">
        <v>0</v>
      </c>
    </row>
    <row r="20" spans="1:12">
      <c r="A20" s="11">
        <v>10</v>
      </c>
      <c r="B20" s="14" t="s">
        <v>142</v>
      </c>
      <c r="C20" s="555">
        <v>0.29727298702675115</v>
      </c>
      <c r="D20" s="556">
        <v>0.30502275392431488</v>
      </c>
      <c r="E20" s="556">
        <v>0.31040157098016785</v>
      </c>
      <c r="F20" s="556">
        <v>0.25427638314482304</v>
      </c>
      <c r="G20" s="557">
        <v>0.26473878704764553</v>
      </c>
      <c r="H20" s="558"/>
      <c r="I20" s="559">
        <v>0</v>
      </c>
      <c r="J20" s="560">
        <v>0</v>
      </c>
      <c r="K20" s="560">
        <v>0</v>
      </c>
      <c r="L20" s="561">
        <v>0</v>
      </c>
    </row>
    <row r="21" spans="1:12">
      <c r="A21" s="11">
        <v>11</v>
      </c>
      <c r="B21" s="14" t="s">
        <v>366</v>
      </c>
      <c r="C21" s="555">
        <v>0.16498907984833611</v>
      </c>
      <c r="D21" s="556">
        <v>0.16360009621561533</v>
      </c>
      <c r="E21" s="556">
        <v>0.16263993268668225</v>
      </c>
      <c r="F21" s="556">
        <v>0.15510310254042287</v>
      </c>
      <c r="G21" s="557">
        <v>0.15394213988755179</v>
      </c>
      <c r="H21" s="558"/>
      <c r="I21" s="559">
        <v>0</v>
      </c>
      <c r="J21" s="560">
        <v>0</v>
      </c>
      <c r="K21" s="560">
        <v>0</v>
      </c>
      <c r="L21" s="561">
        <v>0</v>
      </c>
    </row>
    <row r="22" spans="1:12">
      <c r="A22" s="11">
        <v>12</v>
      </c>
      <c r="B22" s="14" t="s">
        <v>367</v>
      </c>
      <c r="C22" s="555">
        <v>0.19790529742008789</v>
      </c>
      <c r="D22" s="556">
        <v>0.19641592442205316</v>
      </c>
      <c r="E22" s="556">
        <v>0.19570805876504288</v>
      </c>
      <c r="F22" s="556">
        <v>0.18786210639551998</v>
      </c>
      <c r="G22" s="557">
        <v>0.18521967256729627</v>
      </c>
      <c r="H22" s="558"/>
      <c r="I22" s="559">
        <v>0</v>
      </c>
      <c r="J22" s="560">
        <v>0</v>
      </c>
      <c r="K22" s="560">
        <v>0</v>
      </c>
      <c r="L22" s="561">
        <v>0</v>
      </c>
    </row>
    <row r="23" spans="1:12">
      <c r="A23" s="11">
        <v>13</v>
      </c>
      <c r="B23" s="14" t="s">
        <v>365</v>
      </c>
      <c r="C23" s="555">
        <v>0.24147926790923496</v>
      </c>
      <c r="D23" s="556">
        <v>0.2398578036410503</v>
      </c>
      <c r="E23" s="556">
        <v>0.23948190886814896</v>
      </c>
      <c r="F23" s="556">
        <v>0.23122921673117411</v>
      </c>
      <c r="G23" s="557">
        <v>0.22663747872485485</v>
      </c>
      <c r="H23" s="558"/>
      <c r="I23" s="559">
        <v>0</v>
      </c>
      <c r="J23" s="560">
        <v>0</v>
      </c>
      <c r="K23" s="560">
        <v>0</v>
      </c>
      <c r="L23" s="561">
        <v>0</v>
      </c>
    </row>
    <row r="24" spans="1:12">
      <c r="A24" s="13"/>
      <c r="B24" s="129" t="s">
        <v>88</v>
      </c>
      <c r="C24" s="307"/>
      <c r="D24" s="307"/>
      <c r="E24" s="307"/>
      <c r="F24" s="307"/>
      <c r="G24" s="308"/>
      <c r="I24" s="526"/>
      <c r="J24" s="307"/>
      <c r="K24" s="307"/>
      <c r="L24" s="308"/>
    </row>
    <row r="25" spans="1:12" ht="15" customHeight="1">
      <c r="A25" s="310">
        <v>14</v>
      </c>
      <c r="B25" s="14" t="s">
        <v>87</v>
      </c>
      <c r="C25" s="562">
        <v>8.2357592590276626E-2</v>
      </c>
      <c r="D25" s="563">
        <v>8.3619924787682445E-2</v>
      </c>
      <c r="E25" s="563">
        <v>8.2525892608179274E-2</v>
      </c>
      <c r="F25" s="563">
        <v>7.6121130067917306E-2</v>
      </c>
      <c r="G25" s="564">
        <v>7.3506014199612446E-2</v>
      </c>
      <c r="H25" s="558"/>
      <c r="I25" s="565">
        <v>0</v>
      </c>
      <c r="J25" s="566">
        <v>0</v>
      </c>
      <c r="K25" s="566">
        <v>0</v>
      </c>
      <c r="L25" s="567">
        <v>0</v>
      </c>
    </row>
    <row r="26" spans="1:12">
      <c r="A26" s="310">
        <v>15</v>
      </c>
      <c r="B26" s="14" t="s">
        <v>86</v>
      </c>
      <c r="C26" s="562">
        <v>3.7442152962416736E-2</v>
      </c>
      <c r="D26" s="563">
        <v>3.6504743561233302E-2</v>
      </c>
      <c r="E26" s="563">
        <v>3.5775766471879321E-2</v>
      </c>
      <c r="F26" s="563">
        <v>3.2662497336805096E-2</v>
      </c>
      <c r="G26" s="564">
        <v>3.2384044586708773E-2</v>
      </c>
      <c r="H26" s="558"/>
      <c r="I26" s="565">
        <v>0</v>
      </c>
      <c r="J26" s="566">
        <v>0</v>
      </c>
      <c r="K26" s="566">
        <v>0</v>
      </c>
      <c r="L26" s="567">
        <v>0</v>
      </c>
    </row>
    <row r="27" spans="1:12">
      <c r="A27" s="310">
        <v>16</v>
      </c>
      <c r="B27" s="14" t="s">
        <v>85</v>
      </c>
      <c r="C27" s="562">
        <v>2.1031233436464371E-2</v>
      </c>
      <c r="D27" s="563">
        <v>2.3454247897673319E-2</v>
      </c>
      <c r="E27" s="563">
        <v>2.5001226428752854E-2</v>
      </c>
      <c r="F27" s="563">
        <v>2.7584024883792826E-2</v>
      </c>
      <c r="G27" s="564">
        <v>2.7623439047530906E-2</v>
      </c>
      <c r="H27" s="558"/>
      <c r="I27" s="565">
        <v>0</v>
      </c>
      <c r="J27" s="566">
        <v>0</v>
      </c>
      <c r="K27" s="566">
        <v>0</v>
      </c>
      <c r="L27" s="567">
        <v>0</v>
      </c>
    </row>
    <row r="28" spans="1:12">
      <c r="A28" s="310">
        <v>17</v>
      </c>
      <c r="B28" s="14" t="s">
        <v>84</v>
      </c>
      <c r="C28" s="562">
        <v>4.4915439627859897E-2</v>
      </c>
      <c r="D28" s="563">
        <v>4.7115181226449143E-2</v>
      </c>
      <c r="E28" s="563">
        <v>4.6750126136299953E-2</v>
      </c>
      <c r="F28" s="563">
        <v>4.3458632731112209E-2</v>
      </c>
      <c r="G28" s="564">
        <v>4.1121969612903674E-2</v>
      </c>
      <c r="H28" s="558"/>
      <c r="I28" s="565">
        <v>0</v>
      </c>
      <c r="J28" s="566">
        <v>0</v>
      </c>
      <c r="K28" s="566">
        <v>0</v>
      </c>
      <c r="L28" s="567">
        <v>0</v>
      </c>
    </row>
    <row r="29" spans="1:12">
      <c r="A29" s="310">
        <v>18</v>
      </c>
      <c r="B29" s="14" t="s">
        <v>166</v>
      </c>
      <c r="C29" s="562">
        <v>2.1966204366543358E-2</v>
      </c>
      <c r="D29" s="563">
        <v>2.3879446448601557E-2</v>
      </c>
      <c r="E29" s="563">
        <v>2.3005112415638605E-2</v>
      </c>
      <c r="F29" s="563">
        <v>2.2355811247894649E-2</v>
      </c>
      <c r="G29" s="564">
        <v>2.5206450539046132E-2</v>
      </c>
      <c r="H29" s="558"/>
      <c r="I29" s="565">
        <v>0</v>
      </c>
      <c r="J29" s="566">
        <v>0</v>
      </c>
      <c r="K29" s="566">
        <v>0</v>
      </c>
      <c r="L29" s="567">
        <v>0</v>
      </c>
    </row>
    <row r="30" spans="1:12">
      <c r="A30" s="310">
        <v>19</v>
      </c>
      <c r="B30" s="14" t="s">
        <v>167</v>
      </c>
      <c r="C30" s="562">
        <v>8.0761357852297808E-2</v>
      </c>
      <c r="D30" s="563">
        <v>8.8178307458519081E-2</v>
      </c>
      <c r="E30" s="563">
        <v>8.5297412824139246E-2</v>
      </c>
      <c r="F30" s="563">
        <v>0.11166604167479334</v>
      </c>
      <c r="G30" s="564">
        <v>0.13427482223047027</v>
      </c>
      <c r="H30" s="558"/>
      <c r="I30" s="565">
        <v>0</v>
      </c>
      <c r="J30" s="566">
        <v>0</v>
      </c>
      <c r="K30" s="566">
        <v>0</v>
      </c>
      <c r="L30" s="567">
        <v>0</v>
      </c>
    </row>
    <row r="31" spans="1:12">
      <c r="A31" s="13"/>
      <c r="B31" s="129" t="s">
        <v>229</v>
      </c>
      <c r="C31" s="307"/>
      <c r="D31" s="307"/>
      <c r="E31" s="307"/>
      <c r="F31" s="307"/>
      <c r="G31" s="308"/>
      <c r="I31" s="526"/>
      <c r="J31" s="307"/>
      <c r="K31" s="307"/>
      <c r="L31" s="308"/>
    </row>
    <row r="32" spans="1:12">
      <c r="A32" s="310">
        <v>20</v>
      </c>
      <c r="B32" s="14" t="s">
        <v>83</v>
      </c>
      <c r="C32" s="562">
        <v>0.11854930093219589</v>
      </c>
      <c r="D32" s="563">
        <v>0.11447134586708915</v>
      </c>
      <c r="E32" s="563">
        <v>0.11187667631866598</v>
      </c>
      <c r="F32" s="563">
        <v>9.603772025744374E-2</v>
      </c>
      <c r="G32" s="564">
        <v>0.10855478592292228</v>
      </c>
      <c r="H32" s="558"/>
      <c r="I32" s="565">
        <v>0</v>
      </c>
      <c r="J32" s="566">
        <v>0</v>
      </c>
      <c r="K32" s="566">
        <v>0</v>
      </c>
      <c r="L32" s="567">
        <v>0</v>
      </c>
    </row>
    <row r="33" spans="1:12" ht="15" customHeight="1">
      <c r="A33" s="310">
        <v>21</v>
      </c>
      <c r="B33" s="14" t="s">
        <v>712</v>
      </c>
      <c r="C33" s="562">
        <v>2.4764795373588378E-2</v>
      </c>
      <c r="D33" s="563">
        <v>2.6025098779471831E-2</v>
      </c>
      <c r="E33" s="563">
        <v>2.7828956664933964E-2</v>
      </c>
      <c r="F33" s="563">
        <v>2.6914215113777864E-2</v>
      </c>
      <c r="G33" s="564">
        <v>2.5584967863444913E-2</v>
      </c>
      <c r="H33" s="558"/>
      <c r="I33" s="565">
        <v>0</v>
      </c>
      <c r="J33" s="566">
        <v>0</v>
      </c>
      <c r="K33" s="566">
        <v>0</v>
      </c>
      <c r="L33" s="567">
        <v>0</v>
      </c>
    </row>
    <row r="34" spans="1:12">
      <c r="A34" s="310">
        <v>22</v>
      </c>
      <c r="B34" s="14" t="s">
        <v>82</v>
      </c>
      <c r="C34" s="562">
        <v>0.7044325498782873</v>
      </c>
      <c r="D34" s="563">
        <v>0.71536641855479177</v>
      </c>
      <c r="E34" s="563">
        <v>0.72729851139605273</v>
      </c>
      <c r="F34" s="563">
        <v>0.72905457199126478</v>
      </c>
      <c r="G34" s="564">
        <v>0.72720061432078231</v>
      </c>
      <c r="H34" s="558"/>
      <c r="I34" s="565">
        <v>0</v>
      </c>
      <c r="J34" s="566">
        <v>0</v>
      </c>
      <c r="K34" s="566">
        <v>0</v>
      </c>
      <c r="L34" s="567">
        <v>0</v>
      </c>
    </row>
    <row r="35" spans="1:12" ht="15" customHeight="1">
      <c r="A35" s="310">
        <v>23</v>
      </c>
      <c r="B35" s="14" t="s">
        <v>81</v>
      </c>
      <c r="C35" s="562">
        <v>0.66841919376759351</v>
      </c>
      <c r="D35" s="563">
        <v>0.67123805995959629</v>
      </c>
      <c r="E35" s="563">
        <v>0.65763293036631831</v>
      </c>
      <c r="F35" s="563">
        <v>0.67334885148992196</v>
      </c>
      <c r="G35" s="564">
        <v>0.67805320363739696</v>
      </c>
      <c r="H35" s="558"/>
      <c r="I35" s="565">
        <v>0</v>
      </c>
      <c r="J35" s="566">
        <v>0</v>
      </c>
      <c r="K35" s="566">
        <v>0</v>
      </c>
      <c r="L35" s="567">
        <v>0</v>
      </c>
    </row>
    <row r="36" spans="1:12">
      <c r="A36" s="310">
        <v>24</v>
      </c>
      <c r="B36" s="14" t="s">
        <v>80</v>
      </c>
      <c r="C36" s="562">
        <v>0.11865035628450096</v>
      </c>
      <c r="D36" s="563">
        <v>0.10224298916399892</v>
      </c>
      <c r="E36" s="563">
        <v>0.11342719238222539</v>
      </c>
      <c r="F36" s="563">
        <v>9.5718803454440504E-2</v>
      </c>
      <c r="G36" s="564">
        <v>-1.3469488301891999E-3</v>
      </c>
      <c r="H36" s="558"/>
      <c r="I36" s="565">
        <v>0</v>
      </c>
      <c r="J36" s="566">
        <v>0</v>
      </c>
      <c r="K36" s="566">
        <v>0</v>
      </c>
      <c r="L36" s="567">
        <v>0</v>
      </c>
    </row>
    <row r="37" spans="1:12" ht="15" customHeight="1">
      <c r="A37" s="13"/>
      <c r="B37" s="129" t="s">
        <v>230</v>
      </c>
      <c r="C37" s="307"/>
      <c r="D37" s="307"/>
      <c r="E37" s="307"/>
      <c r="F37" s="307"/>
      <c r="G37" s="308"/>
      <c r="I37" s="526"/>
      <c r="J37" s="307"/>
      <c r="K37" s="307"/>
      <c r="L37" s="308"/>
    </row>
    <row r="38" spans="1:12" ht="15" customHeight="1">
      <c r="A38" s="310">
        <v>25</v>
      </c>
      <c r="B38" s="14" t="s">
        <v>79</v>
      </c>
      <c r="C38" s="726">
        <v>0.16616302424494248</v>
      </c>
      <c r="D38" s="726">
        <v>0.18649781709149424</v>
      </c>
      <c r="E38" s="726">
        <v>0.17566284822813322</v>
      </c>
      <c r="F38" s="726">
        <v>0.14179100988002749</v>
      </c>
      <c r="G38" s="727">
        <v>0.22944063462933986</v>
      </c>
      <c r="H38" s="558"/>
      <c r="I38" s="568">
        <v>0</v>
      </c>
      <c r="J38" s="569">
        <v>0</v>
      </c>
      <c r="K38" s="569">
        <v>0</v>
      </c>
      <c r="L38" s="570">
        <v>0</v>
      </c>
    </row>
    <row r="39" spans="1:12" ht="15" customHeight="1">
      <c r="A39" s="310">
        <v>26</v>
      </c>
      <c r="B39" s="14" t="s">
        <v>78</v>
      </c>
      <c r="C39" s="726">
        <v>0.80928626906809398</v>
      </c>
      <c r="D39" s="726">
        <v>0.81224445482787488</v>
      </c>
      <c r="E39" s="726">
        <v>0.82294881618076454</v>
      </c>
      <c r="F39" s="726">
        <v>0.8672736980394059</v>
      </c>
      <c r="G39" s="727">
        <v>0.8725994251275061</v>
      </c>
      <c r="H39" s="558"/>
      <c r="I39" s="568">
        <v>0</v>
      </c>
      <c r="J39" s="569">
        <v>0</v>
      </c>
      <c r="K39" s="569">
        <v>0</v>
      </c>
      <c r="L39" s="570">
        <v>0</v>
      </c>
    </row>
    <row r="40" spans="1:12" ht="15" customHeight="1">
      <c r="A40" s="310">
        <v>27</v>
      </c>
      <c r="B40" s="14" t="s">
        <v>77</v>
      </c>
      <c r="C40" s="726">
        <v>8.027679443413463E-2</v>
      </c>
      <c r="D40" s="726">
        <v>8.5462898938072226E-2</v>
      </c>
      <c r="E40" s="726">
        <v>7.2200659272914872E-2</v>
      </c>
      <c r="F40" s="726">
        <v>0.11410500089657986</v>
      </c>
      <c r="G40" s="727">
        <v>0.11550399693366714</v>
      </c>
      <c r="H40" s="558"/>
      <c r="I40" s="568">
        <v>0</v>
      </c>
      <c r="J40" s="569">
        <v>0</v>
      </c>
      <c r="K40" s="569">
        <v>0</v>
      </c>
      <c r="L40" s="570">
        <v>0</v>
      </c>
    </row>
    <row r="41" spans="1:12" ht="15" customHeight="1">
      <c r="A41" s="311"/>
      <c r="B41" s="129" t="s">
        <v>271</v>
      </c>
      <c r="C41" s="307"/>
      <c r="D41" s="307"/>
      <c r="E41" s="307"/>
      <c r="F41" s="307"/>
      <c r="G41" s="308"/>
      <c r="I41" s="526"/>
      <c r="J41" s="307"/>
      <c r="K41" s="307"/>
      <c r="L41" s="308"/>
    </row>
    <row r="42" spans="1:12">
      <c r="A42" s="310">
        <v>28</v>
      </c>
      <c r="B42" s="14" t="s">
        <v>254</v>
      </c>
      <c r="C42" s="536">
        <v>152194303.28530306</v>
      </c>
      <c r="D42" s="537">
        <v>156344789.53587165</v>
      </c>
      <c r="E42" s="537">
        <v>145279902.83064514</v>
      </c>
      <c r="F42" s="537">
        <v>179949941.91</v>
      </c>
      <c r="G42" s="538">
        <v>204757983.64492309</v>
      </c>
      <c r="I42" s="539">
        <v>0</v>
      </c>
      <c r="J42" s="540">
        <v>0</v>
      </c>
      <c r="K42" s="540">
        <v>0</v>
      </c>
      <c r="L42" s="541">
        <v>0</v>
      </c>
    </row>
    <row r="43" spans="1:12" ht="15" customHeight="1">
      <c r="A43" s="310">
        <v>29</v>
      </c>
      <c r="B43" s="14" t="s">
        <v>266</v>
      </c>
      <c r="C43" s="536">
        <v>79189921.501142249</v>
      </c>
      <c r="D43" s="537">
        <v>77842734.023524895</v>
      </c>
      <c r="E43" s="537">
        <v>76858391.632571444</v>
      </c>
      <c r="F43" s="537">
        <v>98455482.271128699</v>
      </c>
      <c r="G43" s="538">
        <v>105395197.70745748</v>
      </c>
      <c r="I43" s="539">
        <v>0</v>
      </c>
      <c r="J43" s="540">
        <v>0</v>
      </c>
      <c r="K43" s="540">
        <v>0</v>
      </c>
      <c r="L43" s="541">
        <v>0</v>
      </c>
    </row>
    <row r="44" spans="1:12" ht="15" customHeight="1">
      <c r="A44" s="349">
        <v>30</v>
      </c>
      <c r="B44" s="350" t="s">
        <v>255</v>
      </c>
      <c r="C44" s="571">
        <v>1.921889811231948</v>
      </c>
      <c r="D44" s="572">
        <v>2.0084699169048021</v>
      </c>
      <c r="E44" s="572">
        <v>1.8902282463204405</v>
      </c>
      <c r="F44" s="572">
        <v>1.8277290178158918</v>
      </c>
      <c r="G44" s="573">
        <v>1.9427638839225305</v>
      </c>
      <c r="H44" s="558"/>
      <c r="I44" s="574">
        <v>0</v>
      </c>
      <c r="J44" s="575">
        <v>0</v>
      </c>
      <c r="K44" s="575">
        <v>0</v>
      </c>
      <c r="L44" s="573">
        <v>0</v>
      </c>
    </row>
    <row r="45" spans="1:12" ht="15" customHeight="1">
      <c r="A45" s="349"/>
      <c r="B45" s="129" t="s">
        <v>373</v>
      </c>
      <c r="C45" s="351"/>
      <c r="D45" s="352"/>
      <c r="E45" s="352"/>
      <c r="F45" s="352"/>
      <c r="G45" s="353"/>
      <c r="I45" s="527"/>
      <c r="J45" s="528"/>
      <c r="K45" s="528"/>
      <c r="L45" s="353"/>
    </row>
    <row r="46" spans="1:12" ht="15" customHeight="1">
      <c r="A46" s="349">
        <v>31</v>
      </c>
      <c r="B46" s="350" t="s">
        <v>380</v>
      </c>
      <c r="C46" s="542">
        <v>760879013.54322398</v>
      </c>
      <c r="D46" s="543">
        <v>757366955.61842501</v>
      </c>
      <c r="E46" s="543">
        <v>756453741.06238019</v>
      </c>
      <c r="F46" s="543">
        <v>653450288.8239001</v>
      </c>
      <c r="G46" s="544">
        <v>670679166.63150001</v>
      </c>
      <c r="I46" s="545">
        <v>0</v>
      </c>
      <c r="J46" s="546">
        <v>0</v>
      </c>
      <c r="K46" s="546">
        <v>0</v>
      </c>
      <c r="L46" s="544">
        <v>0</v>
      </c>
    </row>
    <row r="47" spans="1:12" ht="15" customHeight="1">
      <c r="A47" s="349">
        <v>32</v>
      </c>
      <c r="B47" s="350" t="s">
        <v>395</v>
      </c>
      <c r="C47" s="542">
        <v>618875991.44963336</v>
      </c>
      <c r="D47" s="543">
        <v>607230507.23608875</v>
      </c>
      <c r="E47" s="543">
        <v>582628263.46379697</v>
      </c>
      <c r="F47" s="543">
        <v>618812095.80938935</v>
      </c>
      <c r="G47" s="544">
        <v>543314399.9514643</v>
      </c>
      <c r="I47" s="545">
        <v>0</v>
      </c>
      <c r="J47" s="546">
        <v>0</v>
      </c>
      <c r="K47" s="546">
        <v>0</v>
      </c>
      <c r="L47" s="544">
        <v>0</v>
      </c>
    </row>
    <row r="48" spans="1:12" ht="15" thickBot="1">
      <c r="A48" s="312">
        <v>33</v>
      </c>
      <c r="B48" s="131" t="s">
        <v>413</v>
      </c>
      <c r="C48" s="576">
        <v>1.2294531118600476</v>
      </c>
      <c r="D48" s="577">
        <v>1.2472478681377643</v>
      </c>
      <c r="E48" s="577">
        <v>1.2983471425934081</v>
      </c>
      <c r="F48" s="577">
        <v>1.0559753004976493</v>
      </c>
      <c r="G48" s="578">
        <v>1.2344218498376143</v>
      </c>
      <c r="H48" s="558"/>
      <c r="I48" s="579">
        <v>0</v>
      </c>
      <c r="J48" s="577">
        <v>0</v>
      </c>
      <c r="K48" s="577">
        <v>0</v>
      </c>
      <c r="L48" s="578">
        <v>0</v>
      </c>
    </row>
    <row r="49" spans="1:2">
      <c r="A49" s="16"/>
    </row>
    <row r="50" spans="1:2" ht="38.25">
      <c r="B50" s="193" t="s">
        <v>709</v>
      </c>
    </row>
    <row r="51" spans="1:2" ht="51">
      <c r="B51" s="193" t="s">
        <v>270</v>
      </c>
    </row>
    <row r="53" spans="1:2">
      <c r="B53" s="192"/>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9"/>
  <sheetViews>
    <sheetView zoomScale="80" zoomScaleNormal="80" workbookViewId="0">
      <selection activeCell="K46" sqref="K46"/>
    </sheetView>
  </sheetViews>
  <sheetFormatPr defaultRowHeight="15"/>
  <cols>
    <col min="1" max="1" width="8.7109375" style="391"/>
    <col min="2" max="2" width="69.28515625" style="392" customWidth="1"/>
    <col min="3" max="3" width="13.5703125" customWidth="1"/>
    <col min="4" max="4" width="14.42578125" customWidth="1"/>
    <col min="5" max="7" width="13.140625" customWidth="1"/>
    <col min="8" max="8" width="15.140625" bestFit="1" customWidth="1"/>
  </cols>
  <sheetData>
    <row r="1" spans="1:10" s="5" customFormat="1" ht="14.25">
      <c r="A1" s="2" t="s">
        <v>30</v>
      </c>
      <c r="B1" s="3" t="str">
        <f>'Info '!C2</f>
        <v>JSC " Halyk Bank Georgia"</v>
      </c>
      <c r="C1" s="3"/>
      <c r="D1" s="4"/>
      <c r="E1" s="4"/>
      <c r="F1" s="4"/>
      <c r="G1" s="4"/>
    </row>
    <row r="2" spans="1:10" s="5" customFormat="1" ht="14.25">
      <c r="A2" s="2" t="s">
        <v>31</v>
      </c>
      <c r="B2" s="306">
        <f>'1. key ratios '!B2</f>
        <v>45565</v>
      </c>
      <c r="C2" s="6"/>
      <c r="D2" s="7"/>
      <c r="E2" s="7"/>
      <c r="F2" s="7"/>
      <c r="G2" s="7"/>
      <c r="H2" s="8"/>
    </row>
    <row r="3" spans="1:10" s="5" customFormat="1" ht="14.25">
      <c r="A3" s="2"/>
      <c r="B3" s="6"/>
      <c r="C3" s="6"/>
      <c r="D3" s="7"/>
      <c r="E3" s="7"/>
      <c r="F3" s="7"/>
      <c r="G3" s="7"/>
      <c r="H3" s="8"/>
    </row>
    <row r="4" spans="1:10" ht="21" customHeight="1">
      <c r="A4" s="739" t="s">
        <v>6</v>
      </c>
      <c r="B4" s="740" t="s">
        <v>557</v>
      </c>
      <c r="C4" s="742" t="s">
        <v>558</v>
      </c>
      <c r="D4" s="742"/>
      <c r="E4" s="742"/>
      <c r="F4" s="742" t="s">
        <v>559</v>
      </c>
      <c r="G4" s="742"/>
      <c r="H4" s="743"/>
    </row>
    <row r="5" spans="1:10" ht="21" customHeight="1">
      <c r="A5" s="739"/>
      <c r="B5" s="741"/>
      <c r="C5" s="361" t="s">
        <v>32</v>
      </c>
      <c r="D5" s="361" t="s">
        <v>33</v>
      </c>
      <c r="E5" s="361" t="s">
        <v>34</v>
      </c>
      <c r="F5" s="361" t="s">
        <v>32</v>
      </c>
      <c r="G5" s="361" t="s">
        <v>33</v>
      </c>
      <c r="H5" s="361" t="s">
        <v>34</v>
      </c>
    </row>
    <row r="6" spans="1:10" ht="26.45" customHeight="1">
      <c r="A6" s="739"/>
      <c r="B6" s="362" t="s">
        <v>560</v>
      </c>
      <c r="C6" s="744"/>
      <c r="D6" s="745"/>
      <c r="E6" s="745"/>
      <c r="F6" s="745"/>
      <c r="G6" s="745"/>
      <c r="H6" s="746"/>
    </row>
    <row r="7" spans="1:10" ht="23.1" customHeight="1">
      <c r="A7" s="363">
        <v>1</v>
      </c>
      <c r="B7" s="364" t="s">
        <v>561</v>
      </c>
      <c r="C7" s="580">
        <f>SUM(C8:C10)</f>
        <v>41396921.280000001</v>
      </c>
      <c r="D7" s="580">
        <f>SUM(D8:D10)</f>
        <v>62626275.330000013</v>
      </c>
      <c r="E7" s="581">
        <f>C7+D7</f>
        <v>104023196.61000001</v>
      </c>
      <c r="F7" s="580">
        <f>SUM(F8:F10)</f>
        <v>59589022.859999999</v>
      </c>
      <c r="G7" s="580">
        <f>SUM(G8:G10)</f>
        <v>37267150.249999993</v>
      </c>
      <c r="H7" s="581">
        <f>F7+G7</f>
        <v>96856173.109999985</v>
      </c>
      <c r="I7" s="586"/>
      <c r="J7" s="586"/>
    </row>
    <row r="8" spans="1:10">
      <c r="A8" s="363">
        <v>1.1000000000000001</v>
      </c>
      <c r="B8" s="365" t="s">
        <v>562</v>
      </c>
      <c r="C8" s="580">
        <v>6367898.2000000002</v>
      </c>
      <c r="D8" s="580">
        <v>10096636.870000001</v>
      </c>
      <c r="E8" s="581">
        <f t="shared" ref="E8:E36" si="0">C8+D8</f>
        <v>16464535.07</v>
      </c>
      <c r="F8" s="580">
        <v>6681472.7000000002</v>
      </c>
      <c r="G8" s="580">
        <v>10561336.120000001</v>
      </c>
      <c r="H8" s="581">
        <f t="shared" ref="H8:H36" si="1">F8+G8</f>
        <v>17242808.82</v>
      </c>
      <c r="I8" s="586"/>
      <c r="J8" s="586"/>
    </row>
    <row r="9" spans="1:10">
      <c r="A9" s="363">
        <v>1.2</v>
      </c>
      <c r="B9" s="365" t="s">
        <v>563</v>
      </c>
      <c r="C9" s="580">
        <v>8427182.2999999989</v>
      </c>
      <c r="D9" s="580">
        <v>140751.5</v>
      </c>
      <c r="E9" s="581">
        <f t="shared" si="0"/>
        <v>8567933.7999999989</v>
      </c>
      <c r="F9" s="580">
        <v>18368506.530000001</v>
      </c>
      <c r="G9" s="580">
        <v>29857.089999999851</v>
      </c>
      <c r="H9" s="581">
        <f t="shared" si="1"/>
        <v>18398363.620000001</v>
      </c>
      <c r="I9" s="586"/>
      <c r="J9" s="586"/>
    </row>
    <row r="10" spans="1:10">
      <c r="A10" s="363">
        <v>1.3</v>
      </c>
      <c r="B10" s="365" t="s">
        <v>564</v>
      </c>
      <c r="C10" s="580">
        <v>26601840.780000001</v>
      </c>
      <c r="D10" s="580">
        <v>52388886.960000008</v>
      </c>
      <c r="E10" s="581">
        <f t="shared" si="0"/>
        <v>78990727.74000001</v>
      </c>
      <c r="F10" s="580">
        <v>34539043.630000003</v>
      </c>
      <c r="G10" s="580">
        <v>26675957.039999992</v>
      </c>
      <c r="H10" s="581">
        <f t="shared" si="1"/>
        <v>61215000.669999994</v>
      </c>
      <c r="I10" s="586"/>
      <c r="J10" s="586"/>
    </row>
    <row r="11" spans="1:10">
      <c r="A11" s="363">
        <v>2</v>
      </c>
      <c r="B11" s="366" t="s">
        <v>565</v>
      </c>
      <c r="C11" s="580">
        <v>1610452.75</v>
      </c>
      <c r="D11" s="580">
        <v>0</v>
      </c>
      <c r="E11" s="581">
        <f t="shared" si="0"/>
        <v>1610452.75</v>
      </c>
      <c r="F11" s="580">
        <v>0</v>
      </c>
      <c r="G11" s="580">
        <v>0</v>
      </c>
      <c r="H11" s="581">
        <f t="shared" si="1"/>
        <v>0</v>
      </c>
      <c r="I11" s="586"/>
      <c r="J11" s="586"/>
    </row>
    <row r="12" spans="1:10">
      <c r="A12" s="363">
        <v>2.1</v>
      </c>
      <c r="B12" s="367" t="s">
        <v>566</v>
      </c>
      <c r="C12" s="580">
        <v>0</v>
      </c>
      <c r="D12" s="580">
        <v>0</v>
      </c>
      <c r="E12" s="581">
        <f t="shared" si="0"/>
        <v>0</v>
      </c>
      <c r="F12" s="580">
        <v>0</v>
      </c>
      <c r="G12" s="580">
        <v>0</v>
      </c>
      <c r="H12" s="581">
        <f t="shared" si="1"/>
        <v>0</v>
      </c>
      <c r="I12" s="586"/>
      <c r="J12" s="586"/>
    </row>
    <row r="13" spans="1:10" ht="26.45" customHeight="1">
      <c r="A13" s="363">
        <v>3</v>
      </c>
      <c r="B13" s="368" t="s">
        <v>567</v>
      </c>
      <c r="C13" s="580">
        <v>0</v>
      </c>
      <c r="D13" s="580">
        <v>0</v>
      </c>
      <c r="E13" s="581">
        <f t="shared" si="0"/>
        <v>0</v>
      </c>
      <c r="F13" s="580">
        <v>0</v>
      </c>
      <c r="G13" s="580">
        <v>0</v>
      </c>
      <c r="H13" s="581">
        <f t="shared" si="1"/>
        <v>0</v>
      </c>
      <c r="I13" s="586"/>
      <c r="J13" s="586"/>
    </row>
    <row r="14" spans="1:10" ht="26.45" customHeight="1">
      <c r="A14" s="363">
        <v>4</v>
      </c>
      <c r="B14" s="369" t="s">
        <v>568</v>
      </c>
      <c r="C14" s="580">
        <v>0</v>
      </c>
      <c r="D14" s="580">
        <v>0</v>
      </c>
      <c r="E14" s="581">
        <f t="shared" si="0"/>
        <v>0</v>
      </c>
      <c r="F14" s="580">
        <v>0</v>
      </c>
      <c r="G14" s="580">
        <v>0</v>
      </c>
      <c r="H14" s="581">
        <f t="shared" si="1"/>
        <v>0</v>
      </c>
      <c r="I14" s="586"/>
      <c r="J14" s="586"/>
    </row>
    <row r="15" spans="1:10" ht="24.6" customHeight="1">
      <c r="A15" s="363">
        <v>5</v>
      </c>
      <c r="B15" s="370" t="s">
        <v>569</v>
      </c>
      <c r="C15" s="582">
        <f>SUM(C16:C18)</f>
        <v>54000</v>
      </c>
      <c r="D15" s="582">
        <f>SUM(D16:D18)</f>
        <v>0</v>
      </c>
      <c r="E15" s="583">
        <f t="shared" si="0"/>
        <v>54000</v>
      </c>
      <c r="F15" s="582">
        <f>SUM(F16:F18)</f>
        <v>54000</v>
      </c>
      <c r="G15" s="582">
        <f>SUM(G16:G18)</f>
        <v>0</v>
      </c>
      <c r="H15" s="583">
        <f t="shared" si="1"/>
        <v>54000</v>
      </c>
      <c r="I15" s="586"/>
      <c r="J15" s="586"/>
    </row>
    <row r="16" spans="1:10">
      <c r="A16" s="363">
        <v>5.0999999999999996</v>
      </c>
      <c r="B16" s="371" t="s">
        <v>570</v>
      </c>
      <c r="C16" s="580">
        <v>54000</v>
      </c>
      <c r="D16" s="580">
        <v>0</v>
      </c>
      <c r="E16" s="581">
        <f t="shared" si="0"/>
        <v>54000</v>
      </c>
      <c r="F16" s="580">
        <v>54000</v>
      </c>
      <c r="G16" s="580">
        <v>0</v>
      </c>
      <c r="H16" s="581">
        <f t="shared" si="1"/>
        <v>54000</v>
      </c>
      <c r="I16" s="586"/>
      <c r="J16" s="586"/>
    </row>
    <row r="17" spans="1:10">
      <c r="A17" s="363">
        <v>5.2</v>
      </c>
      <c r="B17" s="371" t="s">
        <v>571</v>
      </c>
      <c r="C17" s="580">
        <v>0</v>
      </c>
      <c r="D17" s="580">
        <v>0</v>
      </c>
      <c r="E17" s="581">
        <f t="shared" si="0"/>
        <v>0</v>
      </c>
      <c r="F17" s="580">
        <v>0</v>
      </c>
      <c r="G17" s="580">
        <v>0</v>
      </c>
      <c r="H17" s="581">
        <f t="shared" si="1"/>
        <v>0</v>
      </c>
      <c r="I17" s="586"/>
      <c r="J17" s="586"/>
    </row>
    <row r="18" spans="1:10">
      <c r="A18" s="363">
        <v>5.3</v>
      </c>
      <c r="B18" s="372" t="s">
        <v>572</v>
      </c>
      <c r="C18" s="580">
        <v>0</v>
      </c>
      <c r="D18" s="580">
        <v>0</v>
      </c>
      <c r="E18" s="581">
        <f t="shared" si="0"/>
        <v>0</v>
      </c>
      <c r="F18" s="580">
        <v>0</v>
      </c>
      <c r="G18" s="580">
        <v>0</v>
      </c>
      <c r="H18" s="581">
        <f t="shared" si="1"/>
        <v>0</v>
      </c>
      <c r="I18" s="586"/>
      <c r="J18" s="586"/>
    </row>
    <row r="19" spans="1:10">
      <c r="A19" s="363">
        <v>6</v>
      </c>
      <c r="B19" s="368" t="s">
        <v>573</v>
      </c>
      <c r="C19" s="580">
        <f>SUM(C20:C21)</f>
        <v>214714356.47000003</v>
      </c>
      <c r="D19" s="580">
        <f>SUM(D20:D21)</f>
        <v>540715303.38817406</v>
      </c>
      <c r="E19" s="581">
        <f t="shared" si="0"/>
        <v>755429659.85817409</v>
      </c>
      <c r="F19" s="580">
        <f>SUM(F20:F21)</f>
        <v>184082110.62234607</v>
      </c>
      <c r="G19" s="580">
        <f>SUM(G20:G21)</f>
        <v>554685949.69266295</v>
      </c>
      <c r="H19" s="581">
        <f t="shared" si="1"/>
        <v>738768060.315009</v>
      </c>
      <c r="I19" s="586"/>
      <c r="J19" s="586"/>
    </row>
    <row r="20" spans="1:10">
      <c r="A20" s="363">
        <v>6.1</v>
      </c>
      <c r="B20" s="371" t="s">
        <v>571</v>
      </c>
      <c r="C20" s="580">
        <v>11834816.300000001</v>
      </c>
      <c r="D20" s="580">
        <v>0</v>
      </c>
      <c r="E20" s="581">
        <f t="shared" si="0"/>
        <v>11834816.300000001</v>
      </c>
      <c r="F20" s="580">
        <v>16902279.98</v>
      </c>
      <c r="G20" s="580">
        <v>0</v>
      </c>
      <c r="H20" s="581">
        <f t="shared" si="1"/>
        <v>16902279.98</v>
      </c>
      <c r="I20" s="586"/>
      <c r="J20" s="586"/>
    </row>
    <row r="21" spans="1:10">
      <c r="A21" s="363">
        <v>6.2</v>
      </c>
      <c r="B21" s="372" t="s">
        <v>572</v>
      </c>
      <c r="C21" s="580">
        <v>202879540.17000002</v>
      </c>
      <c r="D21" s="580">
        <v>540715303.38817406</v>
      </c>
      <c r="E21" s="581">
        <f t="shared" si="0"/>
        <v>743594843.55817413</v>
      </c>
      <c r="F21" s="580">
        <v>167179830.64234608</v>
      </c>
      <c r="G21" s="580">
        <v>554685949.69266295</v>
      </c>
      <c r="H21" s="581">
        <f t="shared" si="1"/>
        <v>721865780.3350091</v>
      </c>
      <c r="I21" s="586"/>
      <c r="J21" s="586"/>
    </row>
    <row r="22" spans="1:10">
      <c r="A22" s="363">
        <v>7</v>
      </c>
      <c r="B22" s="366" t="s">
        <v>574</v>
      </c>
      <c r="C22" s="580">
        <v>0</v>
      </c>
      <c r="D22" s="580">
        <v>0</v>
      </c>
      <c r="E22" s="581">
        <f t="shared" si="0"/>
        <v>0</v>
      </c>
      <c r="F22" s="580">
        <v>0</v>
      </c>
      <c r="G22" s="580">
        <v>0</v>
      </c>
      <c r="H22" s="581">
        <f t="shared" si="1"/>
        <v>0</v>
      </c>
      <c r="I22" s="586"/>
      <c r="J22" s="586"/>
    </row>
    <row r="23" spans="1:10">
      <c r="A23" s="363">
        <v>8</v>
      </c>
      <c r="B23" s="373" t="s">
        <v>575</v>
      </c>
      <c r="C23" s="580">
        <v>0</v>
      </c>
      <c r="D23" s="580">
        <v>0</v>
      </c>
      <c r="E23" s="581">
        <f t="shared" si="0"/>
        <v>0</v>
      </c>
      <c r="F23" s="580">
        <v>0</v>
      </c>
      <c r="G23" s="580">
        <v>0</v>
      </c>
      <c r="H23" s="581">
        <f t="shared" si="1"/>
        <v>0</v>
      </c>
      <c r="I23" s="586"/>
      <c r="J23" s="586"/>
    </row>
    <row r="24" spans="1:10">
      <c r="A24" s="363">
        <v>9</v>
      </c>
      <c r="B24" s="369" t="s">
        <v>576</v>
      </c>
      <c r="C24" s="580">
        <f>SUM(C25:C26)</f>
        <v>15896704.669999998</v>
      </c>
      <c r="D24" s="580">
        <f>SUM(D25:D26)</f>
        <v>0</v>
      </c>
      <c r="E24" s="581">
        <f t="shared" si="0"/>
        <v>15896704.669999998</v>
      </c>
      <c r="F24" s="580">
        <f>SUM(F25:F26)</f>
        <v>15468331.68</v>
      </c>
      <c r="G24" s="580">
        <f>SUM(G25:G26)</f>
        <v>0</v>
      </c>
      <c r="H24" s="581">
        <f t="shared" si="1"/>
        <v>15468331.68</v>
      </c>
      <c r="I24" s="586"/>
      <c r="J24" s="586"/>
    </row>
    <row r="25" spans="1:10">
      <c r="A25" s="363">
        <v>9.1</v>
      </c>
      <c r="B25" s="371" t="s">
        <v>577</v>
      </c>
      <c r="C25" s="580">
        <v>15896704.669999998</v>
      </c>
      <c r="D25" s="580">
        <v>0</v>
      </c>
      <c r="E25" s="581">
        <f t="shared" si="0"/>
        <v>15896704.669999998</v>
      </c>
      <c r="F25" s="580">
        <v>15468331.68</v>
      </c>
      <c r="G25" s="580">
        <v>0</v>
      </c>
      <c r="H25" s="581">
        <f t="shared" si="1"/>
        <v>15468331.68</v>
      </c>
      <c r="I25" s="586"/>
      <c r="J25" s="586"/>
    </row>
    <row r="26" spans="1:10">
      <c r="A26" s="363">
        <v>9.1999999999999993</v>
      </c>
      <c r="B26" s="371" t="s">
        <v>578</v>
      </c>
      <c r="C26" s="580">
        <v>0</v>
      </c>
      <c r="D26" s="580">
        <v>0</v>
      </c>
      <c r="E26" s="581">
        <f t="shared" si="0"/>
        <v>0</v>
      </c>
      <c r="F26" s="580">
        <v>0</v>
      </c>
      <c r="G26" s="580">
        <v>0</v>
      </c>
      <c r="H26" s="581">
        <f t="shared" si="1"/>
        <v>0</v>
      </c>
      <c r="I26" s="586"/>
      <c r="J26" s="586"/>
    </row>
    <row r="27" spans="1:10">
      <c r="A27" s="363">
        <v>10</v>
      </c>
      <c r="B27" s="369" t="s">
        <v>579</v>
      </c>
      <c r="C27" s="580">
        <f>SUM(C28:C29)</f>
        <v>5390960.6699999981</v>
      </c>
      <c r="D27" s="580">
        <f>SUM(D28:D29)</f>
        <v>0</v>
      </c>
      <c r="E27" s="581">
        <f t="shared" si="0"/>
        <v>5390960.6699999981</v>
      </c>
      <c r="F27" s="580">
        <f>SUM(F28:F29)</f>
        <v>5530847.5099999979</v>
      </c>
      <c r="G27" s="580">
        <f>SUM(G28:G29)</f>
        <v>0</v>
      </c>
      <c r="H27" s="581">
        <f t="shared" si="1"/>
        <v>5530847.5099999979</v>
      </c>
      <c r="I27" s="586"/>
      <c r="J27" s="586"/>
    </row>
    <row r="28" spans="1:10">
      <c r="A28" s="363">
        <v>10.1</v>
      </c>
      <c r="B28" s="371" t="s">
        <v>580</v>
      </c>
      <c r="C28" s="580">
        <v>0</v>
      </c>
      <c r="D28" s="580">
        <v>0</v>
      </c>
      <c r="E28" s="581">
        <f t="shared" si="0"/>
        <v>0</v>
      </c>
      <c r="F28" s="580">
        <v>0</v>
      </c>
      <c r="G28" s="580">
        <v>0</v>
      </c>
      <c r="H28" s="581">
        <f t="shared" si="1"/>
        <v>0</v>
      </c>
      <c r="I28" s="586"/>
      <c r="J28" s="586"/>
    </row>
    <row r="29" spans="1:10">
      <c r="A29" s="363">
        <v>10.199999999999999</v>
      </c>
      <c r="B29" s="371" t="s">
        <v>581</v>
      </c>
      <c r="C29" s="580">
        <v>5390960.6699999981</v>
      </c>
      <c r="D29" s="580">
        <v>0</v>
      </c>
      <c r="E29" s="581">
        <f t="shared" si="0"/>
        <v>5390960.6699999981</v>
      </c>
      <c r="F29" s="580">
        <v>5530847.5099999979</v>
      </c>
      <c r="G29" s="580">
        <v>0</v>
      </c>
      <c r="H29" s="581">
        <f t="shared" si="1"/>
        <v>5530847.5099999979</v>
      </c>
      <c r="I29" s="586"/>
      <c r="J29" s="586"/>
    </row>
    <row r="30" spans="1:10">
      <c r="A30" s="363">
        <v>11</v>
      </c>
      <c r="B30" s="369" t="s">
        <v>582</v>
      </c>
      <c r="C30" s="580">
        <f>SUM(C31:C32)</f>
        <v>5241885</v>
      </c>
      <c r="D30" s="580">
        <f>SUM(D31:D32)</f>
        <v>0</v>
      </c>
      <c r="E30" s="581">
        <f t="shared" si="0"/>
        <v>5241885</v>
      </c>
      <c r="F30" s="580">
        <f>SUM(F31:F32)</f>
        <v>1551836.34</v>
      </c>
      <c r="G30" s="580">
        <f>SUM(G31:G32)</f>
        <v>0</v>
      </c>
      <c r="H30" s="581">
        <f t="shared" si="1"/>
        <v>1551836.34</v>
      </c>
      <c r="I30" s="586"/>
      <c r="J30" s="586"/>
    </row>
    <row r="31" spans="1:10">
      <c r="A31" s="363">
        <v>11.1</v>
      </c>
      <c r="B31" s="371" t="s">
        <v>583</v>
      </c>
      <c r="C31" s="580">
        <v>5241885</v>
      </c>
      <c r="D31" s="580">
        <v>0</v>
      </c>
      <c r="E31" s="581">
        <f t="shared" si="0"/>
        <v>5241885</v>
      </c>
      <c r="F31" s="580">
        <v>1551836.34</v>
      </c>
      <c r="G31" s="580">
        <v>0</v>
      </c>
      <c r="H31" s="581">
        <f t="shared" si="1"/>
        <v>1551836.34</v>
      </c>
      <c r="I31" s="586"/>
      <c r="J31" s="586"/>
    </row>
    <row r="32" spans="1:10">
      <c r="A32" s="363">
        <v>11.2</v>
      </c>
      <c r="B32" s="371" t="s">
        <v>584</v>
      </c>
      <c r="C32" s="580">
        <v>0</v>
      </c>
      <c r="D32" s="580">
        <v>0</v>
      </c>
      <c r="E32" s="581">
        <f t="shared" si="0"/>
        <v>0</v>
      </c>
      <c r="F32" s="580">
        <v>0</v>
      </c>
      <c r="G32" s="580">
        <v>0</v>
      </c>
      <c r="H32" s="581">
        <f t="shared" si="1"/>
        <v>0</v>
      </c>
      <c r="I32" s="586"/>
      <c r="J32" s="586"/>
    </row>
    <row r="33" spans="1:10">
      <c r="A33" s="363">
        <v>13</v>
      </c>
      <c r="B33" s="369" t="s">
        <v>585</v>
      </c>
      <c r="C33" s="580">
        <v>15666352.899999999</v>
      </c>
      <c r="D33" s="580">
        <v>1358071.5899999999</v>
      </c>
      <c r="E33" s="581">
        <f t="shared" si="0"/>
        <v>17024424.489999998</v>
      </c>
      <c r="F33" s="580">
        <v>16966852.289999995</v>
      </c>
      <c r="G33" s="580">
        <v>4585913.9900000021</v>
      </c>
      <c r="H33" s="581">
        <f t="shared" si="1"/>
        <v>21552766.279999997</v>
      </c>
      <c r="I33" s="586"/>
      <c r="J33" s="586"/>
    </row>
    <row r="34" spans="1:10">
      <c r="A34" s="363">
        <v>13.1</v>
      </c>
      <c r="B34" s="374" t="s">
        <v>586</v>
      </c>
      <c r="C34" s="580">
        <v>0</v>
      </c>
      <c r="D34" s="580">
        <v>0</v>
      </c>
      <c r="E34" s="581">
        <f t="shared" si="0"/>
        <v>0</v>
      </c>
      <c r="F34" s="580">
        <v>0</v>
      </c>
      <c r="G34" s="580">
        <v>0</v>
      </c>
      <c r="H34" s="581">
        <f t="shared" si="1"/>
        <v>0</v>
      </c>
      <c r="I34" s="586"/>
      <c r="J34" s="586"/>
    </row>
    <row r="35" spans="1:10">
      <c r="A35" s="363">
        <v>13.2</v>
      </c>
      <c r="B35" s="374" t="s">
        <v>587</v>
      </c>
      <c r="C35" s="580">
        <v>0</v>
      </c>
      <c r="D35" s="580">
        <v>0</v>
      </c>
      <c r="E35" s="581">
        <f t="shared" si="0"/>
        <v>0</v>
      </c>
      <c r="F35" s="580">
        <v>0</v>
      </c>
      <c r="G35" s="580">
        <v>0</v>
      </c>
      <c r="H35" s="581">
        <f t="shared" si="1"/>
        <v>0</v>
      </c>
      <c r="I35" s="586"/>
      <c r="J35" s="586"/>
    </row>
    <row r="36" spans="1:10">
      <c r="A36" s="363">
        <v>14</v>
      </c>
      <c r="B36" s="375" t="s">
        <v>588</v>
      </c>
      <c r="C36" s="580">
        <f>SUM(C7,C11,C13,C14,C15,C19,C22,C23,C24,C27,C30,C33)</f>
        <v>299971633.74000001</v>
      </c>
      <c r="D36" s="580">
        <f>SUM(D7,D11,D13,D14,D15,D19,D22,D23,D24,D27,D30,D33)</f>
        <v>604699650.30817413</v>
      </c>
      <c r="E36" s="581">
        <f t="shared" si="0"/>
        <v>904671284.04817414</v>
      </c>
      <c r="F36" s="580">
        <f>SUM(F7,F11,F13,F14,F15,F19,F22,F23,F24,F27,F30,F33)</f>
        <v>283243001.30234605</v>
      </c>
      <c r="G36" s="580">
        <f>SUM(G7,G11,G13,G14,G15,G19,G22,G23,G24,G27,G30,G33)</f>
        <v>596539013.93266296</v>
      </c>
      <c r="H36" s="581">
        <f t="shared" si="1"/>
        <v>879782015.23500896</v>
      </c>
      <c r="I36" s="586"/>
      <c r="J36" s="586"/>
    </row>
    <row r="37" spans="1:10" ht="22.5" customHeight="1">
      <c r="A37" s="363"/>
      <c r="B37" s="376" t="s">
        <v>589</v>
      </c>
      <c r="C37" s="747"/>
      <c r="D37" s="748"/>
      <c r="E37" s="748"/>
      <c r="F37" s="748"/>
      <c r="G37" s="748"/>
      <c r="H37" s="749"/>
      <c r="I37" s="586"/>
      <c r="J37" s="586"/>
    </row>
    <row r="38" spans="1:10">
      <c r="A38" s="363">
        <v>15</v>
      </c>
      <c r="B38" s="377" t="s">
        <v>590</v>
      </c>
      <c r="C38" s="584">
        <v>2383068.7000000002</v>
      </c>
      <c r="D38" s="584">
        <v>0</v>
      </c>
      <c r="E38" s="585">
        <f>C38+D38</f>
        <v>2383068.7000000002</v>
      </c>
      <c r="F38" s="584">
        <v>41256</v>
      </c>
      <c r="G38" s="584">
        <v>0</v>
      </c>
      <c r="H38" s="585">
        <f>F38+G38</f>
        <v>41256</v>
      </c>
      <c r="I38" s="586"/>
      <c r="J38" s="586"/>
    </row>
    <row r="39" spans="1:10">
      <c r="A39" s="378">
        <v>15.1</v>
      </c>
      <c r="B39" s="379" t="s">
        <v>566</v>
      </c>
      <c r="C39" s="584">
        <v>0</v>
      </c>
      <c r="D39" s="584">
        <v>0</v>
      </c>
      <c r="E39" s="585">
        <f t="shared" ref="E39:E53" si="2">C39+D39</f>
        <v>0</v>
      </c>
      <c r="F39" s="584">
        <v>0</v>
      </c>
      <c r="G39" s="584">
        <v>0</v>
      </c>
      <c r="H39" s="585">
        <f t="shared" ref="H39:H53" si="3">F39+G39</f>
        <v>0</v>
      </c>
      <c r="I39" s="586"/>
      <c r="J39" s="586"/>
    </row>
    <row r="40" spans="1:10" ht="24" customHeight="1">
      <c r="A40" s="378">
        <v>16</v>
      </c>
      <c r="B40" s="366" t="s">
        <v>591</v>
      </c>
      <c r="C40" s="584">
        <v>0</v>
      </c>
      <c r="D40" s="584">
        <v>0</v>
      </c>
      <c r="E40" s="585">
        <f t="shared" si="2"/>
        <v>0</v>
      </c>
      <c r="F40" s="584">
        <v>0</v>
      </c>
      <c r="G40" s="584">
        <v>0</v>
      </c>
      <c r="H40" s="585">
        <f t="shared" si="3"/>
        <v>0</v>
      </c>
      <c r="I40" s="586"/>
      <c r="J40" s="586"/>
    </row>
    <row r="41" spans="1:10">
      <c r="A41" s="378">
        <v>17</v>
      </c>
      <c r="B41" s="366" t="s">
        <v>592</v>
      </c>
      <c r="C41" s="584">
        <f>SUM(C42:C45)</f>
        <v>114445340.92999989</v>
      </c>
      <c r="D41" s="584">
        <f>SUM(D42:D45)</f>
        <v>502714913.42999989</v>
      </c>
      <c r="E41" s="585">
        <f t="shared" si="2"/>
        <v>617160254.35999978</v>
      </c>
      <c r="F41" s="584">
        <f>SUM(F42:F45)</f>
        <v>75241302.929999977</v>
      </c>
      <c r="G41" s="584">
        <f>SUM(G42:G45)</f>
        <v>563388487.84000003</v>
      </c>
      <c r="H41" s="585">
        <f t="shared" si="3"/>
        <v>638629790.76999998</v>
      </c>
      <c r="I41" s="586"/>
      <c r="J41" s="586"/>
    </row>
    <row r="42" spans="1:10">
      <c r="A42" s="378">
        <v>17.100000000000001</v>
      </c>
      <c r="B42" s="380" t="s">
        <v>593</v>
      </c>
      <c r="C42" s="584">
        <v>113871192.93999989</v>
      </c>
      <c r="D42" s="584">
        <v>492753170.55999988</v>
      </c>
      <c r="E42" s="585">
        <f t="shared" si="2"/>
        <v>606624363.49999976</v>
      </c>
      <c r="F42" s="584">
        <v>71416996.689999983</v>
      </c>
      <c r="G42" s="584">
        <v>535005919.91000003</v>
      </c>
      <c r="H42" s="585">
        <f t="shared" si="3"/>
        <v>606422916.60000002</v>
      </c>
      <c r="I42" s="586"/>
      <c r="J42" s="586"/>
    </row>
    <row r="43" spans="1:10">
      <c r="A43" s="378">
        <v>17.2</v>
      </c>
      <c r="B43" s="381" t="s">
        <v>594</v>
      </c>
      <c r="C43" s="584">
        <v>0</v>
      </c>
      <c r="D43" s="584">
        <v>0</v>
      </c>
      <c r="E43" s="585">
        <f t="shared" si="2"/>
        <v>0</v>
      </c>
      <c r="F43" s="584">
        <v>0</v>
      </c>
      <c r="G43" s="584">
        <v>0</v>
      </c>
      <c r="H43" s="585">
        <f t="shared" si="3"/>
        <v>0</v>
      </c>
      <c r="I43" s="586"/>
      <c r="J43" s="586"/>
    </row>
    <row r="44" spans="1:10">
      <c r="A44" s="378">
        <v>17.3</v>
      </c>
      <c r="B44" s="380" t="s">
        <v>595</v>
      </c>
      <c r="C44" s="584">
        <v>0</v>
      </c>
      <c r="D44" s="584">
        <v>4949698.62</v>
      </c>
      <c r="E44" s="585">
        <f t="shared" si="2"/>
        <v>4949698.62</v>
      </c>
      <c r="F44" s="584">
        <v>0</v>
      </c>
      <c r="G44" s="584">
        <v>24584596.530000001</v>
      </c>
      <c r="H44" s="585">
        <f t="shared" si="3"/>
        <v>24584596.530000001</v>
      </c>
      <c r="I44" s="586"/>
      <c r="J44" s="586"/>
    </row>
    <row r="45" spans="1:10">
      <c r="A45" s="378">
        <v>17.399999999999999</v>
      </c>
      <c r="B45" s="380" t="s">
        <v>596</v>
      </c>
      <c r="C45" s="584">
        <v>574147.98999999987</v>
      </c>
      <c r="D45" s="584">
        <v>5012044.25</v>
      </c>
      <c r="E45" s="585">
        <f t="shared" si="2"/>
        <v>5586192.2400000002</v>
      </c>
      <c r="F45" s="584">
        <v>3824306.24</v>
      </c>
      <c r="G45" s="584">
        <v>3797971.3999999994</v>
      </c>
      <c r="H45" s="585">
        <f t="shared" si="3"/>
        <v>7622277.6399999997</v>
      </c>
      <c r="I45" s="586"/>
      <c r="J45" s="586"/>
    </row>
    <row r="46" spans="1:10">
      <c r="A46" s="378">
        <v>18</v>
      </c>
      <c r="B46" s="382" t="s">
        <v>597</v>
      </c>
      <c r="C46" s="584">
        <v>212426.72000000003</v>
      </c>
      <c r="D46" s="584">
        <v>143513.11000000004</v>
      </c>
      <c r="E46" s="585">
        <f t="shared" si="2"/>
        <v>355939.83000000007</v>
      </c>
      <c r="F46" s="584">
        <v>175896.0899745338</v>
      </c>
      <c r="G46" s="584">
        <v>507018.53002546635</v>
      </c>
      <c r="H46" s="585">
        <f t="shared" si="3"/>
        <v>682914.62000000011</v>
      </c>
      <c r="I46" s="586"/>
      <c r="J46" s="586"/>
    </row>
    <row r="47" spans="1:10">
      <c r="A47" s="378">
        <v>19</v>
      </c>
      <c r="B47" s="382" t="s">
        <v>598</v>
      </c>
      <c r="C47" s="584">
        <f>SUM(C48:C49)</f>
        <v>3627564.96</v>
      </c>
      <c r="D47" s="584">
        <f>SUM(D48:D49)</f>
        <v>0</v>
      </c>
      <c r="E47" s="585">
        <f t="shared" si="2"/>
        <v>3627564.96</v>
      </c>
      <c r="F47" s="584">
        <f>SUM(F48:F49)</f>
        <v>6715439.1400000006</v>
      </c>
      <c r="G47" s="584">
        <f>SUM(G48:G49)</f>
        <v>0</v>
      </c>
      <c r="H47" s="585">
        <f t="shared" si="3"/>
        <v>6715439.1400000006</v>
      </c>
      <c r="I47" s="586"/>
      <c r="J47" s="586"/>
    </row>
    <row r="48" spans="1:10">
      <c r="A48" s="378">
        <v>19.100000000000001</v>
      </c>
      <c r="B48" s="383" t="s">
        <v>599</v>
      </c>
      <c r="C48" s="584">
        <v>3519038.46</v>
      </c>
      <c r="D48" s="584">
        <v>0</v>
      </c>
      <c r="E48" s="585">
        <f t="shared" si="2"/>
        <v>3519038.46</v>
      </c>
      <c r="F48" s="584">
        <v>6701945.8700000001</v>
      </c>
      <c r="G48" s="584">
        <v>0</v>
      </c>
      <c r="H48" s="585">
        <f t="shared" si="3"/>
        <v>6701945.8700000001</v>
      </c>
      <c r="I48" s="586"/>
      <c r="J48" s="586"/>
    </row>
    <row r="49" spans="1:10">
      <c r="A49" s="378">
        <v>19.2</v>
      </c>
      <c r="B49" s="384" t="s">
        <v>600</v>
      </c>
      <c r="C49" s="584">
        <v>108526.5</v>
      </c>
      <c r="D49" s="584">
        <v>0</v>
      </c>
      <c r="E49" s="585">
        <f t="shared" si="2"/>
        <v>108526.5</v>
      </c>
      <c r="F49" s="584">
        <v>13493.270000000019</v>
      </c>
      <c r="G49" s="584">
        <v>0</v>
      </c>
      <c r="H49" s="585">
        <f t="shared" si="3"/>
        <v>13493.270000000019</v>
      </c>
      <c r="I49" s="586"/>
      <c r="J49" s="586"/>
    </row>
    <row r="50" spans="1:10">
      <c r="A50" s="378">
        <v>20</v>
      </c>
      <c r="B50" s="385" t="s">
        <v>601</v>
      </c>
      <c r="C50" s="584">
        <v>0</v>
      </c>
      <c r="D50" s="584">
        <v>27365242.5</v>
      </c>
      <c r="E50" s="585">
        <f t="shared" si="2"/>
        <v>27365242.5</v>
      </c>
      <c r="F50" s="584">
        <v>0</v>
      </c>
      <c r="G50" s="584">
        <v>26849957.5</v>
      </c>
      <c r="H50" s="585">
        <f t="shared" si="3"/>
        <v>26849957.5</v>
      </c>
      <c r="I50" s="586"/>
      <c r="J50" s="586"/>
    </row>
    <row r="51" spans="1:10">
      <c r="A51" s="378">
        <v>21</v>
      </c>
      <c r="B51" s="373" t="s">
        <v>602</v>
      </c>
      <c r="C51" s="584">
        <v>4282358.41</v>
      </c>
      <c r="D51" s="584">
        <v>0</v>
      </c>
      <c r="E51" s="585">
        <f t="shared" si="2"/>
        <v>4282358.41</v>
      </c>
      <c r="F51" s="584">
        <v>4075660.3699999996</v>
      </c>
      <c r="G51" s="584">
        <v>0</v>
      </c>
      <c r="H51" s="585">
        <f t="shared" si="3"/>
        <v>4075660.3699999996</v>
      </c>
      <c r="I51" s="586"/>
      <c r="J51" s="586"/>
    </row>
    <row r="52" spans="1:10">
      <c r="A52" s="378">
        <v>21.1</v>
      </c>
      <c r="B52" s="381" t="s">
        <v>603</v>
      </c>
      <c r="C52" s="584">
        <v>0</v>
      </c>
      <c r="D52" s="584">
        <v>0</v>
      </c>
      <c r="E52" s="585">
        <f t="shared" si="2"/>
        <v>0</v>
      </c>
      <c r="F52" s="584">
        <v>0</v>
      </c>
      <c r="G52" s="584">
        <v>0</v>
      </c>
      <c r="H52" s="585">
        <f t="shared" si="3"/>
        <v>0</v>
      </c>
      <c r="I52" s="586"/>
      <c r="J52" s="586"/>
    </row>
    <row r="53" spans="1:10">
      <c r="A53" s="378">
        <v>22</v>
      </c>
      <c r="B53" s="386" t="s">
        <v>604</v>
      </c>
      <c r="C53" s="584">
        <f>SUM(C38,C40,C41,C46,C47,C50,C51)</f>
        <v>124950759.71999988</v>
      </c>
      <c r="D53" s="584">
        <f>SUM(D38,D40,D41,D46,D47,D50,D51)</f>
        <v>530223669.0399999</v>
      </c>
      <c r="E53" s="585">
        <f t="shared" si="2"/>
        <v>655174428.75999975</v>
      </c>
      <c r="F53" s="584">
        <f>SUM(F38,F40,F41,F46,F47,F50,F51)</f>
        <v>86249554.52997452</v>
      </c>
      <c r="G53" s="584">
        <f>SUM(G38,G40,G41,G46,G47,G50,G51)</f>
        <v>590745463.87002552</v>
      </c>
      <c r="H53" s="585">
        <f t="shared" si="3"/>
        <v>676995018.4000001</v>
      </c>
      <c r="I53" s="586"/>
      <c r="J53" s="586"/>
    </row>
    <row r="54" spans="1:10" ht="24" customHeight="1">
      <c r="A54" s="378"/>
      <c r="B54" s="387" t="s">
        <v>605</v>
      </c>
      <c r="C54" s="736"/>
      <c r="D54" s="737"/>
      <c r="E54" s="737"/>
      <c r="F54" s="737"/>
      <c r="G54" s="737"/>
      <c r="H54" s="738"/>
      <c r="I54" s="586"/>
      <c r="J54" s="586"/>
    </row>
    <row r="55" spans="1:10">
      <c r="A55" s="378">
        <v>23</v>
      </c>
      <c r="B55" s="385" t="s">
        <v>606</v>
      </c>
      <c r="C55" s="584">
        <v>76000000</v>
      </c>
      <c r="D55" s="584">
        <v>0</v>
      </c>
      <c r="E55" s="585">
        <f>C55+D55</f>
        <v>76000000</v>
      </c>
      <c r="F55" s="584">
        <v>76000000</v>
      </c>
      <c r="G55" s="584">
        <v>0</v>
      </c>
      <c r="H55" s="585">
        <f>F55+G55</f>
        <v>76000000</v>
      </c>
      <c r="I55" s="586"/>
      <c r="J55" s="586"/>
    </row>
    <row r="56" spans="1:10">
      <c r="A56" s="378">
        <v>24</v>
      </c>
      <c r="B56" s="385" t="s">
        <v>607</v>
      </c>
      <c r="C56" s="584">
        <v>60000000</v>
      </c>
      <c r="D56" s="584">
        <v>0</v>
      </c>
      <c r="E56" s="585">
        <f t="shared" ref="E56:E69" si="4">C56+D56</f>
        <v>60000000</v>
      </c>
      <c r="F56" s="584">
        <v>30000000</v>
      </c>
      <c r="G56" s="584">
        <v>0</v>
      </c>
      <c r="H56" s="585">
        <f t="shared" ref="H56:H69" si="5">F56+G56</f>
        <v>30000000</v>
      </c>
      <c r="I56" s="586"/>
      <c r="J56" s="586"/>
    </row>
    <row r="57" spans="1:10">
      <c r="A57" s="378">
        <v>25</v>
      </c>
      <c r="B57" s="382" t="s">
        <v>608</v>
      </c>
      <c r="C57" s="584">
        <v>0</v>
      </c>
      <c r="D57" s="584">
        <v>0</v>
      </c>
      <c r="E57" s="585">
        <f t="shared" si="4"/>
        <v>0</v>
      </c>
      <c r="F57" s="584">
        <v>0</v>
      </c>
      <c r="G57" s="584">
        <v>0</v>
      </c>
      <c r="H57" s="585">
        <f t="shared" si="5"/>
        <v>0</v>
      </c>
      <c r="I57" s="586"/>
      <c r="J57" s="586"/>
    </row>
    <row r="58" spans="1:10">
      <c r="A58" s="378">
        <v>26</v>
      </c>
      <c r="B58" s="382" t="s">
        <v>609</v>
      </c>
      <c r="C58" s="584">
        <v>0</v>
      </c>
      <c r="D58" s="584">
        <v>0</v>
      </c>
      <c r="E58" s="585">
        <f t="shared" si="4"/>
        <v>0</v>
      </c>
      <c r="F58" s="584">
        <v>0</v>
      </c>
      <c r="G58" s="584">
        <v>0</v>
      </c>
      <c r="H58" s="585">
        <f t="shared" si="5"/>
        <v>0</v>
      </c>
      <c r="I58" s="586"/>
      <c r="J58" s="586"/>
    </row>
    <row r="59" spans="1:10">
      <c r="A59" s="378">
        <v>27</v>
      </c>
      <c r="B59" s="382" t="s">
        <v>610</v>
      </c>
      <c r="C59" s="584">
        <f>SUM(C60:C61)</f>
        <v>0</v>
      </c>
      <c r="D59" s="584">
        <f>SUM(D60:D61)</f>
        <v>0</v>
      </c>
      <c r="E59" s="585">
        <f t="shared" si="4"/>
        <v>0</v>
      </c>
      <c r="F59" s="584">
        <f>SUM(F60:F61)</f>
        <v>0</v>
      </c>
      <c r="G59" s="584">
        <f>SUM(G60:G61)</f>
        <v>0</v>
      </c>
      <c r="H59" s="585">
        <f t="shared" si="5"/>
        <v>0</v>
      </c>
      <c r="I59" s="586"/>
      <c r="J59" s="586"/>
    </row>
    <row r="60" spans="1:10">
      <c r="A60" s="378">
        <v>27.1</v>
      </c>
      <c r="B60" s="380" t="s">
        <v>611</v>
      </c>
      <c r="C60" s="584">
        <v>0</v>
      </c>
      <c r="D60" s="584">
        <v>0</v>
      </c>
      <c r="E60" s="585">
        <f t="shared" si="4"/>
        <v>0</v>
      </c>
      <c r="F60" s="584">
        <v>0</v>
      </c>
      <c r="G60" s="584">
        <v>0</v>
      </c>
      <c r="H60" s="585">
        <f t="shared" si="5"/>
        <v>0</v>
      </c>
      <c r="I60" s="586"/>
      <c r="J60" s="586"/>
    </row>
    <row r="61" spans="1:10">
      <c r="A61" s="378">
        <v>27.2</v>
      </c>
      <c r="B61" s="380" t="s">
        <v>612</v>
      </c>
      <c r="C61" s="584">
        <v>0</v>
      </c>
      <c r="D61" s="584">
        <v>0</v>
      </c>
      <c r="E61" s="585">
        <f t="shared" si="4"/>
        <v>0</v>
      </c>
      <c r="F61" s="584">
        <v>0</v>
      </c>
      <c r="G61" s="584">
        <v>0</v>
      </c>
      <c r="H61" s="585">
        <f t="shared" si="5"/>
        <v>0</v>
      </c>
      <c r="I61" s="586"/>
      <c r="J61" s="586"/>
    </row>
    <row r="62" spans="1:10">
      <c r="A62" s="378">
        <v>28</v>
      </c>
      <c r="B62" s="388" t="s">
        <v>613</v>
      </c>
      <c r="C62" s="584">
        <v>0</v>
      </c>
      <c r="D62" s="584">
        <v>0</v>
      </c>
      <c r="E62" s="585">
        <f t="shared" si="4"/>
        <v>0</v>
      </c>
      <c r="F62" s="584">
        <v>0</v>
      </c>
      <c r="G62" s="584">
        <v>0</v>
      </c>
      <c r="H62" s="585">
        <f t="shared" si="5"/>
        <v>0</v>
      </c>
      <c r="I62" s="586"/>
      <c r="J62" s="586"/>
    </row>
    <row r="63" spans="1:10">
      <c r="A63" s="378">
        <v>29</v>
      </c>
      <c r="B63" s="382" t="s">
        <v>614</v>
      </c>
      <c r="C63" s="584">
        <f>SUM(C64:C66)</f>
        <v>1822695.46</v>
      </c>
      <c r="D63" s="584">
        <f>SUM(D64:D66)</f>
        <v>0</v>
      </c>
      <c r="E63" s="585">
        <f t="shared" si="4"/>
        <v>1822695.46</v>
      </c>
      <c r="F63" s="584">
        <f>SUM(F64:F66)</f>
        <v>1846072.25</v>
      </c>
      <c r="G63" s="584">
        <f>SUM(G64:G66)</f>
        <v>0</v>
      </c>
      <c r="H63" s="585">
        <f t="shared" si="5"/>
        <v>1846072.25</v>
      </c>
      <c r="I63" s="586"/>
      <c r="J63" s="586"/>
    </row>
    <row r="64" spans="1:10">
      <c r="A64" s="378">
        <v>29.1</v>
      </c>
      <c r="B64" s="372" t="s">
        <v>615</v>
      </c>
      <c r="C64" s="584">
        <v>1822695.46</v>
      </c>
      <c r="D64" s="584">
        <v>0</v>
      </c>
      <c r="E64" s="585">
        <f t="shared" si="4"/>
        <v>1822695.46</v>
      </c>
      <c r="F64" s="584">
        <v>1846072.25</v>
      </c>
      <c r="G64" s="584">
        <v>0</v>
      </c>
      <c r="H64" s="585">
        <f t="shared" si="5"/>
        <v>1846072.25</v>
      </c>
      <c r="I64" s="586"/>
      <c r="J64" s="586"/>
    </row>
    <row r="65" spans="1:10" ht="24.95" customHeight="1">
      <c r="A65" s="378">
        <v>29.2</v>
      </c>
      <c r="B65" s="396" t="s">
        <v>616</v>
      </c>
      <c r="C65" s="584">
        <v>0</v>
      </c>
      <c r="D65" s="584">
        <v>0</v>
      </c>
      <c r="E65" s="585">
        <f t="shared" si="4"/>
        <v>0</v>
      </c>
      <c r="F65" s="584">
        <v>0</v>
      </c>
      <c r="G65" s="584">
        <v>0</v>
      </c>
      <c r="H65" s="585">
        <f t="shared" si="5"/>
        <v>0</v>
      </c>
      <c r="I65" s="586"/>
      <c r="J65" s="586"/>
    </row>
    <row r="66" spans="1:10" ht="22.5" customHeight="1">
      <c r="A66" s="378">
        <v>29.3</v>
      </c>
      <c r="B66" s="396" t="s">
        <v>617</v>
      </c>
      <c r="C66" s="584">
        <v>0</v>
      </c>
      <c r="D66" s="584">
        <v>0</v>
      </c>
      <c r="E66" s="585">
        <f t="shared" si="4"/>
        <v>0</v>
      </c>
      <c r="F66" s="584">
        <v>0</v>
      </c>
      <c r="G66" s="584">
        <v>0</v>
      </c>
      <c r="H66" s="585">
        <f t="shared" si="5"/>
        <v>0</v>
      </c>
      <c r="I66" s="586"/>
      <c r="J66" s="586"/>
    </row>
    <row r="67" spans="1:10">
      <c r="A67" s="378">
        <v>30</v>
      </c>
      <c r="B67" s="369" t="s">
        <v>618</v>
      </c>
      <c r="C67" s="584">
        <v>111674159.82451093</v>
      </c>
      <c r="D67" s="584">
        <v>0</v>
      </c>
      <c r="E67" s="585">
        <f t="shared" si="4"/>
        <v>111674159.82451093</v>
      </c>
      <c r="F67" s="584">
        <v>94940924.590000033</v>
      </c>
      <c r="G67" s="584">
        <v>0</v>
      </c>
      <c r="H67" s="585">
        <f t="shared" si="5"/>
        <v>94940924.590000033</v>
      </c>
      <c r="I67" s="586"/>
      <c r="J67" s="586"/>
    </row>
    <row r="68" spans="1:10">
      <c r="A68" s="378">
        <v>31</v>
      </c>
      <c r="B68" s="389" t="s">
        <v>619</v>
      </c>
      <c r="C68" s="584">
        <f>SUM(C55,C56,C57,C58,C59,C62,C63,C67)</f>
        <v>249496855.28451094</v>
      </c>
      <c r="D68" s="584">
        <f>SUM(D55,D56,D57,D58,D59,D62,D63,D67)</f>
        <v>0</v>
      </c>
      <c r="E68" s="585">
        <f t="shared" si="4"/>
        <v>249496855.28451094</v>
      </c>
      <c r="F68" s="584">
        <f>SUM(F55,F56,F57,F58,F59,F62,F63,F67)</f>
        <v>202786996.84000003</v>
      </c>
      <c r="G68" s="584">
        <f>SUM(G55,G56,G57,G58,G59,G62,G63,G67)</f>
        <v>0</v>
      </c>
      <c r="H68" s="585">
        <f t="shared" si="5"/>
        <v>202786996.84000003</v>
      </c>
      <c r="I68" s="586"/>
      <c r="J68" s="586"/>
    </row>
    <row r="69" spans="1:10">
      <c r="A69" s="378">
        <v>32</v>
      </c>
      <c r="B69" s="390" t="s">
        <v>620</v>
      </c>
      <c r="C69" s="584">
        <f>SUM(C53,C68)</f>
        <v>374447615.00451082</v>
      </c>
      <c r="D69" s="584">
        <f>SUM(D53,D68)</f>
        <v>530223669.0399999</v>
      </c>
      <c r="E69" s="585">
        <f t="shared" si="4"/>
        <v>904671284.04451072</v>
      </c>
      <c r="F69" s="584">
        <f>SUM(F53,F68)</f>
        <v>289036551.36997455</v>
      </c>
      <c r="G69" s="584">
        <f>SUM(G53,G68)</f>
        <v>590745463.87002552</v>
      </c>
      <c r="H69" s="585">
        <f t="shared" si="5"/>
        <v>879782015.24000001</v>
      </c>
      <c r="I69" s="586"/>
      <c r="J69" s="586"/>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5"/>
  <sheetViews>
    <sheetView topLeftCell="A16" zoomScale="80" zoomScaleNormal="80" workbookViewId="0">
      <selection activeCell="B2" sqref="B2"/>
    </sheetView>
  </sheetViews>
  <sheetFormatPr defaultRowHeight="15"/>
  <cols>
    <col min="2" max="2" width="66.5703125" customWidth="1"/>
    <col min="3" max="8" width="17.85546875" customWidth="1"/>
  </cols>
  <sheetData>
    <row r="1" spans="1:8" s="5" customFormat="1" ht="14.25">
      <c r="A1" s="2" t="s">
        <v>30</v>
      </c>
      <c r="B1" s="3" t="str">
        <f>'Info '!C2</f>
        <v>JSC " Halyk Bank Georgia"</v>
      </c>
      <c r="C1" s="3"/>
      <c r="D1" s="4"/>
      <c r="E1" s="4"/>
      <c r="F1" s="4"/>
      <c r="G1" s="4"/>
    </row>
    <row r="2" spans="1:8" s="5" customFormat="1" ht="14.25">
      <c r="A2" s="2" t="s">
        <v>31</v>
      </c>
      <c r="B2" s="306">
        <f>'1. key ratios '!B2</f>
        <v>45565</v>
      </c>
      <c r="C2" s="6"/>
      <c r="D2" s="7"/>
      <c r="E2" s="7"/>
      <c r="F2" s="7"/>
      <c r="G2" s="7"/>
      <c r="H2" s="8"/>
    </row>
    <row r="4" spans="1:8">
      <c r="A4" s="750" t="s">
        <v>6</v>
      </c>
      <c r="B4" s="752" t="s">
        <v>621</v>
      </c>
      <c r="C4" s="742" t="s">
        <v>558</v>
      </c>
      <c r="D4" s="742"/>
      <c r="E4" s="742"/>
      <c r="F4" s="742" t="s">
        <v>559</v>
      </c>
      <c r="G4" s="742"/>
      <c r="H4" s="743"/>
    </row>
    <row r="5" spans="1:8" ht="15.6" customHeight="1">
      <c r="A5" s="751"/>
      <c r="B5" s="753"/>
      <c r="C5" s="393" t="s">
        <v>32</v>
      </c>
      <c r="D5" s="393" t="s">
        <v>33</v>
      </c>
      <c r="E5" s="393" t="s">
        <v>34</v>
      </c>
      <c r="F5" s="393" t="s">
        <v>32</v>
      </c>
      <c r="G5" s="393" t="s">
        <v>33</v>
      </c>
      <c r="H5" s="393" t="s">
        <v>34</v>
      </c>
    </row>
    <row r="6" spans="1:8">
      <c r="A6" s="394">
        <v>1</v>
      </c>
      <c r="B6" s="395" t="s">
        <v>622</v>
      </c>
      <c r="C6" s="584">
        <f>SUM(C7:C12)</f>
        <v>23238482.513692986</v>
      </c>
      <c r="D6" s="584">
        <f>SUM(D7:D12)</f>
        <v>33045155.354513001</v>
      </c>
      <c r="E6" s="585">
        <f>C6+D6</f>
        <v>56283637.868205987</v>
      </c>
      <c r="F6" s="584">
        <f>SUM(F7:F12)</f>
        <v>26169588.560000043</v>
      </c>
      <c r="G6" s="584">
        <f>SUM(G7:G12)</f>
        <v>24790325.010000002</v>
      </c>
      <c r="H6" s="585">
        <f>F6+G6</f>
        <v>50959913.570000045</v>
      </c>
    </row>
    <row r="7" spans="1:8">
      <c r="A7" s="394">
        <v>1.1000000000000001</v>
      </c>
      <c r="B7" s="396" t="s">
        <v>565</v>
      </c>
      <c r="C7" s="584">
        <v>0</v>
      </c>
      <c r="D7" s="584">
        <v>0</v>
      </c>
      <c r="E7" s="585">
        <f t="shared" ref="E7:E45" si="0">C7+D7</f>
        <v>0</v>
      </c>
      <c r="F7" s="584">
        <v>0</v>
      </c>
      <c r="G7" s="584">
        <v>0</v>
      </c>
      <c r="H7" s="585">
        <f t="shared" ref="H7:H45" si="1">F7+G7</f>
        <v>0</v>
      </c>
    </row>
    <row r="8" spans="1:8">
      <c r="A8" s="394">
        <v>1.2</v>
      </c>
      <c r="B8" s="396" t="s">
        <v>567</v>
      </c>
      <c r="C8" s="584">
        <v>0</v>
      </c>
      <c r="D8" s="584">
        <v>0</v>
      </c>
      <c r="E8" s="585">
        <f t="shared" si="0"/>
        <v>0</v>
      </c>
      <c r="F8" s="584">
        <v>0</v>
      </c>
      <c r="G8" s="584">
        <v>0</v>
      </c>
      <c r="H8" s="585">
        <f t="shared" si="1"/>
        <v>0</v>
      </c>
    </row>
    <row r="9" spans="1:8" ht="21.6" customHeight="1">
      <c r="A9" s="394">
        <v>1.3</v>
      </c>
      <c r="B9" s="396" t="s">
        <v>623</v>
      </c>
      <c r="C9" s="584">
        <v>0</v>
      </c>
      <c r="D9" s="584">
        <v>0</v>
      </c>
      <c r="E9" s="585">
        <f t="shared" si="0"/>
        <v>0</v>
      </c>
      <c r="F9" s="584">
        <v>0</v>
      </c>
      <c r="G9" s="584">
        <v>0</v>
      </c>
      <c r="H9" s="585">
        <f t="shared" si="1"/>
        <v>0</v>
      </c>
    </row>
    <row r="10" spans="1:8">
      <c r="A10" s="394">
        <v>1.4</v>
      </c>
      <c r="B10" s="396" t="s">
        <v>569</v>
      </c>
      <c r="C10" s="584">
        <v>0</v>
      </c>
      <c r="D10" s="584">
        <v>0</v>
      </c>
      <c r="E10" s="585">
        <f t="shared" si="0"/>
        <v>0</v>
      </c>
      <c r="F10" s="584">
        <v>0</v>
      </c>
      <c r="G10" s="584">
        <v>0</v>
      </c>
      <c r="H10" s="585">
        <f t="shared" si="1"/>
        <v>0</v>
      </c>
    </row>
    <row r="11" spans="1:8">
      <c r="A11" s="394">
        <v>1.5</v>
      </c>
      <c r="B11" s="396" t="s">
        <v>573</v>
      </c>
      <c r="C11" s="584">
        <v>23238482.513692986</v>
      </c>
      <c r="D11" s="584">
        <v>33045155.354513001</v>
      </c>
      <c r="E11" s="585">
        <f t="shared" si="0"/>
        <v>56283637.868205987</v>
      </c>
      <c r="F11" s="584">
        <v>26169588.560000043</v>
      </c>
      <c r="G11" s="584">
        <v>24790325.010000002</v>
      </c>
      <c r="H11" s="585">
        <f t="shared" si="1"/>
        <v>50959913.570000045</v>
      </c>
    </row>
    <row r="12" spans="1:8">
      <c r="A12" s="394">
        <v>1.6</v>
      </c>
      <c r="B12" s="397" t="s">
        <v>455</v>
      </c>
      <c r="C12" s="584">
        <v>0</v>
      </c>
      <c r="D12" s="584">
        <v>0</v>
      </c>
      <c r="E12" s="585">
        <f t="shared" si="0"/>
        <v>0</v>
      </c>
      <c r="F12" s="584">
        <v>0</v>
      </c>
      <c r="G12" s="584">
        <v>0</v>
      </c>
      <c r="H12" s="585">
        <f t="shared" si="1"/>
        <v>0</v>
      </c>
    </row>
    <row r="13" spans="1:8">
      <c r="A13" s="394">
        <v>2</v>
      </c>
      <c r="B13" s="398" t="s">
        <v>624</v>
      </c>
      <c r="C13" s="584">
        <f>SUM(C14:C17)</f>
        <v>-6482405.9000000013</v>
      </c>
      <c r="D13" s="584">
        <f>SUM(D14:D17)</f>
        <v>-18428263.210000001</v>
      </c>
      <c r="E13" s="585">
        <f t="shared" si="0"/>
        <v>-24910669.110000003</v>
      </c>
      <c r="F13" s="584">
        <f>SUM(F14:F17)</f>
        <v>-8410622.1000000034</v>
      </c>
      <c r="G13" s="584">
        <f>SUM(G14:G17)</f>
        <v>-13561092.030000007</v>
      </c>
      <c r="H13" s="585">
        <f t="shared" si="1"/>
        <v>-21971714.13000001</v>
      </c>
    </row>
    <row r="14" spans="1:8">
      <c r="A14" s="394">
        <v>2.1</v>
      </c>
      <c r="B14" s="396" t="s">
        <v>625</v>
      </c>
      <c r="C14" s="584">
        <v>0</v>
      </c>
      <c r="D14" s="584">
        <v>0</v>
      </c>
      <c r="E14" s="585">
        <f t="shared" si="0"/>
        <v>0</v>
      </c>
      <c r="F14" s="584">
        <v>0</v>
      </c>
      <c r="G14" s="584">
        <v>0</v>
      </c>
      <c r="H14" s="585">
        <f t="shared" si="1"/>
        <v>0</v>
      </c>
    </row>
    <row r="15" spans="1:8" ht="24.6" customHeight="1">
      <c r="A15" s="394">
        <v>2.2000000000000002</v>
      </c>
      <c r="B15" s="396" t="s">
        <v>626</v>
      </c>
      <c r="C15" s="584">
        <v>0</v>
      </c>
      <c r="D15" s="584">
        <v>0</v>
      </c>
      <c r="E15" s="585">
        <f t="shared" si="0"/>
        <v>0</v>
      </c>
      <c r="F15" s="584">
        <v>0</v>
      </c>
      <c r="G15" s="584">
        <v>0</v>
      </c>
      <c r="H15" s="585">
        <f t="shared" si="1"/>
        <v>0</v>
      </c>
    </row>
    <row r="16" spans="1:8" ht="20.45" customHeight="1">
      <c r="A16" s="394">
        <v>2.2999999999999998</v>
      </c>
      <c r="B16" s="396" t="s">
        <v>627</v>
      </c>
      <c r="C16" s="584">
        <v>-6482405.9000000013</v>
      </c>
      <c r="D16" s="584">
        <v>-18428263.210000001</v>
      </c>
      <c r="E16" s="585">
        <f t="shared" si="0"/>
        <v>-24910669.110000003</v>
      </c>
      <c r="F16" s="584">
        <v>-8410622.1000000034</v>
      </c>
      <c r="G16" s="584">
        <v>-13561092.030000007</v>
      </c>
      <c r="H16" s="585">
        <f t="shared" si="1"/>
        <v>-21971714.13000001</v>
      </c>
    </row>
    <row r="17" spans="1:8">
      <c r="A17" s="394">
        <v>2.4</v>
      </c>
      <c r="B17" s="396" t="s">
        <v>628</v>
      </c>
      <c r="C17" s="584">
        <v>0</v>
      </c>
      <c r="D17" s="584">
        <v>0</v>
      </c>
      <c r="E17" s="585">
        <f t="shared" si="0"/>
        <v>0</v>
      </c>
      <c r="F17" s="584">
        <v>0</v>
      </c>
      <c r="G17" s="584">
        <v>0</v>
      </c>
      <c r="H17" s="585">
        <f t="shared" si="1"/>
        <v>0</v>
      </c>
    </row>
    <row r="18" spans="1:8">
      <c r="A18" s="394">
        <v>3</v>
      </c>
      <c r="B18" s="398" t="s">
        <v>629</v>
      </c>
      <c r="C18" s="584">
        <v>0</v>
      </c>
      <c r="D18" s="584">
        <v>0</v>
      </c>
      <c r="E18" s="585">
        <f t="shared" si="0"/>
        <v>0</v>
      </c>
      <c r="F18" s="584">
        <v>0</v>
      </c>
      <c r="G18" s="584">
        <v>0</v>
      </c>
      <c r="H18" s="585">
        <f t="shared" si="1"/>
        <v>0</v>
      </c>
    </row>
    <row r="19" spans="1:8">
      <c r="A19" s="394">
        <v>4</v>
      </c>
      <c r="B19" s="398" t="s">
        <v>630</v>
      </c>
      <c r="C19" s="584">
        <v>932601.80999999994</v>
      </c>
      <c r="D19" s="584">
        <v>769679.87</v>
      </c>
      <c r="E19" s="585">
        <f t="shared" si="0"/>
        <v>1702281.68</v>
      </c>
      <c r="F19" s="584">
        <v>847329.87</v>
      </c>
      <c r="G19" s="584">
        <v>879545.92000000051</v>
      </c>
      <c r="H19" s="585">
        <f t="shared" si="1"/>
        <v>1726875.7900000005</v>
      </c>
    </row>
    <row r="20" spans="1:8">
      <c r="A20" s="394">
        <v>5</v>
      </c>
      <c r="B20" s="398" t="s">
        <v>631</v>
      </c>
      <c r="C20" s="584">
        <v>-497110.56999999995</v>
      </c>
      <c r="D20" s="584">
        <v>-1564652.9099999997</v>
      </c>
      <c r="E20" s="585">
        <f t="shared" si="0"/>
        <v>-2061763.4799999995</v>
      </c>
      <c r="F20" s="584">
        <v>-466638.35</v>
      </c>
      <c r="G20" s="584">
        <v>-1553991.9300000002</v>
      </c>
      <c r="H20" s="585">
        <f t="shared" si="1"/>
        <v>-2020630.2800000003</v>
      </c>
    </row>
    <row r="21" spans="1:8" ht="24" customHeight="1">
      <c r="A21" s="394">
        <v>6</v>
      </c>
      <c r="B21" s="398" t="s">
        <v>632</v>
      </c>
      <c r="C21" s="584">
        <v>0</v>
      </c>
      <c r="D21" s="584">
        <v>0</v>
      </c>
      <c r="E21" s="585">
        <f t="shared" si="0"/>
        <v>0</v>
      </c>
      <c r="F21" s="584">
        <v>0</v>
      </c>
      <c r="G21" s="584">
        <v>0</v>
      </c>
      <c r="H21" s="585">
        <f t="shared" si="1"/>
        <v>0</v>
      </c>
    </row>
    <row r="22" spans="1:8" ht="18.600000000000001" customHeight="1">
      <c r="A22" s="394">
        <v>7</v>
      </c>
      <c r="B22" s="398" t="s">
        <v>633</v>
      </c>
      <c r="C22" s="584">
        <v>-968143.55000000028</v>
      </c>
      <c r="D22" s="584">
        <v>0</v>
      </c>
      <c r="E22" s="585">
        <f t="shared" si="0"/>
        <v>-968143.55000000028</v>
      </c>
      <c r="F22" s="584">
        <v>-41256</v>
      </c>
      <c r="G22" s="584">
        <v>0</v>
      </c>
      <c r="H22" s="585">
        <f t="shared" si="1"/>
        <v>-41256</v>
      </c>
    </row>
    <row r="23" spans="1:8" ht="25.5" customHeight="1">
      <c r="A23" s="394">
        <v>8</v>
      </c>
      <c r="B23" s="399" t="s">
        <v>634</v>
      </c>
      <c r="C23" s="584">
        <v>0</v>
      </c>
      <c r="D23" s="584">
        <v>0</v>
      </c>
      <c r="E23" s="585">
        <f t="shared" si="0"/>
        <v>0</v>
      </c>
      <c r="F23" s="584">
        <v>0</v>
      </c>
      <c r="G23" s="584">
        <v>0</v>
      </c>
      <c r="H23" s="585">
        <f t="shared" si="1"/>
        <v>0</v>
      </c>
    </row>
    <row r="24" spans="1:8" ht="34.5" customHeight="1">
      <c r="A24" s="394">
        <v>9</v>
      </c>
      <c r="B24" s="399" t="s">
        <v>635</v>
      </c>
      <c r="C24" s="584">
        <v>0</v>
      </c>
      <c r="D24" s="584">
        <v>0</v>
      </c>
      <c r="E24" s="585">
        <f t="shared" si="0"/>
        <v>0</v>
      </c>
      <c r="F24" s="584">
        <v>0</v>
      </c>
      <c r="G24" s="584">
        <v>0</v>
      </c>
      <c r="H24" s="585">
        <f t="shared" si="1"/>
        <v>0</v>
      </c>
    </row>
    <row r="25" spans="1:8">
      <c r="A25" s="394">
        <v>10</v>
      </c>
      <c r="B25" s="398" t="s">
        <v>636</v>
      </c>
      <c r="C25" s="584">
        <v>5208572.93</v>
      </c>
      <c r="D25" s="584">
        <v>0</v>
      </c>
      <c r="E25" s="585">
        <f t="shared" si="0"/>
        <v>5208572.93</v>
      </c>
      <c r="F25" s="584">
        <v>6122821.3500000015</v>
      </c>
      <c r="G25" s="584">
        <v>0</v>
      </c>
      <c r="H25" s="585">
        <f t="shared" si="1"/>
        <v>6122821.3500000015</v>
      </c>
    </row>
    <row r="26" spans="1:8">
      <c r="A26" s="394">
        <v>11</v>
      </c>
      <c r="B26" s="400" t="s">
        <v>637</v>
      </c>
      <c r="C26" s="584">
        <v>0</v>
      </c>
      <c r="D26" s="584">
        <v>0</v>
      </c>
      <c r="E26" s="585">
        <f t="shared" si="0"/>
        <v>0</v>
      </c>
      <c r="F26" s="584">
        <v>0</v>
      </c>
      <c r="G26" s="584">
        <v>0</v>
      </c>
      <c r="H26" s="585">
        <f t="shared" si="1"/>
        <v>0</v>
      </c>
    </row>
    <row r="27" spans="1:8">
      <c r="A27" s="394">
        <v>12</v>
      </c>
      <c r="B27" s="398" t="s">
        <v>638</v>
      </c>
      <c r="C27" s="584">
        <v>396334.27</v>
      </c>
      <c r="D27" s="584">
        <v>38240.089999999997</v>
      </c>
      <c r="E27" s="585">
        <f t="shared" si="0"/>
        <v>434574.36</v>
      </c>
      <c r="F27" s="584">
        <v>560396.69999999995</v>
      </c>
      <c r="G27" s="584">
        <v>34293.29</v>
      </c>
      <c r="H27" s="585">
        <f t="shared" si="1"/>
        <v>594689.99</v>
      </c>
    </row>
    <row r="28" spans="1:8">
      <c r="A28" s="394">
        <v>13</v>
      </c>
      <c r="B28" s="401" t="s">
        <v>639</v>
      </c>
      <c r="C28" s="584">
        <v>-2884271.0000000005</v>
      </c>
      <c r="D28" s="584">
        <v>-489143.56999999995</v>
      </c>
      <c r="E28" s="585">
        <f t="shared" si="0"/>
        <v>-3373414.5700000003</v>
      </c>
      <c r="F28" s="584">
        <v>-2450762.88</v>
      </c>
      <c r="G28" s="584">
        <v>-368437.25000000006</v>
      </c>
      <c r="H28" s="585">
        <f t="shared" si="1"/>
        <v>-2819200.13</v>
      </c>
    </row>
    <row r="29" spans="1:8">
      <c r="A29" s="394">
        <v>14</v>
      </c>
      <c r="B29" s="402" t="s">
        <v>640</v>
      </c>
      <c r="C29" s="584">
        <f>SUM(C30:C31)</f>
        <v>-13683174.839999998</v>
      </c>
      <c r="D29" s="584">
        <f>SUM(D30:D31)</f>
        <v>0</v>
      </c>
      <c r="E29" s="585">
        <f t="shared" si="0"/>
        <v>-13683174.839999998</v>
      </c>
      <c r="F29" s="584">
        <f>SUM(F30:F31)</f>
        <v>-11587258.919999998</v>
      </c>
      <c r="G29" s="584">
        <f>SUM(G30:G31)</f>
        <v>0</v>
      </c>
      <c r="H29" s="585">
        <f t="shared" si="1"/>
        <v>-11587258.919999998</v>
      </c>
    </row>
    <row r="30" spans="1:8">
      <c r="A30" s="394">
        <v>14.1</v>
      </c>
      <c r="B30" s="371" t="s">
        <v>641</v>
      </c>
      <c r="C30" s="584">
        <v>-12286769.979999999</v>
      </c>
      <c r="D30" s="584">
        <v>0</v>
      </c>
      <c r="E30" s="585">
        <f t="shared" si="0"/>
        <v>-12286769.979999999</v>
      </c>
      <c r="F30" s="584">
        <v>-10403036.129999999</v>
      </c>
      <c r="G30" s="584">
        <v>0</v>
      </c>
      <c r="H30" s="585">
        <f t="shared" si="1"/>
        <v>-10403036.129999999</v>
      </c>
    </row>
    <row r="31" spans="1:8">
      <c r="A31" s="394">
        <v>14.2</v>
      </c>
      <c r="B31" s="371" t="s">
        <v>642</v>
      </c>
      <c r="C31" s="584">
        <v>-1396404.8599999999</v>
      </c>
      <c r="D31" s="584">
        <v>0</v>
      </c>
      <c r="E31" s="585">
        <f t="shared" si="0"/>
        <v>-1396404.8599999999</v>
      </c>
      <c r="F31" s="584">
        <v>-1184222.79</v>
      </c>
      <c r="G31" s="584">
        <v>0</v>
      </c>
      <c r="H31" s="585">
        <f t="shared" si="1"/>
        <v>-1184222.79</v>
      </c>
    </row>
    <row r="32" spans="1:8">
      <c r="A32" s="394">
        <v>15</v>
      </c>
      <c r="B32" s="398" t="s">
        <v>643</v>
      </c>
      <c r="C32" s="584">
        <v>-2158840.6700000004</v>
      </c>
      <c r="D32" s="584">
        <v>0</v>
      </c>
      <c r="E32" s="585">
        <f t="shared" si="0"/>
        <v>-2158840.6700000004</v>
      </c>
      <c r="F32" s="584">
        <v>-2076498.13</v>
      </c>
      <c r="G32" s="584">
        <v>0</v>
      </c>
      <c r="H32" s="585">
        <f t="shared" si="1"/>
        <v>-2076498.13</v>
      </c>
    </row>
    <row r="33" spans="1:8" ht="22.5" customHeight="1">
      <c r="A33" s="394">
        <v>16</v>
      </c>
      <c r="B33" s="369" t="s">
        <v>644</v>
      </c>
      <c r="C33" s="584">
        <v>0</v>
      </c>
      <c r="D33" s="584">
        <v>0</v>
      </c>
      <c r="E33" s="585">
        <f t="shared" si="0"/>
        <v>0</v>
      </c>
      <c r="F33" s="584">
        <v>0</v>
      </c>
      <c r="G33" s="584">
        <v>0</v>
      </c>
      <c r="H33" s="585">
        <f t="shared" si="1"/>
        <v>0</v>
      </c>
    </row>
    <row r="34" spans="1:8">
      <c r="A34" s="394">
        <v>17</v>
      </c>
      <c r="B34" s="398" t="s">
        <v>645</v>
      </c>
      <c r="C34" s="584">
        <f>SUM(C35:C36)</f>
        <v>-744425.61000000034</v>
      </c>
      <c r="D34" s="584">
        <f>SUM(D35:D36)</f>
        <v>623132.36</v>
      </c>
      <c r="E34" s="585">
        <f t="shared" si="0"/>
        <v>-121293.25000000035</v>
      </c>
      <c r="F34" s="584">
        <f>SUM(F35:F36)</f>
        <v>47026.340000000549</v>
      </c>
      <c r="G34" s="584">
        <f>SUM(G35:G36)</f>
        <v>4579.32</v>
      </c>
      <c r="H34" s="585">
        <f t="shared" si="1"/>
        <v>51605.660000000549</v>
      </c>
    </row>
    <row r="35" spans="1:8">
      <c r="A35" s="394">
        <v>17.100000000000001</v>
      </c>
      <c r="B35" s="371" t="s">
        <v>646</v>
      </c>
      <c r="C35" s="584">
        <v>-213857.06000000003</v>
      </c>
      <c r="D35" s="584">
        <v>222673.46999999997</v>
      </c>
      <c r="E35" s="585">
        <f t="shared" si="0"/>
        <v>8816.4099999999453</v>
      </c>
      <c r="F35" s="584">
        <v>-491808.62</v>
      </c>
      <c r="G35" s="584">
        <v>0</v>
      </c>
      <c r="H35" s="585">
        <f t="shared" si="1"/>
        <v>-491808.62</v>
      </c>
    </row>
    <row r="36" spans="1:8">
      <c r="A36" s="394">
        <v>17.2</v>
      </c>
      <c r="B36" s="371" t="s">
        <v>647</v>
      </c>
      <c r="C36" s="584">
        <v>-530568.55000000028</v>
      </c>
      <c r="D36" s="584">
        <v>400458.89</v>
      </c>
      <c r="E36" s="585">
        <f t="shared" si="0"/>
        <v>-130109.66000000027</v>
      </c>
      <c r="F36" s="584">
        <v>538834.96000000054</v>
      </c>
      <c r="G36" s="584">
        <v>4579.32</v>
      </c>
      <c r="H36" s="585">
        <f t="shared" si="1"/>
        <v>543414.28000000049</v>
      </c>
    </row>
    <row r="37" spans="1:8" ht="41.45" customHeight="1">
      <c r="A37" s="394">
        <v>18</v>
      </c>
      <c r="B37" s="403" t="s">
        <v>648</v>
      </c>
      <c r="C37" s="584">
        <f>SUM(C38:C39)</f>
        <v>743516.1486000017</v>
      </c>
      <c r="D37" s="584">
        <f>SUM(D38:D39)</f>
        <v>859245.84770494362</v>
      </c>
      <c r="E37" s="585">
        <f t="shared" si="0"/>
        <v>1602761.9963049453</v>
      </c>
      <c r="F37" s="584">
        <f>SUM(F38:F39)</f>
        <v>-88199.000000004453</v>
      </c>
      <c r="G37" s="587">
        <f>SUM(G38:G39)</f>
        <v>1564938.6500000004</v>
      </c>
      <c r="H37" s="585">
        <f t="shared" si="1"/>
        <v>1476739.6499999959</v>
      </c>
    </row>
    <row r="38" spans="1:8">
      <c r="A38" s="394">
        <v>18.100000000000001</v>
      </c>
      <c r="B38" s="404" t="s">
        <v>649</v>
      </c>
      <c r="C38" s="584">
        <v>0</v>
      </c>
      <c r="D38" s="584">
        <v>0</v>
      </c>
      <c r="E38" s="585">
        <f t="shared" si="0"/>
        <v>0</v>
      </c>
      <c r="F38" s="584">
        <v>0</v>
      </c>
      <c r="G38" s="584">
        <v>0</v>
      </c>
      <c r="H38" s="585">
        <f t="shared" si="1"/>
        <v>0</v>
      </c>
    </row>
    <row r="39" spans="1:8">
      <c r="A39" s="394">
        <v>18.2</v>
      </c>
      <c r="B39" s="404" t="s">
        <v>650</v>
      </c>
      <c r="C39" s="584">
        <v>743516.1486000017</v>
      </c>
      <c r="D39" s="584">
        <v>859245.84770494362</v>
      </c>
      <c r="E39" s="585">
        <f t="shared" si="0"/>
        <v>1602761.9963049453</v>
      </c>
      <c r="F39" s="584">
        <v>-88199.000000004453</v>
      </c>
      <c r="G39" s="584">
        <v>1564938.6500000004</v>
      </c>
      <c r="H39" s="585">
        <f t="shared" si="1"/>
        <v>1476739.6499999959</v>
      </c>
    </row>
    <row r="40" spans="1:8" ht="24.6" customHeight="1">
      <c r="A40" s="394">
        <v>19</v>
      </c>
      <c r="B40" s="403" t="s">
        <v>651</v>
      </c>
      <c r="C40" s="584">
        <v>0</v>
      </c>
      <c r="D40" s="584">
        <v>0</v>
      </c>
      <c r="E40" s="585">
        <f t="shared" si="0"/>
        <v>0</v>
      </c>
      <c r="F40" s="584">
        <v>0</v>
      </c>
      <c r="G40" s="584">
        <v>0</v>
      </c>
      <c r="H40" s="585">
        <f t="shared" si="1"/>
        <v>0</v>
      </c>
    </row>
    <row r="41" spans="1:8" ht="17.45" customHeight="1">
      <c r="A41" s="394">
        <v>20</v>
      </c>
      <c r="B41" s="403" t="s">
        <v>652</v>
      </c>
      <c r="C41" s="584">
        <v>0</v>
      </c>
      <c r="D41" s="584">
        <v>0</v>
      </c>
      <c r="E41" s="585">
        <f t="shared" si="0"/>
        <v>0</v>
      </c>
      <c r="F41" s="584">
        <v>0</v>
      </c>
      <c r="G41" s="584">
        <v>0</v>
      </c>
      <c r="H41" s="585">
        <f t="shared" si="1"/>
        <v>0</v>
      </c>
    </row>
    <row r="42" spans="1:8" ht="26.45" customHeight="1">
      <c r="A42" s="394">
        <v>21</v>
      </c>
      <c r="B42" s="403" t="s">
        <v>653</v>
      </c>
      <c r="C42" s="584">
        <v>0</v>
      </c>
      <c r="D42" s="584">
        <v>0</v>
      </c>
      <c r="E42" s="585">
        <f t="shared" si="0"/>
        <v>0</v>
      </c>
      <c r="F42" s="584">
        <v>0</v>
      </c>
      <c r="G42" s="584">
        <v>0</v>
      </c>
      <c r="H42" s="585">
        <f t="shared" si="1"/>
        <v>0</v>
      </c>
    </row>
    <row r="43" spans="1:8">
      <c r="A43" s="394">
        <v>22</v>
      </c>
      <c r="B43" s="405" t="s">
        <v>654</v>
      </c>
      <c r="C43" s="584">
        <f>SUM(C6,C13,C18,C19,C20,C21,C22,C23,C24,C25,C26,C27,C28,C29,C32,C33,C34,C37,C40,C41,C42)</f>
        <v>3101135.532292984</v>
      </c>
      <c r="D43" s="584">
        <f>SUM(D6,D13,D18,D19,D20,D21,D22,D23,D24,D25,D26,D27,D28,D29,D32,D33,D34,D37,D40,D41,D42)</f>
        <v>14853393.832217941</v>
      </c>
      <c r="E43" s="585">
        <f t="shared" si="0"/>
        <v>17954529.364510924</v>
      </c>
      <c r="F43" s="584">
        <f>SUM(F6,F13,F18,F19,F20,F21,F22,F23,F24,F25,F26,F27,F28,F29,F32,F33,F34,F37,F40,F41,F42)</f>
        <v>8625927.4400000386</v>
      </c>
      <c r="G43" s="584">
        <f>SUM(G6,G13,G18,G19,G20,G21,G22,G23,G24,G25,G26,G27,G28,G29,G32,G33,G34,G37,G40,G41,G42)</f>
        <v>11790160.979999995</v>
      </c>
      <c r="H43" s="585">
        <f t="shared" si="1"/>
        <v>20416088.420000032</v>
      </c>
    </row>
    <row r="44" spans="1:8">
      <c r="A44" s="394">
        <v>23</v>
      </c>
      <c r="B44" s="405" t="s">
        <v>655</v>
      </c>
      <c r="C44" s="584">
        <v>3266955.94</v>
      </c>
      <c r="D44" s="584">
        <v>0</v>
      </c>
      <c r="E44" s="585">
        <f t="shared" si="0"/>
        <v>3266955.94</v>
      </c>
      <c r="F44" s="584">
        <v>3250886</v>
      </c>
      <c r="G44" s="584">
        <v>0</v>
      </c>
      <c r="H44" s="585">
        <f t="shared" si="1"/>
        <v>3250886</v>
      </c>
    </row>
    <row r="45" spans="1:8">
      <c r="A45" s="394">
        <v>24</v>
      </c>
      <c r="B45" s="406" t="s">
        <v>656</v>
      </c>
      <c r="C45" s="584">
        <f>C43-C44</f>
        <v>-165820.40770701598</v>
      </c>
      <c r="D45" s="584">
        <f>D43-D44</f>
        <v>14853393.832217941</v>
      </c>
      <c r="E45" s="585">
        <f t="shared" si="0"/>
        <v>14687573.424510926</v>
      </c>
      <c r="F45" s="584">
        <f>F43-F44</f>
        <v>5375041.4400000386</v>
      </c>
      <c r="G45" s="584">
        <f>G43-G44</f>
        <v>11790160.979999995</v>
      </c>
      <c r="H45" s="585">
        <f t="shared" si="1"/>
        <v>17165202.420000032</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70" zoomScaleNormal="70" workbookViewId="0">
      <selection activeCell="B2" sqref="B2"/>
    </sheetView>
  </sheetViews>
  <sheetFormatPr defaultRowHeight="15"/>
  <cols>
    <col min="1" max="1" width="8.7109375" style="391"/>
    <col min="2" max="2" width="87.5703125" bestFit="1" customWidth="1"/>
    <col min="3" max="8" width="15.42578125" customWidth="1"/>
  </cols>
  <sheetData>
    <row r="1" spans="1:9" s="5" customFormat="1" ht="14.25">
      <c r="A1" s="2" t="s">
        <v>30</v>
      </c>
      <c r="B1" s="3" t="str">
        <f>'Info '!C2</f>
        <v>JSC " Halyk Bank Georgia"</v>
      </c>
      <c r="C1" s="3"/>
      <c r="D1" s="4"/>
      <c r="E1" s="4"/>
      <c r="F1" s="4"/>
      <c r="G1" s="4"/>
    </row>
    <row r="2" spans="1:9" s="5" customFormat="1" ht="14.25">
      <c r="A2" s="2" t="s">
        <v>31</v>
      </c>
      <c r="B2" s="306">
        <f>'1. key ratios '!B2</f>
        <v>45565</v>
      </c>
      <c r="C2" s="6"/>
      <c r="D2" s="7"/>
      <c r="E2" s="7"/>
      <c r="F2" s="7"/>
      <c r="G2" s="7"/>
      <c r="H2" s="8"/>
    </row>
    <row r="3" spans="1:9" ht="15.75" thickBot="1">
      <c r="A3"/>
    </row>
    <row r="4" spans="1:9">
      <c r="A4" s="754" t="s">
        <v>6</v>
      </c>
      <c r="B4" s="755" t="s">
        <v>94</v>
      </c>
      <c r="C4" s="742" t="s">
        <v>558</v>
      </c>
      <c r="D4" s="742"/>
      <c r="E4" s="742"/>
      <c r="F4" s="742" t="s">
        <v>559</v>
      </c>
      <c r="G4" s="742"/>
      <c r="H4" s="743"/>
    </row>
    <row r="5" spans="1:9">
      <c r="A5" s="754"/>
      <c r="B5" s="755"/>
      <c r="C5" s="393" t="s">
        <v>32</v>
      </c>
      <c r="D5" s="393" t="s">
        <v>33</v>
      </c>
      <c r="E5" s="393" t="s">
        <v>34</v>
      </c>
      <c r="F5" s="393" t="s">
        <v>32</v>
      </c>
      <c r="G5" s="393" t="s">
        <v>33</v>
      </c>
      <c r="H5" s="393" t="s">
        <v>34</v>
      </c>
    </row>
    <row r="6" spans="1:9" ht="15.75">
      <c r="A6" s="378">
        <v>1</v>
      </c>
      <c r="B6" s="407" t="s">
        <v>657</v>
      </c>
      <c r="C6" s="588">
        <v>0</v>
      </c>
      <c r="D6" s="588">
        <v>0</v>
      </c>
      <c r="E6" s="589">
        <f t="shared" ref="E6:E43" si="0">C6+D6</f>
        <v>0</v>
      </c>
      <c r="F6" s="588">
        <v>0</v>
      </c>
      <c r="G6" s="588">
        <v>0</v>
      </c>
      <c r="H6" s="590">
        <f t="shared" ref="H6:H43" si="1">F6+G6</f>
        <v>0</v>
      </c>
      <c r="I6" s="586"/>
    </row>
    <row r="7" spans="1:9" ht="15.75">
      <c r="A7" s="378">
        <v>2</v>
      </c>
      <c r="B7" s="407" t="s">
        <v>196</v>
      </c>
      <c r="C7" s="588">
        <v>0</v>
      </c>
      <c r="D7" s="588">
        <v>0</v>
      </c>
      <c r="E7" s="589">
        <f t="shared" si="0"/>
        <v>0</v>
      </c>
      <c r="F7" s="588">
        <v>0</v>
      </c>
      <c r="G7" s="588">
        <v>0</v>
      </c>
      <c r="H7" s="590">
        <f t="shared" si="1"/>
        <v>0</v>
      </c>
      <c r="I7" s="586"/>
    </row>
    <row r="8" spans="1:9" ht="15.75">
      <c r="A8" s="378">
        <v>3</v>
      </c>
      <c r="B8" s="407" t="s">
        <v>206</v>
      </c>
      <c r="C8" s="588">
        <f>C9+C10</f>
        <v>760730.77</v>
      </c>
      <c r="D8" s="588">
        <f>D9+D10</f>
        <v>435106354.62</v>
      </c>
      <c r="E8" s="589">
        <f t="shared" si="0"/>
        <v>435867085.38999999</v>
      </c>
      <c r="F8" s="588">
        <f>F9+F10</f>
        <v>1312109.3899999999</v>
      </c>
      <c r="G8" s="588">
        <f>G9+G10</f>
        <v>356041581.81999999</v>
      </c>
      <c r="H8" s="590">
        <f t="shared" si="1"/>
        <v>357353691.20999998</v>
      </c>
      <c r="I8" s="586"/>
    </row>
    <row r="9" spans="1:9" ht="15.75">
      <c r="A9" s="378">
        <v>3.1</v>
      </c>
      <c r="B9" s="408" t="s">
        <v>197</v>
      </c>
      <c r="C9" s="588">
        <v>760730.77</v>
      </c>
      <c r="D9" s="588">
        <v>435106354.62</v>
      </c>
      <c r="E9" s="589">
        <f t="shared" si="0"/>
        <v>435867085.38999999</v>
      </c>
      <c r="F9" s="588">
        <v>1312109.3899999999</v>
      </c>
      <c r="G9" s="588">
        <v>356041581.81999999</v>
      </c>
      <c r="H9" s="590">
        <f t="shared" si="1"/>
        <v>357353691.20999998</v>
      </c>
      <c r="I9" s="586"/>
    </row>
    <row r="10" spans="1:9" ht="15.75">
      <c r="A10" s="378">
        <v>3.2</v>
      </c>
      <c r="B10" s="408" t="s">
        <v>193</v>
      </c>
      <c r="C10" s="588">
        <v>0</v>
      </c>
      <c r="D10" s="588">
        <v>0</v>
      </c>
      <c r="E10" s="589">
        <f t="shared" si="0"/>
        <v>0</v>
      </c>
      <c r="F10" s="588">
        <v>0</v>
      </c>
      <c r="G10" s="588">
        <v>0</v>
      </c>
      <c r="H10" s="590">
        <f t="shared" si="1"/>
        <v>0</v>
      </c>
      <c r="I10" s="586"/>
    </row>
    <row r="11" spans="1:9" ht="15.75">
      <c r="A11" s="378">
        <v>4</v>
      </c>
      <c r="B11" s="409" t="s">
        <v>195</v>
      </c>
      <c r="C11" s="588">
        <f>C12+C13</f>
        <v>0</v>
      </c>
      <c r="D11" s="588">
        <f>D12+D13</f>
        <v>0</v>
      </c>
      <c r="E11" s="589">
        <f t="shared" si="0"/>
        <v>0</v>
      </c>
      <c r="F11" s="588">
        <f>F12+F13</f>
        <v>0</v>
      </c>
      <c r="G11" s="588">
        <f>G12+G13</f>
        <v>0</v>
      </c>
      <c r="H11" s="590">
        <f t="shared" si="1"/>
        <v>0</v>
      </c>
      <c r="I11" s="586"/>
    </row>
    <row r="12" spans="1:9" ht="15.75">
      <c r="A12" s="378">
        <v>4.0999999999999996</v>
      </c>
      <c r="B12" s="408" t="s">
        <v>179</v>
      </c>
      <c r="C12" s="588">
        <v>0</v>
      </c>
      <c r="D12" s="588">
        <v>0</v>
      </c>
      <c r="E12" s="589">
        <f t="shared" si="0"/>
        <v>0</v>
      </c>
      <c r="F12" s="588">
        <v>0</v>
      </c>
      <c r="G12" s="588">
        <v>0</v>
      </c>
      <c r="H12" s="590">
        <f t="shared" si="1"/>
        <v>0</v>
      </c>
      <c r="I12" s="586"/>
    </row>
    <row r="13" spans="1:9" ht="15.75">
      <c r="A13" s="378">
        <v>4.2</v>
      </c>
      <c r="B13" s="408" t="s">
        <v>180</v>
      </c>
      <c r="C13" s="588">
        <v>0</v>
      </c>
      <c r="D13" s="588">
        <v>0</v>
      </c>
      <c r="E13" s="589">
        <f t="shared" si="0"/>
        <v>0</v>
      </c>
      <c r="F13" s="588">
        <v>0</v>
      </c>
      <c r="G13" s="588">
        <v>0</v>
      </c>
      <c r="H13" s="590">
        <f t="shared" si="1"/>
        <v>0</v>
      </c>
      <c r="I13" s="586"/>
    </row>
    <row r="14" spans="1:9" ht="15.75">
      <c r="A14" s="378">
        <v>5</v>
      </c>
      <c r="B14" s="409" t="s">
        <v>205</v>
      </c>
      <c r="C14" s="588">
        <f>C15+C16+C17+C23+C24+C25+C26</f>
        <v>23158059</v>
      </c>
      <c r="D14" s="588">
        <f>D15+D16+D17+D23+D24+D25+D26</f>
        <v>1438703741.5399997</v>
      </c>
      <c r="E14" s="589">
        <f t="shared" si="0"/>
        <v>1461861800.5399997</v>
      </c>
      <c r="F14" s="588">
        <f>F15+F16+F17+F23+F24+F25+F26</f>
        <v>20300812</v>
      </c>
      <c r="G14" s="588">
        <f>G15+G16+G17+G23+G24+G25+G26</f>
        <v>1054388072.0799999</v>
      </c>
      <c r="H14" s="590">
        <f t="shared" si="1"/>
        <v>1074688884.0799999</v>
      </c>
      <c r="I14" s="586"/>
    </row>
    <row r="15" spans="1:9" ht="15.75">
      <c r="A15" s="378">
        <v>5.0999999999999996</v>
      </c>
      <c r="B15" s="410" t="s">
        <v>183</v>
      </c>
      <c r="C15" s="588">
        <v>5167971</v>
      </c>
      <c r="D15" s="588">
        <v>8507584.3300000001</v>
      </c>
      <c r="E15" s="589">
        <f t="shared" si="0"/>
        <v>13675555.33</v>
      </c>
      <c r="F15" s="588">
        <v>8108071</v>
      </c>
      <c r="G15" s="588">
        <v>9774072.0399999991</v>
      </c>
      <c r="H15" s="590">
        <f t="shared" si="1"/>
        <v>17882143.039999999</v>
      </c>
      <c r="I15" s="586"/>
    </row>
    <row r="16" spans="1:9" ht="15.75">
      <c r="A16" s="378">
        <v>5.2</v>
      </c>
      <c r="B16" s="410" t="s">
        <v>182</v>
      </c>
      <c r="C16" s="588">
        <v>0</v>
      </c>
      <c r="D16" s="588">
        <v>0</v>
      </c>
      <c r="E16" s="589">
        <f t="shared" si="0"/>
        <v>0</v>
      </c>
      <c r="F16" s="588">
        <v>0</v>
      </c>
      <c r="G16" s="588">
        <v>0</v>
      </c>
      <c r="H16" s="590">
        <f t="shared" si="1"/>
        <v>0</v>
      </c>
      <c r="I16" s="586"/>
    </row>
    <row r="17" spans="1:9" ht="15.75">
      <c r="A17" s="378">
        <v>5.3</v>
      </c>
      <c r="B17" s="410" t="s">
        <v>181</v>
      </c>
      <c r="C17" s="588">
        <f>C18+C19+C20+C21+C22</f>
        <v>17889191</v>
      </c>
      <c r="D17" s="588">
        <f>D18+D19+D20+D21+D22</f>
        <v>1242687012.4099998</v>
      </c>
      <c r="E17" s="589">
        <f t="shared" si="0"/>
        <v>1260576203.4099998</v>
      </c>
      <c r="F17" s="588">
        <f>F18+F19+F20+F21+F22</f>
        <v>12084428</v>
      </c>
      <c r="G17" s="588">
        <f>G18+G19+G20+G21+G22</f>
        <v>993271795.14999998</v>
      </c>
      <c r="H17" s="590">
        <f t="shared" si="1"/>
        <v>1005356223.15</v>
      </c>
      <c r="I17" s="586"/>
    </row>
    <row r="18" spans="1:9" ht="15.75">
      <c r="A18" s="378" t="s">
        <v>15</v>
      </c>
      <c r="B18" s="411" t="s">
        <v>36</v>
      </c>
      <c r="C18" s="588">
        <v>5874093</v>
      </c>
      <c r="D18" s="588">
        <v>413316499.02999997</v>
      </c>
      <c r="E18" s="589">
        <f t="shared" si="0"/>
        <v>419190592.02999997</v>
      </c>
      <c r="F18" s="588">
        <v>9878623</v>
      </c>
      <c r="G18" s="588">
        <v>368886419.74000001</v>
      </c>
      <c r="H18" s="590">
        <f t="shared" si="1"/>
        <v>378765042.74000001</v>
      </c>
      <c r="I18" s="586"/>
    </row>
    <row r="19" spans="1:9" ht="15.75">
      <c r="A19" s="378" t="s">
        <v>16</v>
      </c>
      <c r="B19" s="411" t="s">
        <v>37</v>
      </c>
      <c r="C19" s="588">
        <v>0</v>
      </c>
      <c r="D19" s="588">
        <v>437452496.24000001</v>
      </c>
      <c r="E19" s="589">
        <f t="shared" si="0"/>
        <v>437452496.24000001</v>
      </c>
      <c r="F19" s="588">
        <v>140203</v>
      </c>
      <c r="G19" s="588">
        <v>393181004.56999999</v>
      </c>
      <c r="H19" s="590">
        <f t="shared" si="1"/>
        <v>393321207.56999999</v>
      </c>
      <c r="I19" s="586"/>
    </row>
    <row r="20" spans="1:9" ht="15.75">
      <c r="A20" s="378" t="s">
        <v>17</v>
      </c>
      <c r="B20" s="411" t="s">
        <v>38</v>
      </c>
      <c r="C20" s="588">
        <v>0</v>
      </c>
      <c r="D20" s="588">
        <v>4263409.24</v>
      </c>
      <c r="E20" s="589">
        <f t="shared" si="0"/>
        <v>4263409.24</v>
      </c>
      <c r="F20" s="588">
        <v>0</v>
      </c>
      <c r="G20" s="588">
        <v>1866568.87</v>
      </c>
      <c r="H20" s="590">
        <f t="shared" si="1"/>
        <v>1866568.87</v>
      </c>
      <c r="I20" s="586"/>
    </row>
    <row r="21" spans="1:9" ht="15.75">
      <c r="A21" s="378" t="s">
        <v>18</v>
      </c>
      <c r="B21" s="411" t="s">
        <v>39</v>
      </c>
      <c r="C21" s="588">
        <v>2015098</v>
      </c>
      <c r="D21" s="588">
        <v>182671096.65000001</v>
      </c>
      <c r="E21" s="589">
        <f t="shared" si="0"/>
        <v>184686194.65000001</v>
      </c>
      <c r="F21" s="588">
        <v>2036993</v>
      </c>
      <c r="G21" s="588">
        <v>174847089.34999999</v>
      </c>
      <c r="H21" s="590">
        <f t="shared" si="1"/>
        <v>176884082.34999999</v>
      </c>
      <c r="I21" s="586"/>
    </row>
    <row r="22" spans="1:9" ht="15.75">
      <c r="A22" s="378" t="s">
        <v>19</v>
      </c>
      <c r="B22" s="411" t="s">
        <v>40</v>
      </c>
      <c r="C22" s="588">
        <v>10000000</v>
      </c>
      <c r="D22" s="588">
        <v>204983511.25</v>
      </c>
      <c r="E22" s="589">
        <f t="shared" si="0"/>
        <v>214983511.25</v>
      </c>
      <c r="F22" s="588">
        <v>28609</v>
      </c>
      <c r="G22" s="588">
        <v>54490712.619999997</v>
      </c>
      <c r="H22" s="590">
        <f t="shared" si="1"/>
        <v>54519321.619999997</v>
      </c>
      <c r="I22" s="586"/>
    </row>
    <row r="23" spans="1:9" ht="15.75">
      <c r="A23" s="378">
        <v>5.4</v>
      </c>
      <c r="B23" s="410" t="s">
        <v>184</v>
      </c>
      <c r="C23" s="588">
        <v>100897</v>
      </c>
      <c r="D23" s="588">
        <v>187509144.80000001</v>
      </c>
      <c r="E23" s="589">
        <f t="shared" si="0"/>
        <v>187610041.80000001</v>
      </c>
      <c r="F23" s="588">
        <v>108313</v>
      </c>
      <c r="G23" s="588">
        <v>51342204.890000001</v>
      </c>
      <c r="H23" s="590">
        <f t="shared" si="1"/>
        <v>51450517.890000001</v>
      </c>
      <c r="I23" s="586"/>
    </row>
    <row r="24" spans="1:9" ht="15.75">
      <c r="A24" s="378">
        <v>5.5</v>
      </c>
      <c r="B24" s="410" t="s">
        <v>185</v>
      </c>
      <c r="C24" s="588">
        <v>0</v>
      </c>
      <c r="D24" s="588">
        <v>0</v>
      </c>
      <c r="E24" s="589">
        <f t="shared" si="0"/>
        <v>0</v>
      </c>
      <c r="F24" s="588">
        <v>0</v>
      </c>
      <c r="G24" s="588">
        <v>0</v>
      </c>
      <c r="H24" s="590">
        <f t="shared" si="1"/>
        <v>0</v>
      </c>
      <c r="I24" s="586"/>
    </row>
    <row r="25" spans="1:9" ht="15.75">
      <c r="A25" s="378">
        <v>5.6</v>
      </c>
      <c r="B25" s="410" t="s">
        <v>186</v>
      </c>
      <c r="C25" s="588">
        <v>0</v>
      </c>
      <c r="D25" s="588">
        <v>0</v>
      </c>
      <c r="E25" s="589">
        <f t="shared" si="0"/>
        <v>0</v>
      </c>
      <c r="F25" s="588">
        <v>0</v>
      </c>
      <c r="G25" s="588">
        <v>0</v>
      </c>
      <c r="H25" s="590">
        <f t="shared" si="1"/>
        <v>0</v>
      </c>
      <c r="I25" s="586"/>
    </row>
    <row r="26" spans="1:9" ht="15.75">
      <c r="A26" s="378">
        <v>5.7</v>
      </c>
      <c r="B26" s="410" t="s">
        <v>40</v>
      </c>
      <c r="C26" s="588">
        <v>0</v>
      </c>
      <c r="D26" s="588">
        <v>0</v>
      </c>
      <c r="E26" s="589">
        <f t="shared" si="0"/>
        <v>0</v>
      </c>
      <c r="F26" s="588">
        <v>0</v>
      </c>
      <c r="G26" s="588">
        <v>0</v>
      </c>
      <c r="H26" s="590">
        <f t="shared" si="1"/>
        <v>0</v>
      </c>
      <c r="I26" s="586"/>
    </row>
    <row r="27" spans="1:9" ht="15.75">
      <c r="A27" s="378">
        <v>6</v>
      </c>
      <c r="B27" s="412" t="s">
        <v>658</v>
      </c>
      <c r="C27" s="588">
        <v>5916239.9000000004</v>
      </c>
      <c r="D27" s="588">
        <v>41570861.920000009</v>
      </c>
      <c r="E27" s="589">
        <f t="shared" si="0"/>
        <v>47487101.820000008</v>
      </c>
      <c r="F27" s="588">
        <v>6121782.4699999997</v>
      </c>
      <c r="G27" s="588">
        <v>30299274.870000001</v>
      </c>
      <c r="H27" s="590">
        <f t="shared" si="1"/>
        <v>36421057.340000004</v>
      </c>
      <c r="I27" s="586"/>
    </row>
    <row r="28" spans="1:9" ht="15.75">
      <c r="A28" s="378">
        <v>7</v>
      </c>
      <c r="B28" s="412" t="s">
        <v>659</v>
      </c>
      <c r="C28" s="588">
        <v>12058661.438054364</v>
      </c>
      <c r="D28" s="588">
        <v>5441454.6870928667</v>
      </c>
      <c r="E28" s="589">
        <f t="shared" si="0"/>
        <v>17500116.125147231</v>
      </c>
      <c r="F28" s="588">
        <v>9547754.6471676044</v>
      </c>
      <c r="G28" s="588">
        <v>4299169.6399745326</v>
      </c>
      <c r="H28" s="590">
        <f t="shared" si="1"/>
        <v>13846924.287142137</v>
      </c>
      <c r="I28" s="586"/>
    </row>
    <row r="29" spans="1:9" ht="15.75">
      <c r="A29" s="378">
        <v>8</v>
      </c>
      <c r="B29" s="412" t="s">
        <v>194</v>
      </c>
      <c r="C29" s="588">
        <v>0</v>
      </c>
      <c r="D29" s="588">
        <v>0</v>
      </c>
      <c r="E29" s="589">
        <f t="shared" si="0"/>
        <v>0</v>
      </c>
      <c r="F29" s="588">
        <v>0</v>
      </c>
      <c r="G29" s="588">
        <v>0</v>
      </c>
      <c r="H29" s="590">
        <f t="shared" si="1"/>
        <v>0</v>
      </c>
      <c r="I29" s="586"/>
    </row>
    <row r="30" spans="1:9" ht="15.75">
      <c r="A30" s="378">
        <v>9</v>
      </c>
      <c r="B30" s="413" t="s">
        <v>211</v>
      </c>
      <c r="C30" s="588">
        <f>C31+C32+C33+C34+C35+C36+C37</f>
        <v>74619323.450000003</v>
      </c>
      <c r="D30" s="588">
        <f>D31+D32+D33+D34+D35+D36+D37</f>
        <v>75391939</v>
      </c>
      <c r="E30" s="589">
        <f t="shared" si="0"/>
        <v>150011262.44999999</v>
      </c>
      <c r="F30" s="588">
        <f>F31+F32+F33+F34+F35+F36+F37</f>
        <v>5643144</v>
      </c>
      <c r="G30" s="588">
        <f>G31+G32+G33+G34+G35+G36+G37</f>
        <v>5684400</v>
      </c>
      <c r="H30" s="590">
        <f t="shared" si="1"/>
        <v>11327544</v>
      </c>
      <c r="I30" s="586"/>
    </row>
    <row r="31" spans="1:9" ht="15.75">
      <c r="A31" s="378">
        <v>9.1</v>
      </c>
      <c r="B31" s="414" t="s">
        <v>201</v>
      </c>
      <c r="C31" s="588">
        <v>74619323.450000003</v>
      </c>
      <c r="D31" s="588">
        <v>0</v>
      </c>
      <c r="E31" s="589">
        <f t="shared" si="0"/>
        <v>74619323.450000003</v>
      </c>
      <c r="F31" s="588">
        <v>5643144</v>
      </c>
      <c r="G31" s="588">
        <v>0</v>
      </c>
      <c r="H31" s="590">
        <f t="shared" si="1"/>
        <v>5643144</v>
      </c>
      <c r="I31" s="586"/>
    </row>
    <row r="32" spans="1:9" ht="15.75">
      <c r="A32" s="378">
        <v>9.1999999999999993</v>
      </c>
      <c r="B32" s="414" t="s">
        <v>202</v>
      </c>
      <c r="C32" s="588">
        <v>0</v>
      </c>
      <c r="D32" s="588">
        <v>75391939</v>
      </c>
      <c r="E32" s="589">
        <f t="shared" si="0"/>
        <v>75391939</v>
      </c>
      <c r="F32" s="588">
        <v>0</v>
      </c>
      <c r="G32" s="588">
        <v>5684400</v>
      </c>
      <c r="H32" s="590">
        <f t="shared" si="1"/>
        <v>5684400</v>
      </c>
      <c r="I32" s="586"/>
    </row>
    <row r="33" spans="1:9" ht="15.75">
      <c r="A33" s="378">
        <v>9.3000000000000007</v>
      </c>
      <c r="B33" s="414" t="s">
        <v>198</v>
      </c>
      <c r="C33" s="588">
        <v>0</v>
      </c>
      <c r="D33" s="588">
        <v>0</v>
      </c>
      <c r="E33" s="589">
        <f t="shared" si="0"/>
        <v>0</v>
      </c>
      <c r="F33" s="588">
        <v>0</v>
      </c>
      <c r="G33" s="588">
        <v>0</v>
      </c>
      <c r="H33" s="590">
        <f t="shared" si="1"/>
        <v>0</v>
      </c>
      <c r="I33" s="586"/>
    </row>
    <row r="34" spans="1:9" ht="15.75">
      <c r="A34" s="378">
        <v>9.4</v>
      </c>
      <c r="B34" s="414" t="s">
        <v>199</v>
      </c>
      <c r="C34" s="588">
        <v>0</v>
      </c>
      <c r="D34" s="588">
        <v>0</v>
      </c>
      <c r="E34" s="589">
        <f t="shared" si="0"/>
        <v>0</v>
      </c>
      <c r="F34" s="588">
        <v>0</v>
      </c>
      <c r="G34" s="588">
        <v>0</v>
      </c>
      <c r="H34" s="590">
        <f t="shared" si="1"/>
        <v>0</v>
      </c>
      <c r="I34" s="586"/>
    </row>
    <row r="35" spans="1:9" ht="15.75">
      <c r="A35" s="378">
        <v>9.5</v>
      </c>
      <c r="B35" s="414" t="s">
        <v>200</v>
      </c>
      <c r="C35" s="588">
        <v>0</v>
      </c>
      <c r="D35" s="588">
        <v>0</v>
      </c>
      <c r="E35" s="589">
        <f t="shared" si="0"/>
        <v>0</v>
      </c>
      <c r="F35" s="588">
        <v>0</v>
      </c>
      <c r="G35" s="588">
        <v>0</v>
      </c>
      <c r="H35" s="590">
        <f t="shared" si="1"/>
        <v>0</v>
      </c>
      <c r="I35" s="586"/>
    </row>
    <row r="36" spans="1:9" ht="15.75">
      <c r="A36" s="378">
        <v>9.6</v>
      </c>
      <c r="B36" s="414" t="s">
        <v>203</v>
      </c>
      <c r="C36" s="588">
        <v>0</v>
      </c>
      <c r="D36" s="588">
        <v>0</v>
      </c>
      <c r="E36" s="589">
        <f t="shared" si="0"/>
        <v>0</v>
      </c>
      <c r="F36" s="588">
        <v>0</v>
      </c>
      <c r="G36" s="588">
        <v>0</v>
      </c>
      <c r="H36" s="590">
        <f t="shared" si="1"/>
        <v>0</v>
      </c>
      <c r="I36" s="586"/>
    </row>
    <row r="37" spans="1:9" ht="15.75">
      <c r="A37" s="378">
        <v>9.6999999999999993</v>
      </c>
      <c r="B37" s="414" t="s">
        <v>204</v>
      </c>
      <c r="C37" s="588">
        <v>0</v>
      </c>
      <c r="D37" s="588">
        <v>0</v>
      </c>
      <c r="E37" s="589">
        <f t="shared" si="0"/>
        <v>0</v>
      </c>
      <c r="F37" s="588">
        <v>0</v>
      </c>
      <c r="G37" s="588">
        <v>0</v>
      </c>
      <c r="H37" s="590">
        <f t="shared" si="1"/>
        <v>0</v>
      </c>
      <c r="I37" s="586"/>
    </row>
    <row r="38" spans="1:9" ht="15.75">
      <c r="A38" s="378">
        <v>10</v>
      </c>
      <c r="B38" s="409" t="s">
        <v>207</v>
      </c>
      <c r="C38" s="588">
        <f>C39+C40+C41+C42</f>
        <v>2168080</v>
      </c>
      <c r="D38" s="588">
        <f>D39+D40+D41+D42</f>
        <v>4036497.8499999996</v>
      </c>
      <c r="E38" s="589">
        <f t="shared" si="0"/>
        <v>6204577.8499999996</v>
      </c>
      <c r="F38" s="588">
        <f>F39+F40+F41+F42</f>
        <v>3252766.8200000003</v>
      </c>
      <c r="G38" s="588">
        <f>G39+G40+G41+G42</f>
        <v>4947339.58</v>
      </c>
      <c r="H38" s="590">
        <f t="shared" si="1"/>
        <v>8200106.4000000004</v>
      </c>
      <c r="I38" s="586"/>
    </row>
    <row r="39" spans="1:9" ht="15.75">
      <c r="A39" s="378">
        <v>10.1</v>
      </c>
      <c r="B39" s="415" t="s">
        <v>208</v>
      </c>
      <c r="C39" s="588">
        <v>0</v>
      </c>
      <c r="D39" s="588">
        <v>779.19</v>
      </c>
      <c r="E39" s="589">
        <f t="shared" si="0"/>
        <v>779.19</v>
      </c>
      <c r="F39" s="588">
        <v>0</v>
      </c>
      <c r="G39" s="588">
        <v>6362.7</v>
      </c>
      <c r="H39" s="590">
        <f t="shared" si="1"/>
        <v>6362.7</v>
      </c>
      <c r="I39" s="586"/>
    </row>
    <row r="40" spans="1:9" ht="15.75">
      <c r="A40" s="378">
        <v>10.199999999999999</v>
      </c>
      <c r="B40" s="415" t="s">
        <v>209</v>
      </c>
      <c r="C40" s="588">
        <v>661135</v>
      </c>
      <c r="D40" s="588">
        <v>1491885</v>
      </c>
      <c r="E40" s="589">
        <f t="shared" si="0"/>
        <v>2153020</v>
      </c>
      <c r="F40" s="588">
        <v>1132739.3700000001</v>
      </c>
      <c r="G40" s="588">
        <v>2058920.4</v>
      </c>
      <c r="H40" s="590">
        <f t="shared" si="1"/>
        <v>3191659.77</v>
      </c>
      <c r="I40" s="586"/>
    </row>
    <row r="41" spans="1:9" ht="15.75">
      <c r="A41" s="378">
        <v>10.3</v>
      </c>
      <c r="B41" s="415" t="s">
        <v>212</v>
      </c>
      <c r="C41" s="588">
        <v>0</v>
      </c>
      <c r="D41" s="588">
        <v>6606.66</v>
      </c>
      <c r="E41" s="589">
        <f t="shared" si="0"/>
        <v>6606.66</v>
      </c>
      <c r="F41" s="588">
        <v>17309.73</v>
      </c>
      <c r="G41" s="588">
        <v>75273.31</v>
      </c>
      <c r="H41" s="590">
        <f t="shared" si="1"/>
        <v>92583.039999999994</v>
      </c>
      <c r="I41" s="586"/>
    </row>
    <row r="42" spans="1:9" ht="25.5">
      <c r="A42" s="378">
        <v>10.4</v>
      </c>
      <c r="B42" s="415" t="s">
        <v>213</v>
      </c>
      <c r="C42" s="588">
        <v>1506945</v>
      </c>
      <c r="D42" s="588">
        <v>2537227</v>
      </c>
      <c r="E42" s="589">
        <f t="shared" si="0"/>
        <v>4044172</v>
      </c>
      <c r="F42" s="588">
        <v>2102717.7200000002</v>
      </c>
      <c r="G42" s="588">
        <v>2806783.17</v>
      </c>
      <c r="H42" s="590">
        <f t="shared" si="1"/>
        <v>4909500.8900000006</v>
      </c>
      <c r="I42" s="586"/>
    </row>
    <row r="43" spans="1:9" ht="16.5" thickBot="1">
      <c r="A43" s="378">
        <v>11</v>
      </c>
      <c r="B43" s="123" t="s">
        <v>210</v>
      </c>
      <c r="C43" s="588">
        <v>0</v>
      </c>
      <c r="D43" s="588">
        <v>0</v>
      </c>
      <c r="E43" s="589">
        <f t="shared" si="0"/>
        <v>0</v>
      </c>
      <c r="F43" s="588">
        <v>0</v>
      </c>
      <c r="G43" s="588">
        <v>0</v>
      </c>
      <c r="H43" s="590">
        <f t="shared" si="1"/>
        <v>0</v>
      </c>
      <c r="I43" s="586"/>
    </row>
    <row r="44" spans="1:9" ht="15.75">
      <c r="C44" s="416"/>
      <c r="D44" s="416"/>
      <c r="E44" s="416"/>
      <c r="F44" s="416"/>
      <c r="G44" s="416"/>
      <c r="H44" s="416"/>
    </row>
    <row r="45" spans="1:9" ht="15.75">
      <c r="C45" s="416"/>
      <c r="D45" s="416"/>
      <c r="E45" s="416"/>
      <c r="F45" s="416"/>
      <c r="G45" s="416"/>
      <c r="H45" s="416"/>
    </row>
    <row r="46" spans="1:9" ht="15.75">
      <c r="C46" s="416"/>
      <c r="D46" s="416"/>
      <c r="E46" s="416"/>
      <c r="F46" s="416"/>
      <c r="G46" s="416"/>
      <c r="H46" s="416"/>
    </row>
    <row r="47" spans="1:9" ht="15.75">
      <c r="C47" s="416"/>
      <c r="D47" s="416"/>
      <c r="E47" s="416"/>
      <c r="F47" s="416"/>
      <c r="G47" s="416"/>
      <c r="H47" s="416"/>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9.5703125" style="4" bestFit="1" customWidth="1"/>
    <col min="2" max="2" width="93.5703125" style="4" customWidth="1"/>
    <col min="3" max="4" width="10.85546875" style="4" customWidth="1"/>
    <col min="5" max="5" width="12.140625" style="17" customWidth="1"/>
    <col min="6" max="7" width="10.85546875" style="17" customWidth="1"/>
    <col min="8" max="11" width="9.7109375" style="17" customWidth="1"/>
    <col min="12" max="16384" width="9.140625" style="17"/>
  </cols>
  <sheetData>
    <row r="1" spans="1:8">
      <c r="A1" s="2" t="s">
        <v>30</v>
      </c>
      <c r="B1" s="3" t="str">
        <f>'Info '!C2</f>
        <v>JSC " Halyk Bank Georgia"</v>
      </c>
      <c r="C1" s="3"/>
    </row>
    <row r="2" spans="1:8">
      <c r="A2" s="2" t="s">
        <v>31</v>
      </c>
      <c r="B2" s="306">
        <f>'1. key ratios '!B2</f>
        <v>45565</v>
      </c>
      <c r="C2" s="6"/>
      <c r="D2" s="7"/>
      <c r="E2" s="20"/>
      <c r="F2" s="20"/>
      <c r="G2" s="20"/>
      <c r="H2" s="20"/>
    </row>
    <row r="3" spans="1:8">
      <c r="A3" s="2"/>
      <c r="B3" s="3"/>
      <c r="C3" s="6"/>
      <c r="D3" s="7"/>
      <c r="E3" s="20"/>
      <c r="F3" s="20"/>
      <c r="G3" s="20"/>
      <c r="H3" s="20"/>
    </row>
    <row r="4" spans="1:8" ht="15" customHeight="1" thickBot="1">
      <c r="A4" s="7" t="s">
        <v>96</v>
      </c>
      <c r="B4" s="84" t="s">
        <v>187</v>
      </c>
      <c r="C4" s="21" t="s">
        <v>35</v>
      </c>
    </row>
    <row r="5" spans="1:8" ht="15" customHeight="1">
      <c r="A5" s="145" t="s">
        <v>6</v>
      </c>
      <c r="B5" s="146"/>
      <c r="C5" s="304" t="str">
        <f>INT((MONTH($B$2))/3)&amp;"Q"&amp;"-"&amp;YEAR($B$2)</f>
        <v>3Q-2024</v>
      </c>
      <c r="D5" s="304" t="str">
        <f>IF(INT(MONTH($B$2))=3, "4"&amp;"Q"&amp;"-"&amp;YEAR($B$2)-1, IF(INT(MONTH($B$2))=6, "1"&amp;"Q"&amp;"-"&amp;YEAR($B$2), IF(INT(MONTH($B$2))=9, "2"&amp;"Q"&amp;"-"&amp;YEAR($B$2),IF(INT(MONTH($B$2))=12, "3"&amp;"Q"&amp;"-"&amp;YEAR($B$2), 0))))</f>
        <v>2Q-2024</v>
      </c>
      <c r="E5" s="304" t="str">
        <f>IF(INT(MONTH($B$2))=3, "3"&amp;"Q"&amp;"-"&amp;YEAR($B$2)-1, IF(INT(MONTH($B$2))=6, "4"&amp;"Q"&amp;"-"&amp;YEAR($B$2)-1, IF(INT(MONTH($B$2))=9, "1"&amp;"Q"&amp;"-"&amp;YEAR($B$2),IF(INT(MONTH($B$2))=12, "2"&amp;"Q"&amp;"-"&amp;YEAR($B$2), 0))))</f>
        <v>1Q-2024</v>
      </c>
      <c r="F5" s="304" t="str">
        <f>IF(INT(MONTH($B$2))=3, "2"&amp;"Q"&amp;"-"&amp;YEAR($B$2)-1, IF(INT(MONTH($B$2))=6, "3"&amp;"Q"&amp;"-"&amp;YEAR($B$2)-1, IF(INT(MONTH($B$2))=9, "4"&amp;"Q"&amp;"-"&amp;YEAR($B$2)-1,IF(INT(MONTH($B$2))=12, "1"&amp;"Q"&amp;"-"&amp;YEAR($B$2), 0))))</f>
        <v>4Q-2023</v>
      </c>
      <c r="G5" s="305" t="str">
        <f>IF(INT(MONTH($B$2))=3, "1"&amp;"Q"&amp;"-"&amp;YEAR($B$2)-1, IF(INT(MONTH($B$2))=6, "2"&amp;"Q"&amp;"-"&amp;YEAR($B$2)-1, IF(INT(MONTH($B$2))=9, "3"&amp;"Q"&amp;"-"&amp;YEAR($B$2)-1,IF(INT(MONTH($B$2))=12, "4"&amp;"Q"&amp;"-"&amp;YEAR($B$2)-1, 0))))</f>
        <v>3Q-2023</v>
      </c>
    </row>
    <row r="6" spans="1:8" ht="15" customHeight="1">
      <c r="A6" s="22">
        <v>1</v>
      </c>
      <c r="B6" s="238" t="s">
        <v>191</v>
      </c>
      <c r="C6" s="596">
        <f>C7+C9+C10</f>
        <v>791533762.24777734</v>
      </c>
      <c r="D6" s="597">
        <f>D7+D9+D10</f>
        <v>775789739.15698862</v>
      </c>
      <c r="E6" s="598">
        <f t="shared" ref="E6:G6" si="0">E7+E9+E10</f>
        <v>783938039.72430396</v>
      </c>
      <c r="F6" s="596">
        <f t="shared" si="0"/>
        <v>752963243.98544943</v>
      </c>
      <c r="G6" s="599">
        <f t="shared" si="0"/>
        <v>736941886.02829897</v>
      </c>
    </row>
    <row r="7" spans="1:8" ht="15" customHeight="1">
      <c r="A7" s="22">
        <v>1.1000000000000001</v>
      </c>
      <c r="B7" s="238" t="s">
        <v>357</v>
      </c>
      <c r="C7" s="591">
        <v>771246465.81132388</v>
      </c>
      <c r="D7" s="592">
        <v>753854660.97678208</v>
      </c>
      <c r="E7" s="591">
        <v>767833702.63809061</v>
      </c>
      <c r="F7" s="591">
        <v>738587918.8563956</v>
      </c>
      <c r="G7" s="593">
        <v>723106060.69581926</v>
      </c>
    </row>
    <row r="8" spans="1:8">
      <c r="A8" s="22" t="s">
        <v>14</v>
      </c>
      <c r="B8" s="238" t="s">
        <v>95</v>
      </c>
      <c r="C8" s="591">
        <v>0</v>
      </c>
      <c r="D8" s="592">
        <v>0</v>
      </c>
      <c r="E8" s="591">
        <v>0</v>
      </c>
      <c r="F8" s="591">
        <v>0</v>
      </c>
      <c r="G8" s="593">
        <v>0</v>
      </c>
    </row>
    <row r="9" spans="1:8" ht="15" customHeight="1">
      <c r="A9" s="22">
        <v>1.2</v>
      </c>
      <c r="B9" s="239" t="s">
        <v>94</v>
      </c>
      <c r="C9" s="591">
        <v>18794909.967453465</v>
      </c>
      <c r="D9" s="592">
        <v>20566070.366206549</v>
      </c>
      <c r="E9" s="591">
        <v>15605576.93421334</v>
      </c>
      <c r="F9" s="591">
        <v>14262462.249053821</v>
      </c>
      <c r="G9" s="593">
        <v>13835825.332479712</v>
      </c>
    </row>
    <row r="10" spans="1:8" ht="15" customHeight="1">
      <c r="A10" s="22">
        <v>1.3</v>
      </c>
      <c r="B10" s="238" t="s">
        <v>28</v>
      </c>
      <c r="C10" s="594">
        <v>1492386.469</v>
      </c>
      <c r="D10" s="592">
        <v>1369007.814</v>
      </c>
      <c r="E10" s="594">
        <v>498760.15200000006</v>
      </c>
      <c r="F10" s="591">
        <v>112862.88</v>
      </c>
      <c r="G10" s="595">
        <v>0</v>
      </c>
    </row>
    <row r="11" spans="1:8" ht="15" customHeight="1">
      <c r="A11" s="22">
        <v>2</v>
      </c>
      <c r="B11" s="238" t="s">
        <v>188</v>
      </c>
      <c r="C11" s="591">
        <v>1697829.8447199159</v>
      </c>
      <c r="D11" s="592">
        <v>2472731.2712426311</v>
      </c>
      <c r="E11" s="591">
        <v>4632050.3931397181</v>
      </c>
      <c r="F11" s="591">
        <v>244437.90878629903</v>
      </c>
      <c r="G11" s="593">
        <v>6880873.3496303819</v>
      </c>
    </row>
    <row r="12" spans="1:8" ht="15" customHeight="1">
      <c r="A12" s="22">
        <v>3</v>
      </c>
      <c r="B12" s="238" t="s">
        <v>189</v>
      </c>
      <c r="C12" s="594">
        <v>77020183.024999976</v>
      </c>
      <c r="D12" s="592">
        <v>77020183.024999976</v>
      </c>
      <c r="E12" s="594">
        <v>77020183.024999976</v>
      </c>
      <c r="F12" s="591">
        <v>66052863.56171196</v>
      </c>
      <c r="G12" s="595">
        <v>66052863.56171196</v>
      </c>
    </row>
    <row r="13" spans="1:8" ht="15" customHeight="1" thickBot="1">
      <c r="A13" s="24">
        <v>4</v>
      </c>
      <c r="B13" s="25" t="s">
        <v>190</v>
      </c>
      <c r="C13" s="600">
        <f>C6+C11+C12</f>
        <v>870251775.11749721</v>
      </c>
      <c r="D13" s="601">
        <f>D6+D11+D12</f>
        <v>855282653.45323122</v>
      </c>
      <c r="E13" s="602">
        <f t="shared" ref="E13:G13" si="1">E6+E11+E12</f>
        <v>865590273.14244366</v>
      </c>
      <c r="F13" s="600">
        <f t="shared" si="1"/>
        <v>819260545.45594764</v>
      </c>
      <c r="G13" s="603">
        <f t="shared" si="1"/>
        <v>809875622.93964124</v>
      </c>
    </row>
    <row r="14" spans="1:8">
      <c r="B14" s="28"/>
    </row>
    <row r="15" spans="1:8" ht="25.5">
      <c r="B15" s="29" t="s">
        <v>358</v>
      </c>
    </row>
    <row r="16" spans="1:8">
      <c r="B16" s="29"/>
    </row>
    <row r="17" spans="1:4" ht="11.25">
      <c r="A17" s="17"/>
      <c r="B17" s="17"/>
      <c r="C17" s="17"/>
      <c r="D17" s="17"/>
    </row>
    <row r="18" spans="1:4" ht="11.25">
      <c r="A18" s="17"/>
      <c r="B18" s="17"/>
      <c r="C18" s="17"/>
      <c r="D18" s="17"/>
    </row>
    <row r="19" spans="1:4" ht="11.25">
      <c r="A19" s="17"/>
      <c r="B19" s="17"/>
      <c r="C19" s="17"/>
      <c r="D19" s="17"/>
    </row>
    <row r="20" spans="1:4" ht="11.25">
      <c r="A20" s="17"/>
      <c r="B20" s="17"/>
      <c r="C20" s="17"/>
      <c r="D20" s="17"/>
    </row>
    <row r="21" spans="1:4" ht="11.25">
      <c r="A21" s="17"/>
      <c r="B21" s="17"/>
      <c r="C21" s="17"/>
      <c r="D21" s="17"/>
    </row>
    <row r="22" spans="1:4" ht="11.25">
      <c r="A22" s="17"/>
      <c r="B22" s="17"/>
      <c r="C22" s="17"/>
      <c r="D22" s="17"/>
    </row>
    <row r="23" spans="1:4" ht="11.25">
      <c r="A23" s="17"/>
      <c r="B23" s="17"/>
      <c r="C23" s="17"/>
      <c r="D23" s="17"/>
    </row>
    <row r="24" spans="1:4" ht="11.25">
      <c r="A24" s="17"/>
      <c r="B24" s="17"/>
      <c r="C24" s="17"/>
      <c r="D24" s="17"/>
    </row>
    <row r="25" spans="1:4" ht="11.25">
      <c r="A25" s="17"/>
      <c r="B25" s="17"/>
      <c r="C25" s="17"/>
      <c r="D25" s="17"/>
    </row>
    <row r="26" spans="1:4" ht="11.25">
      <c r="A26" s="17"/>
      <c r="B26" s="17"/>
      <c r="C26" s="17"/>
      <c r="D26" s="17"/>
    </row>
    <row r="27" spans="1:4" ht="11.25">
      <c r="A27" s="17"/>
      <c r="B27" s="17"/>
      <c r="C27" s="17"/>
      <c r="D27" s="17"/>
    </row>
    <row r="28" spans="1:4" ht="11.25">
      <c r="A28" s="17"/>
      <c r="B28" s="17"/>
      <c r="C28" s="17"/>
      <c r="D28" s="17"/>
    </row>
    <row r="29" spans="1:4" ht="11.25">
      <c r="A29" s="17"/>
      <c r="B29" s="17"/>
      <c r="C29" s="17"/>
      <c r="D29" s="1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zoomScaleNormal="100" workbookViewId="0">
      <pane xSplit="1" ySplit="4" topLeftCell="B17" activePane="bottomRight" state="frozen"/>
      <selection activeCell="B2" sqref="B2"/>
      <selection pane="topRight" activeCell="B2" sqref="B2"/>
      <selection pane="bottomLeft" activeCell="B2" sqref="B2"/>
      <selection pane="bottomRight" activeCell="B2" sqref="B2"/>
    </sheetView>
  </sheetViews>
  <sheetFormatPr defaultColWidth="9.140625" defaultRowHeight="14.25"/>
  <cols>
    <col min="1" max="1" width="9.5703125" style="4" bestFit="1" customWidth="1"/>
    <col min="2" max="2" width="65.5703125" style="4" customWidth="1"/>
    <col min="3" max="3" width="27.5703125" style="4" customWidth="1"/>
    <col min="4" max="16384" width="9.140625" style="5"/>
  </cols>
  <sheetData>
    <row r="1" spans="1:8">
      <c r="A1" s="2" t="s">
        <v>30</v>
      </c>
      <c r="B1" s="3" t="str">
        <f>'Info '!C2</f>
        <v>JSC " Halyk Bank Georgia"</v>
      </c>
    </row>
    <row r="2" spans="1:8">
      <c r="A2" s="2" t="s">
        <v>31</v>
      </c>
      <c r="B2" s="306">
        <f>'1. key ratios '!B2</f>
        <v>45565</v>
      </c>
    </row>
    <row r="4" spans="1:8" ht="27.95" customHeight="1" thickBot="1">
      <c r="A4" s="30" t="s">
        <v>41</v>
      </c>
      <c r="B4" s="31" t="s">
        <v>163</v>
      </c>
      <c r="C4" s="32"/>
    </row>
    <row r="5" spans="1:8">
      <c r="A5" s="33"/>
      <c r="B5" s="298" t="s">
        <v>42</v>
      </c>
      <c r="C5" s="299" t="s">
        <v>371</v>
      </c>
    </row>
    <row r="6" spans="1:8">
      <c r="A6" s="34">
        <v>1</v>
      </c>
      <c r="B6" s="604" t="s">
        <v>713</v>
      </c>
      <c r="C6" s="605" t="s">
        <v>714</v>
      </c>
    </row>
    <row r="7" spans="1:8">
      <c r="A7" s="34">
        <v>2</v>
      </c>
      <c r="B7" s="604" t="s">
        <v>715</v>
      </c>
      <c r="C7" s="606" t="s">
        <v>714</v>
      </c>
    </row>
    <row r="8" spans="1:8">
      <c r="A8" s="34">
        <v>3</v>
      </c>
      <c r="B8" s="604" t="s">
        <v>716</v>
      </c>
      <c r="C8" s="606" t="s">
        <v>717</v>
      </c>
    </row>
    <row r="9" spans="1:8">
      <c r="A9" s="34">
        <v>4</v>
      </c>
      <c r="B9" s="604" t="s">
        <v>718</v>
      </c>
      <c r="C9" s="606" t="s">
        <v>717</v>
      </c>
    </row>
    <row r="10" spans="1:8">
      <c r="A10" s="34">
        <v>5</v>
      </c>
      <c r="B10" s="604" t="s">
        <v>719</v>
      </c>
      <c r="C10" s="606" t="s">
        <v>714</v>
      </c>
    </row>
    <row r="11" spans="1:8">
      <c r="A11" s="34">
        <v>6</v>
      </c>
      <c r="B11" s="35"/>
      <c r="C11" s="36"/>
    </row>
    <row r="12" spans="1:8">
      <c r="A12" s="34">
        <v>7</v>
      </c>
      <c r="B12" s="35"/>
      <c r="C12" s="36"/>
      <c r="H12" s="37"/>
    </row>
    <row r="13" spans="1:8">
      <c r="A13" s="34">
        <v>8</v>
      </c>
      <c r="B13" s="35"/>
      <c r="C13" s="36"/>
    </row>
    <row r="14" spans="1:8">
      <c r="A14" s="34">
        <v>9</v>
      </c>
      <c r="B14" s="35"/>
      <c r="C14" s="36"/>
    </row>
    <row r="15" spans="1:8">
      <c r="A15" s="34">
        <v>10</v>
      </c>
      <c r="B15" s="35"/>
      <c r="C15" s="36"/>
    </row>
    <row r="16" spans="1:8">
      <c r="A16" s="34"/>
      <c r="B16" s="300"/>
      <c r="C16" s="301"/>
    </row>
    <row r="17" spans="1:3" ht="25.5">
      <c r="A17" s="34"/>
      <c r="B17" s="302" t="s">
        <v>43</v>
      </c>
      <c r="C17" s="303" t="s">
        <v>372</v>
      </c>
    </row>
    <row r="18" spans="1:3" ht="51">
      <c r="A18" s="34">
        <v>1</v>
      </c>
      <c r="B18" s="604" t="s">
        <v>720</v>
      </c>
      <c r="C18" s="607" t="s">
        <v>721</v>
      </c>
    </row>
    <row r="19" spans="1:3" ht="51">
      <c r="A19" s="34">
        <v>2</v>
      </c>
      <c r="B19" s="604" t="s">
        <v>722</v>
      </c>
      <c r="C19" s="607" t="s">
        <v>723</v>
      </c>
    </row>
    <row r="20" spans="1:3" ht="38.25">
      <c r="A20" s="34">
        <v>3</v>
      </c>
      <c r="B20" s="604" t="s">
        <v>724</v>
      </c>
      <c r="C20" s="607" t="s">
        <v>725</v>
      </c>
    </row>
    <row r="21" spans="1:3" ht="89.25">
      <c r="A21" s="34">
        <v>4</v>
      </c>
      <c r="B21" s="604" t="s">
        <v>726</v>
      </c>
      <c r="C21" s="607" t="s">
        <v>727</v>
      </c>
    </row>
    <row r="22" spans="1:3" ht="63.75">
      <c r="A22" s="34">
        <v>5</v>
      </c>
      <c r="B22" s="604" t="s">
        <v>728</v>
      </c>
      <c r="C22" s="607" t="s">
        <v>729</v>
      </c>
    </row>
    <row r="23" spans="1:3">
      <c r="A23" s="34">
        <v>6</v>
      </c>
      <c r="B23" s="35"/>
      <c r="C23" s="38"/>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56" t="s">
        <v>44</v>
      </c>
      <c r="C29" s="757"/>
    </row>
    <row r="30" spans="1:3">
      <c r="A30" s="34">
        <v>1</v>
      </c>
      <c r="B30" s="604" t="s">
        <v>730</v>
      </c>
      <c r="C30" s="608">
        <v>1</v>
      </c>
    </row>
    <row r="31" spans="1:3" ht="15.75" customHeight="1">
      <c r="A31" s="34"/>
      <c r="B31" s="35"/>
      <c r="C31" s="36"/>
    </row>
    <row r="32" spans="1:3" ht="29.25" customHeight="1">
      <c r="A32" s="34"/>
      <c r="B32" s="756" t="s">
        <v>45</v>
      </c>
      <c r="C32" s="757"/>
    </row>
    <row r="33" spans="1:3">
      <c r="A33" s="34">
        <v>1</v>
      </c>
      <c r="B33" s="604" t="s">
        <v>731</v>
      </c>
      <c r="C33" s="611">
        <v>0.34772008012312083</v>
      </c>
    </row>
    <row r="34" spans="1:3">
      <c r="A34" s="609">
        <v>2</v>
      </c>
      <c r="B34" s="604" t="s">
        <v>732</v>
      </c>
      <c r="C34" s="611">
        <v>0.34772008012312083</v>
      </c>
    </row>
    <row r="35" spans="1:3" ht="15" thickBot="1">
      <c r="A35" s="40">
        <v>3</v>
      </c>
      <c r="B35" s="610" t="s">
        <v>733</v>
      </c>
      <c r="C35" s="611">
        <v>0.28407447735380076</v>
      </c>
    </row>
  </sheetData>
  <mergeCells count="2">
    <mergeCell ref="B32:C32"/>
    <mergeCell ref="B29:C29"/>
  </mergeCells>
  <dataValidations count="1">
    <dataValidation type="list" allowBlank="1" showInputMessage="1" showErrorMessage="1" sqref="C7:C15">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zoomScale="70" zoomScaleNormal="70" workbookViewId="0">
      <pane xSplit="1" ySplit="5" topLeftCell="B9" activePane="bottomRight" state="frozen"/>
      <selection activeCell="B2" sqref="B2"/>
      <selection pane="topRight" activeCell="B2" sqref="B2"/>
      <selection pane="bottomLeft" activeCell="B2" sqref="B2"/>
      <selection pane="bottomRight" activeCell="B2" sqref="B2"/>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7">
      <c r="A1" s="186" t="s">
        <v>30</v>
      </c>
      <c r="B1" s="3" t="str">
        <f>'Info '!C2</f>
        <v>JSC " Halyk Bank Georgia"</v>
      </c>
      <c r="C1" s="52"/>
      <c r="D1" s="52"/>
      <c r="E1" s="52"/>
      <c r="F1" s="15"/>
    </row>
    <row r="2" spans="1:7" s="41" customFormat="1" ht="15.75" customHeight="1">
      <c r="A2" s="186" t="s">
        <v>31</v>
      </c>
      <c r="B2" s="306">
        <f>'1. key ratios '!B2</f>
        <v>45565</v>
      </c>
    </row>
    <row r="3" spans="1:7" s="41" customFormat="1" ht="15.75" customHeight="1">
      <c r="A3" s="186"/>
    </row>
    <row r="4" spans="1:7" s="41" customFormat="1" ht="15.75" customHeight="1" thickBot="1">
      <c r="A4" s="187" t="s">
        <v>99</v>
      </c>
      <c r="B4" s="762" t="s">
        <v>225</v>
      </c>
      <c r="C4" s="763"/>
      <c r="D4" s="763"/>
      <c r="E4" s="763"/>
    </row>
    <row r="5" spans="1:7" s="45" customFormat="1" ht="17.45" customHeight="1">
      <c r="A5" s="132"/>
      <c r="B5" s="133"/>
      <c r="C5" s="43" t="s">
        <v>0</v>
      </c>
      <c r="D5" s="43" t="s">
        <v>1</v>
      </c>
      <c r="E5" s="44" t="s">
        <v>2</v>
      </c>
    </row>
    <row r="6" spans="1:7" s="15" customFormat="1" ht="14.45" customHeight="1">
      <c r="A6" s="188"/>
      <c r="B6" s="758" t="s">
        <v>232</v>
      </c>
      <c r="C6" s="758" t="s">
        <v>660</v>
      </c>
      <c r="D6" s="760" t="s">
        <v>98</v>
      </c>
      <c r="E6" s="761"/>
      <c r="G6" s="5"/>
    </row>
    <row r="7" spans="1:7" s="15" customFormat="1" ht="99.6" customHeight="1">
      <c r="A7" s="188"/>
      <c r="B7" s="759"/>
      <c r="C7" s="758"/>
      <c r="D7" s="222" t="s">
        <v>97</v>
      </c>
      <c r="E7" s="223" t="s">
        <v>233</v>
      </c>
      <c r="G7" s="5"/>
    </row>
    <row r="8" spans="1:7" ht="21">
      <c r="A8" s="363">
        <v>1</v>
      </c>
      <c r="B8" s="364" t="s">
        <v>561</v>
      </c>
      <c r="C8" s="612">
        <f>SUM(C9:C11)</f>
        <v>104023196.61000001</v>
      </c>
      <c r="D8" s="612">
        <f>SUM(D9:D11)</f>
        <v>0</v>
      </c>
      <c r="E8" s="612">
        <f>SUM(E9:E11)</f>
        <v>104023196.61000001</v>
      </c>
      <c r="F8" s="15"/>
    </row>
    <row r="9" spans="1:7" ht="15">
      <c r="A9" s="363">
        <v>1.1000000000000001</v>
      </c>
      <c r="B9" s="365" t="s">
        <v>562</v>
      </c>
      <c r="C9" s="612">
        <v>16464535.07</v>
      </c>
      <c r="D9" s="612">
        <v>0</v>
      </c>
      <c r="E9" s="612">
        <v>16464535.07</v>
      </c>
      <c r="F9" s="15"/>
    </row>
    <row r="10" spans="1:7" ht="15">
      <c r="A10" s="363">
        <v>1.2</v>
      </c>
      <c r="B10" s="365" t="s">
        <v>563</v>
      </c>
      <c r="C10" s="612">
        <v>8567933.7999999989</v>
      </c>
      <c r="D10" s="612">
        <v>0</v>
      </c>
      <c r="E10" s="612">
        <v>8567933.7999999989</v>
      </c>
      <c r="F10" s="15"/>
    </row>
    <row r="11" spans="1:7" ht="15">
      <c r="A11" s="363">
        <v>1.3</v>
      </c>
      <c r="B11" s="365" t="s">
        <v>564</v>
      </c>
      <c r="C11" s="612">
        <v>78990727.74000001</v>
      </c>
      <c r="D11" s="612">
        <v>0</v>
      </c>
      <c r="E11" s="612">
        <v>78990727.74000001</v>
      </c>
      <c r="F11" s="15"/>
    </row>
    <row r="12" spans="1:7" ht="15">
      <c r="A12" s="363">
        <v>2</v>
      </c>
      <c r="B12" s="366" t="s">
        <v>565</v>
      </c>
      <c r="C12" s="612">
        <v>1610452.75</v>
      </c>
      <c r="D12" s="612">
        <v>0</v>
      </c>
      <c r="E12" s="612">
        <v>1610452.75</v>
      </c>
      <c r="F12" s="15"/>
    </row>
    <row r="13" spans="1:7" ht="15">
      <c r="A13" s="363">
        <v>2.1</v>
      </c>
      <c r="B13" s="367" t="s">
        <v>566</v>
      </c>
      <c r="C13" s="613">
        <v>0</v>
      </c>
      <c r="D13" s="613">
        <v>0</v>
      </c>
      <c r="E13" s="613">
        <v>0</v>
      </c>
      <c r="F13" s="15"/>
    </row>
    <row r="14" spans="1:7" ht="21">
      <c r="A14" s="363">
        <v>3</v>
      </c>
      <c r="B14" s="368" t="s">
        <v>567</v>
      </c>
      <c r="C14" s="613">
        <v>0</v>
      </c>
      <c r="D14" s="613">
        <v>0</v>
      </c>
      <c r="E14" s="613">
        <v>0</v>
      </c>
      <c r="F14" s="15"/>
    </row>
    <row r="15" spans="1:7" ht="21">
      <c r="A15" s="363">
        <v>4</v>
      </c>
      <c r="B15" s="369" t="s">
        <v>568</v>
      </c>
      <c r="C15" s="613">
        <v>0</v>
      </c>
      <c r="D15" s="613">
        <v>0</v>
      </c>
      <c r="E15" s="613">
        <v>0</v>
      </c>
      <c r="F15" s="15"/>
    </row>
    <row r="16" spans="1:7" ht="21">
      <c r="A16" s="363">
        <v>5</v>
      </c>
      <c r="B16" s="370" t="s">
        <v>569</v>
      </c>
      <c r="C16" s="613">
        <f>SUM(C17:C19)</f>
        <v>54000</v>
      </c>
      <c r="D16" s="613">
        <f>SUM(D17:D19)</f>
        <v>0</v>
      </c>
      <c r="E16" s="613">
        <f>SUM(E17:E19)</f>
        <v>54000</v>
      </c>
      <c r="F16" s="15"/>
    </row>
    <row r="17" spans="1:6" ht="15">
      <c r="A17" s="363">
        <v>5.0999999999999996</v>
      </c>
      <c r="B17" s="371" t="s">
        <v>570</v>
      </c>
      <c r="C17" s="613">
        <v>54000</v>
      </c>
      <c r="D17" s="613">
        <v>0</v>
      </c>
      <c r="E17" s="613">
        <v>54000</v>
      </c>
      <c r="F17" s="15"/>
    </row>
    <row r="18" spans="1:6" ht="15">
      <c r="A18" s="363">
        <v>5.2</v>
      </c>
      <c r="B18" s="371" t="s">
        <v>571</v>
      </c>
      <c r="C18" s="613">
        <v>0</v>
      </c>
      <c r="D18" s="613">
        <v>0</v>
      </c>
      <c r="E18" s="613">
        <v>0</v>
      </c>
      <c r="F18" s="15"/>
    </row>
    <row r="19" spans="1:6" ht="15">
      <c r="A19" s="363">
        <v>5.3</v>
      </c>
      <c r="B19" s="372" t="s">
        <v>572</v>
      </c>
      <c r="C19" s="613">
        <v>0</v>
      </c>
      <c r="D19" s="613">
        <v>0</v>
      </c>
      <c r="E19" s="613">
        <v>0</v>
      </c>
      <c r="F19" s="15"/>
    </row>
    <row r="20" spans="1:6" ht="15">
      <c r="A20" s="363">
        <v>6</v>
      </c>
      <c r="B20" s="368" t="s">
        <v>573</v>
      </c>
      <c r="C20" s="613">
        <f>SUM(C21:C22)</f>
        <v>755429659.85817409</v>
      </c>
      <c r="D20" s="613">
        <f>SUM(D21:D22)</f>
        <v>0</v>
      </c>
      <c r="E20" s="613">
        <f>SUM(E21:E22)</f>
        <v>755429659.85817409</v>
      </c>
      <c r="F20" s="15"/>
    </row>
    <row r="21" spans="1:6" ht="15">
      <c r="A21" s="363">
        <v>6.1</v>
      </c>
      <c r="B21" s="371" t="s">
        <v>571</v>
      </c>
      <c r="C21" s="613">
        <v>11834816.300000001</v>
      </c>
      <c r="D21" s="613">
        <v>0</v>
      </c>
      <c r="E21" s="613">
        <v>11834816.300000001</v>
      </c>
      <c r="F21" s="15"/>
    </row>
    <row r="22" spans="1:6" ht="15">
      <c r="A22" s="363">
        <v>6.2</v>
      </c>
      <c r="B22" s="372" t="s">
        <v>572</v>
      </c>
      <c r="C22" s="613">
        <v>743594843.55817413</v>
      </c>
      <c r="D22" s="613">
        <v>0</v>
      </c>
      <c r="E22" s="613">
        <v>743594843.55817413</v>
      </c>
      <c r="F22" s="15"/>
    </row>
    <row r="23" spans="1:6" ht="21">
      <c r="A23" s="363">
        <v>7</v>
      </c>
      <c r="B23" s="366" t="s">
        <v>574</v>
      </c>
      <c r="C23" s="613">
        <v>0</v>
      </c>
      <c r="D23" s="613">
        <v>0</v>
      </c>
      <c r="E23" s="613">
        <v>0</v>
      </c>
      <c r="F23" s="15"/>
    </row>
    <row r="24" spans="1:6" ht="21">
      <c r="A24" s="363">
        <v>8</v>
      </c>
      <c r="B24" s="373" t="s">
        <v>575</v>
      </c>
      <c r="C24" s="613">
        <v>0</v>
      </c>
      <c r="D24" s="613">
        <v>0</v>
      </c>
      <c r="E24" s="613">
        <v>0</v>
      </c>
      <c r="F24" s="15"/>
    </row>
    <row r="25" spans="1:6" ht="15">
      <c r="A25" s="363">
        <v>9</v>
      </c>
      <c r="B25" s="369" t="s">
        <v>576</v>
      </c>
      <c r="C25" s="613">
        <f>SUM(C26:C27)</f>
        <v>15896704.669999998</v>
      </c>
      <c r="D25" s="613">
        <f>SUM(D26:D27)</f>
        <v>0</v>
      </c>
      <c r="E25" s="613">
        <f>SUM(E26:E27)</f>
        <v>15896704.669999998</v>
      </c>
      <c r="F25" s="15"/>
    </row>
    <row r="26" spans="1:6" ht="15">
      <c r="A26" s="363">
        <v>9.1</v>
      </c>
      <c r="B26" s="371" t="s">
        <v>577</v>
      </c>
      <c r="C26" s="613">
        <v>15896704.669999998</v>
      </c>
      <c r="D26" s="613">
        <v>0</v>
      </c>
      <c r="E26" s="613">
        <v>15896704.669999998</v>
      </c>
      <c r="F26" s="15"/>
    </row>
    <row r="27" spans="1:6" ht="15">
      <c r="A27" s="363">
        <v>9.1999999999999993</v>
      </c>
      <c r="B27" s="371" t="s">
        <v>578</v>
      </c>
      <c r="C27" s="613">
        <v>0</v>
      </c>
      <c r="D27" s="613">
        <v>0</v>
      </c>
      <c r="E27" s="613">
        <v>0</v>
      </c>
      <c r="F27" s="15"/>
    </row>
    <row r="28" spans="1:6" ht="15">
      <c r="A28" s="363">
        <v>10</v>
      </c>
      <c r="B28" s="369" t="s">
        <v>579</v>
      </c>
      <c r="C28" s="613">
        <f>SUM(C29:C30)</f>
        <v>5390960.6699999981</v>
      </c>
      <c r="D28" s="613">
        <f>SUM(D29:D30)</f>
        <v>5390960.6699999981</v>
      </c>
      <c r="E28" s="613">
        <f>SUM(E29:E30)</f>
        <v>0</v>
      </c>
      <c r="F28" s="15"/>
    </row>
    <row r="29" spans="1:6" ht="15">
      <c r="A29" s="363">
        <v>10.1</v>
      </c>
      <c r="B29" s="371" t="s">
        <v>580</v>
      </c>
      <c r="C29" s="613">
        <v>0</v>
      </c>
      <c r="D29" s="613">
        <v>0</v>
      </c>
      <c r="E29" s="613">
        <v>0</v>
      </c>
      <c r="F29" s="15"/>
    </row>
    <row r="30" spans="1:6" ht="15">
      <c r="A30" s="363">
        <v>10.199999999999999</v>
      </c>
      <c r="B30" s="371" t="s">
        <v>581</v>
      </c>
      <c r="C30" s="613">
        <v>5390960.6699999981</v>
      </c>
      <c r="D30" s="613">
        <v>5390960.6699999981</v>
      </c>
      <c r="E30" s="613">
        <v>0</v>
      </c>
      <c r="F30" s="15"/>
    </row>
    <row r="31" spans="1:6" ht="15">
      <c r="A31" s="363">
        <v>11</v>
      </c>
      <c r="B31" s="369" t="s">
        <v>582</v>
      </c>
      <c r="C31" s="613">
        <f>SUM(C32:C33)</f>
        <v>5241885</v>
      </c>
      <c r="D31" s="613">
        <f>SUM(D32:D33)</f>
        <v>0</v>
      </c>
      <c r="E31" s="613">
        <f>SUM(E32:E33)</f>
        <v>5241885</v>
      </c>
      <c r="F31" s="15"/>
    </row>
    <row r="32" spans="1:6" ht="15">
      <c r="A32" s="363">
        <v>11.1</v>
      </c>
      <c r="B32" s="371" t="s">
        <v>583</v>
      </c>
      <c r="C32" s="613">
        <v>5241885</v>
      </c>
      <c r="D32" s="613">
        <v>0</v>
      </c>
      <c r="E32" s="613">
        <v>5241885</v>
      </c>
      <c r="F32" s="15"/>
    </row>
    <row r="33" spans="1:7" ht="15">
      <c r="A33" s="363">
        <v>11.2</v>
      </c>
      <c r="B33" s="371" t="s">
        <v>584</v>
      </c>
      <c r="C33" s="613">
        <v>0</v>
      </c>
      <c r="D33" s="613">
        <v>0</v>
      </c>
      <c r="E33" s="613">
        <v>0</v>
      </c>
      <c r="F33" s="15"/>
    </row>
    <row r="34" spans="1:7" ht="15">
      <c r="A34" s="363">
        <v>13</v>
      </c>
      <c r="B34" s="369" t="s">
        <v>585</v>
      </c>
      <c r="C34" s="613">
        <v>17024424.489999998</v>
      </c>
      <c r="D34" s="613">
        <v>0</v>
      </c>
      <c r="E34" s="613">
        <v>17024424.489999998</v>
      </c>
      <c r="F34" s="15"/>
    </row>
    <row r="35" spans="1:7" ht="15">
      <c r="A35" s="363">
        <v>13.1</v>
      </c>
      <c r="B35" s="374" t="s">
        <v>586</v>
      </c>
      <c r="C35" s="613">
        <v>0</v>
      </c>
      <c r="D35" s="613">
        <v>0</v>
      </c>
      <c r="E35" s="613">
        <v>0</v>
      </c>
      <c r="F35" s="15"/>
    </row>
    <row r="36" spans="1:7" ht="15">
      <c r="A36" s="363">
        <v>13.2</v>
      </c>
      <c r="B36" s="374" t="s">
        <v>587</v>
      </c>
      <c r="C36" s="613">
        <v>0</v>
      </c>
      <c r="D36" s="613">
        <v>0</v>
      </c>
      <c r="E36" s="613">
        <v>0</v>
      </c>
      <c r="F36" s="15"/>
    </row>
    <row r="37" spans="1:7" ht="26.25" thickBot="1">
      <c r="A37" s="99"/>
      <c r="B37" s="189" t="s">
        <v>234</v>
      </c>
      <c r="C37" s="134">
        <f>SUM(C8,C12,C14,C15,C16,C20,C23,C24,C25,C28,C31,C34)</f>
        <v>904671284.04817402</v>
      </c>
      <c r="D37" s="134">
        <f>SUM(D8,D12,D14,D15,D16,D20,D23,D24,D25,D28,D31,D34)</f>
        <v>5390960.6699999981</v>
      </c>
      <c r="E37" s="134">
        <f>SUM(E8,E12,E14,E15,E16,E20,E23,E24,E25,E28,E31,E34)</f>
        <v>899280323.37817407</v>
      </c>
    </row>
    <row r="38" spans="1:7">
      <c r="A38" s="5"/>
      <c r="B38" s="5"/>
      <c r="C38" s="5"/>
      <c r="D38" s="5"/>
      <c r="E38" s="5"/>
    </row>
    <row r="39" spans="1:7">
      <c r="A39" s="5"/>
      <c r="B39" s="5"/>
      <c r="C39" s="5"/>
      <c r="D39" s="5"/>
      <c r="E39" s="5"/>
    </row>
    <row r="41" spans="1:7" s="4" customFormat="1">
      <c r="B41" s="47"/>
      <c r="F41" s="5"/>
      <c r="G41" s="5"/>
    </row>
    <row r="42" spans="1:7" s="4" customFormat="1">
      <c r="B42" s="47"/>
      <c r="F42" s="5"/>
      <c r="G42" s="5"/>
    </row>
    <row r="43" spans="1:7" s="4" customFormat="1">
      <c r="B43" s="47"/>
      <c r="F43" s="5"/>
      <c r="G43" s="5"/>
    </row>
    <row r="44" spans="1:7" s="4" customFormat="1">
      <c r="B44" s="47"/>
      <c r="F44" s="5"/>
      <c r="G44" s="5"/>
    </row>
    <row r="45" spans="1:7" s="4" customFormat="1">
      <c r="B45" s="47"/>
      <c r="F45" s="5"/>
      <c r="G45" s="5"/>
    </row>
    <row r="46" spans="1:7" s="4" customFormat="1">
      <c r="B46" s="47"/>
      <c r="F46" s="5"/>
      <c r="G46" s="5"/>
    </row>
    <row r="47" spans="1:7" s="4" customFormat="1">
      <c r="B47" s="47"/>
      <c r="F47" s="5"/>
      <c r="G47" s="5"/>
    </row>
    <row r="48" spans="1:7" s="4" customFormat="1">
      <c r="B48" s="47"/>
      <c r="F48" s="5"/>
      <c r="G48" s="5"/>
    </row>
    <row r="49" spans="2:7" s="4" customFormat="1">
      <c r="B49" s="47"/>
      <c r="F49" s="5"/>
      <c r="G49" s="5"/>
    </row>
    <row r="50" spans="2:7" s="4" customFormat="1">
      <c r="B50" s="47"/>
      <c r="F50" s="5"/>
      <c r="G50" s="5"/>
    </row>
    <row r="51" spans="2:7" s="4" customFormat="1">
      <c r="B51" s="47"/>
      <c r="F51" s="5"/>
      <c r="G51" s="5"/>
    </row>
    <row r="52" spans="2:7" s="4" customFormat="1">
      <c r="B52" s="47"/>
      <c r="F52" s="5"/>
      <c r="G52" s="5"/>
    </row>
    <row r="53" spans="2:7" s="4" customFormat="1">
      <c r="B53" s="47"/>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3" t="str">
        <f>'Info '!C2</f>
        <v>JSC " Halyk Bank Georgia"</v>
      </c>
    </row>
    <row r="2" spans="1:6" s="41" customFormat="1" ht="15.75" customHeight="1">
      <c r="A2" s="2" t="s">
        <v>31</v>
      </c>
      <c r="B2" s="306">
        <f>'1. key ratios '!B2</f>
        <v>45565</v>
      </c>
      <c r="C2" s="4"/>
      <c r="D2" s="4"/>
      <c r="E2" s="4"/>
      <c r="F2" s="4"/>
    </row>
    <row r="3" spans="1:6" s="41" customFormat="1" ht="15.75" customHeight="1">
      <c r="C3" s="4"/>
      <c r="D3" s="4"/>
      <c r="E3" s="4"/>
      <c r="F3" s="4"/>
    </row>
    <row r="4" spans="1:6" s="41" customFormat="1" ht="13.5" thickBot="1">
      <c r="A4" s="41" t="s">
        <v>46</v>
      </c>
      <c r="B4" s="190" t="s">
        <v>554</v>
      </c>
      <c r="C4" s="42" t="s">
        <v>35</v>
      </c>
      <c r="D4" s="4"/>
      <c r="E4" s="4"/>
      <c r="F4" s="4"/>
    </row>
    <row r="5" spans="1:6">
      <c r="A5" s="139">
        <v>1</v>
      </c>
      <c r="B5" s="191" t="s">
        <v>556</v>
      </c>
      <c r="C5" s="614">
        <f>'7. LI1 '!E37</f>
        <v>899280323.37817407</v>
      </c>
    </row>
    <row r="6" spans="1:6" s="140" customFormat="1">
      <c r="A6" s="48">
        <v>2.1</v>
      </c>
      <c r="B6" s="136" t="s">
        <v>214</v>
      </c>
      <c r="C6" s="615">
        <v>64987217.945147239</v>
      </c>
    </row>
    <row r="7" spans="1:6" s="28" customFormat="1" outlineLevel="1">
      <c r="A7" s="22">
        <v>2.2000000000000002</v>
      </c>
      <c r="B7" s="23" t="s">
        <v>215</v>
      </c>
      <c r="C7" s="616">
        <v>74619323.450000003</v>
      </c>
    </row>
    <row r="8" spans="1:6" s="28" customFormat="1">
      <c r="A8" s="22">
        <v>3</v>
      </c>
      <c r="B8" s="137" t="s">
        <v>555</v>
      </c>
      <c r="C8" s="617">
        <f>SUM(C5:C7)</f>
        <v>1038886864.7733214</v>
      </c>
    </row>
    <row r="9" spans="1:6" s="140" customFormat="1">
      <c r="A9" s="48">
        <v>4</v>
      </c>
      <c r="B9" s="50" t="s">
        <v>48</v>
      </c>
      <c r="C9" s="615">
        <v>0</v>
      </c>
    </row>
    <row r="10" spans="1:6" s="28" customFormat="1" outlineLevel="1">
      <c r="A10" s="22">
        <v>5.0999999999999996</v>
      </c>
      <c r="B10" s="23" t="s">
        <v>216</v>
      </c>
      <c r="C10" s="616">
        <v>-46110123.19269377</v>
      </c>
    </row>
    <row r="11" spans="1:6" s="28" customFormat="1" outlineLevel="1">
      <c r="A11" s="22">
        <v>5.2</v>
      </c>
      <c r="B11" s="23" t="s">
        <v>217</v>
      </c>
      <c r="C11" s="616">
        <v>-73126936.981000006</v>
      </c>
    </row>
    <row r="12" spans="1:6" s="28" customFormat="1">
      <c r="A12" s="22">
        <v>6</v>
      </c>
      <c r="B12" s="135" t="s">
        <v>359</v>
      </c>
      <c r="C12" s="616">
        <v>0</v>
      </c>
    </row>
    <row r="13" spans="1:6" s="28" customFormat="1" ht="13.5" thickBot="1">
      <c r="A13" s="24">
        <v>7</v>
      </c>
      <c r="B13" s="138" t="s">
        <v>177</v>
      </c>
      <c r="C13" s="618">
        <f>SUM(C8:C12)</f>
        <v>919649804.59962773</v>
      </c>
    </row>
    <row r="15" spans="1:6" ht="25.5">
      <c r="A15" s="152"/>
      <c r="B15" s="29" t="s">
        <v>360</v>
      </c>
    </row>
    <row r="16" spans="1:6">
      <c r="A16" s="152"/>
      <c r="B16" s="152"/>
    </row>
    <row r="17" spans="1:5" ht="15">
      <c r="A17" s="147"/>
      <c r="B17" s="148"/>
      <c r="C17" s="152"/>
      <c r="D17" s="152"/>
      <c r="E17" s="152"/>
    </row>
    <row r="18" spans="1:5" ht="15">
      <c r="A18" s="153"/>
      <c r="B18" s="154"/>
      <c r="C18" s="152"/>
      <c r="D18" s="152"/>
      <c r="E18" s="152"/>
    </row>
    <row r="19" spans="1:5">
      <c r="A19" s="155"/>
      <c r="B19" s="149"/>
      <c r="C19" s="152"/>
      <c r="D19" s="152"/>
      <c r="E19" s="152"/>
    </row>
    <row r="20" spans="1:5">
      <c r="A20" s="156"/>
      <c r="B20" s="150"/>
      <c r="C20" s="152"/>
      <c r="D20" s="152"/>
      <c r="E20" s="152"/>
    </row>
    <row r="21" spans="1:5">
      <c r="A21" s="156"/>
      <c r="B21" s="154"/>
      <c r="C21" s="152"/>
      <c r="D21" s="152"/>
      <c r="E21" s="152"/>
    </row>
    <row r="22" spans="1:5">
      <c r="A22" s="155"/>
      <c r="B22" s="151"/>
      <c r="C22" s="152"/>
      <c r="D22" s="152"/>
      <c r="E22" s="152"/>
    </row>
    <row r="23" spans="1:5">
      <c r="A23" s="156"/>
      <c r="B23" s="150"/>
      <c r="C23" s="152"/>
      <c r="D23" s="152"/>
      <c r="E23" s="152"/>
    </row>
    <row r="24" spans="1:5">
      <c r="A24" s="156"/>
      <c r="B24" s="150"/>
      <c r="C24" s="152"/>
      <c r="D24" s="152"/>
      <c r="E24" s="152"/>
    </row>
    <row r="25" spans="1:5">
      <c r="A25" s="156"/>
      <c r="B25" s="157"/>
      <c r="C25" s="152"/>
      <c r="D25" s="152"/>
      <c r="E25" s="152"/>
    </row>
    <row r="26" spans="1:5">
      <c r="A26" s="156"/>
      <c r="B26" s="154"/>
      <c r="C26" s="152"/>
      <c r="D26" s="152"/>
      <c r="E26" s="152"/>
    </row>
    <row r="27" spans="1:5">
      <c r="A27" s="152"/>
      <c r="B27" s="158"/>
      <c r="C27" s="152"/>
      <c r="D27" s="152"/>
      <c r="E27" s="152"/>
    </row>
    <row r="28" spans="1:5">
      <c r="A28" s="152"/>
      <c r="B28" s="158"/>
      <c r="C28" s="152"/>
      <c r="D28" s="152"/>
      <c r="E28" s="152"/>
    </row>
    <row r="29" spans="1:5">
      <c r="A29" s="152"/>
      <c r="B29" s="158"/>
      <c r="C29" s="152"/>
      <c r="D29" s="152"/>
      <c r="E29" s="152"/>
    </row>
    <row r="30" spans="1:5">
      <c r="A30" s="152"/>
      <c r="B30" s="158"/>
      <c r="C30" s="152"/>
      <c r="D30" s="152"/>
      <c r="E30" s="152"/>
    </row>
    <row r="31" spans="1:5">
      <c r="A31" s="152"/>
      <c r="B31" s="158"/>
      <c r="C31" s="152"/>
      <c r="D31" s="152"/>
      <c r="E31" s="152"/>
    </row>
    <row r="32" spans="1:5">
      <c r="A32" s="152"/>
      <c r="B32" s="158"/>
      <c r="C32" s="152"/>
      <c r="D32" s="152"/>
      <c r="E32" s="152"/>
    </row>
    <row r="33" spans="1:5">
      <c r="A33" s="152"/>
      <c r="B33" s="158"/>
      <c r="C33" s="152"/>
      <c r="D33" s="152"/>
      <c r="E33" s="152"/>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zoomScale="90" zoomScaleNormal="90" workbookViewId="0">
      <pane xSplit="1" ySplit="5" topLeftCell="B6"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9.5703125" style="52" bestFit="1" customWidth="1"/>
    <col min="2" max="2" width="132.42578125" style="4" customWidth="1"/>
    <col min="3" max="3" width="18.42578125" style="4" customWidth="1"/>
    <col min="4" max="16384" width="9.140625" style="4"/>
  </cols>
  <sheetData>
    <row r="1" spans="1:3">
      <c r="A1" s="2" t="s">
        <v>30</v>
      </c>
      <c r="B1" s="3" t="str">
        <f>'Info '!C2</f>
        <v>JSC " Halyk Bank Georgia"</v>
      </c>
    </row>
    <row r="2" spans="1:3" s="41" customFormat="1" ht="15.75" customHeight="1">
      <c r="A2" s="41" t="s">
        <v>31</v>
      </c>
      <c r="B2" s="306">
        <f>'1. key ratios '!B2</f>
        <v>45565</v>
      </c>
    </row>
    <row r="3" spans="1:3" s="41" customFormat="1" ht="15.75" customHeight="1"/>
    <row r="4" spans="1:3" ht="13.5" thickBot="1">
      <c r="A4" s="52" t="s">
        <v>143</v>
      </c>
      <c r="B4" s="84" t="s">
        <v>142</v>
      </c>
    </row>
    <row r="5" spans="1:3">
      <c r="A5" s="53" t="s">
        <v>6</v>
      </c>
      <c r="B5" s="54"/>
      <c r="C5" s="55" t="s">
        <v>35</v>
      </c>
    </row>
    <row r="6" spans="1:3">
      <c r="A6" s="56">
        <v>1</v>
      </c>
      <c r="B6" s="57" t="s">
        <v>141</v>
      </c>
      <c r="C6" s="619">
        <f>SUM(C7:C11)</f>
        <v>189496855.28451091</v>
      </c>
    </row>
    <row r="7" spans="1:3">
      <c r="A7" s="56">
        <v>2</v>
      </c>
      <c r="B7" s="58" t="s">
        <v>140</v>
      </c>
      <c r="C7" s="620">
        <v>76000000</v>
      </c>
    </row>
    <row r="8" spans="1:3">
      <c r="A8" s="56">
        <v>3</v>
      </c>
      <c r="B8" s="59" t="s">
        <v>139</v>
      </c>
      <c r="C8" s="620">
        <v>0</v>
      </c>
    </row>
    <row r="9" spans="1:3">
      <c r="A9" s="56">
        <v>4</v>
      </c>
      <c r="B9" s="59" t="s">
        <v>138</v>
      </c>
      <c r="C9" s="620">
        <v>1822695.46</v>
      </c>
    </row>
    <row r="10" spans="1:3">
      <c r="A10" s="56">
        <v>5</v>
      </c>
      <c r="B10" s="59" t="s">
        <v>137</v>
      </c>
      <c r="C10" s="620">
        <v>0</v>
      </c>
    </row>
    <row r="11" spans="1:3">
      <c r="A11" s="56">
        <v>6</v>
      </c>
      <c r="B11" s="60" t="s">
        <v>136</v>
      </c>
      <c r="C11" s="620">
        <v>111674159.82451093</v>
      </c>
    </row>
    <row r="12" spans="1:3" s="28" customFormat="1">
      <c r="A12" s="56">
        <v>7</v>
      </c>
      <c r="B12" s="57" t="s">
        <v>135</v>
      </c>
      <c r="C12" s="621">
        <f>SUM(C13:C28)</f>
        <v>7213656.129999998</v>
      </c>
    </row>
    <row r="13" spans="1:3" s="28" customFormat="1">
      <c r="A13" s="56">
        <v>8</v>
      </c>
      <c r="B13" s="61" t="s">
        <v>134</v>
      </c>
      <c r="C13" s="622">
        <v>1822695.46</v>
      </c>
    </row>
    <row r="14" spans="1:3" s="28" customFormat="1" ht="25.5">
      <c r="A14" s="56">
        <v>9</v>
      </c>
      <c r="B14" s="62" t="s">
        <v>133</v>
      </c>
      <c r="C14" s="622">
        <v>0</v>
      </c>
    </row>
    <row r="15" spans="1:3" s="28" customFormat="1">
      <c r="A15" s="56">
        <v>10</v>
      </c>
      <c r="B15" s="63" t="s">
        <v>132</v>
      </c>
      <c r="C15" s="622">
        <v>5390960.6699999981</v>
      </c>
    </row>
    <row r="16" spans="1:3" s="28" customFormat="1">
      <c r="A16" s="56">
        <v>11</v>
      </c>
      <c r="B16" s="64" t="s">
        <v>131</v>
      </c>
      <c r="C16" s="622">
        <v>0</v>
      </c>
    </row>
    <row r="17" spans="1:3" s="28" customFormat="1">
      <c r="A17" s="56">
        <v>12</v>
      </c>
      <c r="B17" s="63" t="s">
        <v>130</v>
      </c>
      <c r="C17" s="622">
        <v>0</v>
      </c>
    </row>
    <row r="18" spans="1:3" s="28" customFormat="1">
      <c r="A18" s="56">
        <v>13</v>
      </c>
      <c r="B18" s="63" t="s">
        <v>129</v>
      </c>
      <c r="C18" s="622">
        <v>0</v>
      </c>
    </row>
    <row r="19" spans="1:3" s="28" customFormat="1">
      <c r="A19" s="56">
        <v>14</v>
      </c>
      <c r="B19" s="63" t="s">
        <v>128</v>
      </c>
      <c r="C19" s="622">
        <v>0</v>
      </c>
    </row>
    <row r="20" spans="1:3" s="28" customFormat="1">
      <c r="A20" s="56">
        <v>15</v>
      </c>
      <c r="B20" s="63" t="s">
        <v>127</v>
      </c>
      <c r="C20" s="622">
        <v>0</v>
      </c>
    </row>
    <row r="21" spans="1:3" s="28" customFormat="1" ht="25.5">
      <c r="A21" s="56">
        <v>16</v>
      </c>
      <c r="B21" s="62" t="s">
        <v>126</v>
      </c>
      <c r="C21" s="622">
        <v>0</v>
      </c>
    </row>
    <row r="22" spans="1:3" s="28" customFormat="1">
      <c r="A22" s="56">
        <v>17</v>
      </c>
      <c r="B22" s="65" t="s">
        <v>125</v>
      </c>
      <c r="C22" s="622">
        <v>0</v>
      </c>
    </row>
    <row r="23" spans="1:3" s="28" customFormat="1">
      <c r="A23" s="56">
        <v>18</v>
      </c>
      <c r="B23" s="529" t="s">
        <v>553</v>
      </c>
      <c r="C23" s="623">
        <v>0</v>
      </c>
    </row>
    <row r="24" spans="1:3" s="28" customFormat="1">
      <c r="A24" s="56">
        <v>19</v>
      </c>
      <c r="B24" s="62" t="s">
        <v>124</v>
      </c>
      <c r="C24" s="622">
        <v>0</v>
      </c>
    </row>
    <row r="25" spans="1:3" s="28" customFormat="1" ht="25.5">
      <c r="A25" s="56">
        <v>20</v>
      </c>
      <c r="B25" s="62" t="s">
        <v>101</v>
      </c>
      <c r="C25" s="622">
        <v>0</v>
      </c>
    </row>
    <row r="26" spans="1:3" s="28" customFormat="1">
      <c r="A26" s="56">
        <v>21</v>
      </c>
      <c r="B26" s="66" t="s">
        <v>123</v>
      </c>
      <c r="C26" s="622">
        <v>0</v>
      </c>
    </row>
    <row r="27" spans="1:3" s="28" customFormat="1">
      <c r="A27" s="56">
        <v>22</v>
      </c>
      <c r="B27" s="66" t="s">
        <v>122</v>
      </c>
      <c r="C27" s="622">
        <v>0</v>
      </c>
    </row>
    <row r="28" spans="1:3" s="28" customFormat="1">
      <c r="A28" s="56">
        <v>23</v>
      </c>
      <c r="B28" s="66" t="s">
        <v>121</v>
      </c>
      <c r="C28" s="622">
        <v>0</v>
      </c>
    </row>
    <row r="29" spans="1:3" s="28" customFormat="1">
      <c r="A29" s="56">
        <v>24</v>
      </c>
      <c r="B29" s="67" t="s">
        <v>120</v>
      </c>
      <c r="C29" s="621">
        <f>C6-C12</f>
        <v>182283199.15451092</v>
      </c>
    </row>
    <row r="30" spans="1:3" s="28" customFormat="1">
      <c r="A30" s="68"/>
      <c r="B30" s="69"/>
      <c r="C30" s="622"/>
    </row>
    <row r="31" spans="1:3" s="28" customFormat="1">
      <c r="A31" s="68">
        <v>25</v>
      </c>
      <c r="B31" s="67" t="s">
        <v>119</v>
      </c>
      <c r="C31" s="621">
        <f>C32+C35</f>
        <v>60000000</v>
      </c>
    </row>
    <row r="32" spans="1:3" s="28" customFormat="1">
      <c r="A32" s="68">
        <v>26</v>
      </c>
      <c r="B32" s="59" t="s">
        <v>118</v>
      </c>
      <c r="C32" s="624">
        <f>C33+C34</f>
        <v>60000000</v>
      </c>
    </row>
    <row r="33" spans="1:3" s="28" customFormat="1">
      <c r="A33" s="68">
        <v>27</v>
      </c>
      <c r="B33" s="70" t="s">
        <v>192</v>
      </c>
      <c r="C33" s="622">
        <v>60000000</v>
      </c>
    </row>
    <row r="34" spans="1:3" s="28" customFormat="1">
      <c r="A34" s="68">
        <v>28</v>
      </c>
      <c r="B34" s="70" t="s">
        <v>117</v>
      </c>
      <c r="C34" s="622">
        <v>0</v>
      </c>
    </row>
    <row r="35" spans="1:3" s="28" customFormat="1">
      <c r="A35" s="68">
        <v>29</v>
      </c>
      <c r="B35" s="59" t="s">
        <v>116</v>
      </c>
      <c r="C35" s="622">
        <v>0</v>
      </c>
    </row>
    <row r="36" spans="1:3" s="28" customFormat="1">
      <c r="A36" s="68">
        <v>30</v>
      </c>
      <c r="B36" s="67" t="s">
        <v>115</v>
      </c>
      <c r="C36" s="621">
        <f>SUM(C37:C41)</f>
        <v>0</v>
      </c>
    </row>
    <row r="37" spans="1:3" s="28" customFormat="1">
      <c r="A37" s="68">
        <v>31</v>
      </c>
      <c r="B37" s="62" t="s">
        <v>114</v>
      </c>
      <c r="C37" s="622">
        <v>0</v>
      </c>
    </row>
    <row r="38" spans="1:3" s="28" customFormat="1">
      <c r="A38" s="68">
        <v>32</v>
      </c>
      <c r="B38" s="63" t="s">
        <v>113</v>
      </c>
      <c r="C38" s="622">
        <v>0</v>
      </c>
    </row>
    <row r="39" spans="1:3" s="28" customFormat="1" ht="25.5">
      <c r="A39" s="68">
        <v>33</v>
      </c>
      <c r="B39" s="62" t="s">
        <v>112</v>
      </c>
      <c r="C39" s="622">
        <v>0</v>
      </c>
    </row>
    <row r="40" spans="1:3" s="28" customFormat="1" ht="25.5">
      <c r="A40" s="68">
        <v>34</v>
      </c>
      <c r="B40" s="62" t="s">
        <v>101</v>
      </c>
      <c r="C40" s="622">
        <v>0</v>
      </c>
    </row>
    <row r="41" spans="1:3" s="28" customFormat="1">
      <c r="A41" s="68">
        <v>35</v>
      </c>
      <c r="B41" s="66" t="s">
        <v>111</v>
      </c>
      <c r="C41" s="622">
        <v>0</v>
      </c>
    </row>
    <row r="42" spans="1:3" s="28" customFormat="1">
      <c r="A42" s="68">
        <v>36</v>
      </c>
      <c r="B42" s="67" t="s">
        <v>110</v>
      </c>
      <c r="C42" s="621">
        <f>C31-C36</f>
        <v>60000000</v>
      </c>
    </row>
    <row r="43" spans="1:3" s="28" customFormat="1">
      <c r="A43" s="68"/>
      <c r="B43" s="69"/>
      <c r="C43" s="622"/>
    </row>
    <row r="44" spans="1:3" s="28" customFormat="1">
      <c r="A44" s="68">
        <v>37</v>
      </c>
      <c r="B44" s="71" t="s">
        <v>109</v>
      </c>
      <c r="C44" s="621">
        <f>SUM(C45:C47)</f>
        <v>16419145.5</v>
      </c>
    </row>
    <row r="45" spans="1:3" s="28" customFormat="1">
      <c r="A45" s="68">
        <v>38</v>
      </c>
      <c r="B45" s="59" t="s">
        <v>108</v>
      </c>
      <c r="C45" s="622">
        <v>16419145.5</v>
      </c>
    </row>
    <row r="46" spans="1:3" s="28" customFormat="1">
      <c r="A46" s="68">
        <v>39</v>
      </c>
      <c r="B46" s="59" t="s">
        <v>107</v>
      </c>
      <c r="C46" s="622">
        <v>0</v>
      </c>
    </row>
    <row r="47" spans="1:3" s="28" customFormat="1">
      <c r="A47" s="68">
        <v>40</v>
      </c>
      <c r="B47" s="59" t="s">
        <v>106</v>
      </c>
      <c r="C47" s="622">
        <v>0</v>
      </c>
    </row>
    <row r="48" spans="1:3" s="28" customFormat="1">
      <c r="A48" s="68">
        <v>41</v>
      </c>
      <c r="B48" s="71" t="s">
        <v>105</v>
      </c>
      <c r="C48" s="621">
        <f>SUM(C49:C52)</f>
        <v>0</v>
      </c>
    </row>
    <row r="49" spans="1:3" s="28" customFormat="1">
      <c r="A49" s="68">
        <v>42</v>
      </c>
      <c r="B49" s="62" t="s">
        <v>104</v>
      </c>
      <c r="C49" s="622">
        <v>0</v>
      </c>
    </row>
    <row r="50" spans="1:3" s="28" customFormat="1">
      <c r="A50" s="68">
        <v>43</v>
      </c>
      <c r="B50" s="63" t="s">
        <v>103</v>
      </c>
      <c r="C50" s="622">
        <v>0</v>
      </c>
    </row>
    <row r="51" spans="1:3" s="28" customFormat="1">
      <c r="A51" s="68">
        <v>44</v>
      </c>
      <c r="B51" s="62" t="s">
        <v>102</v>
      </c>
      <c r="C51" s="622">
        <v>0</v>
      </c>
    </row>
    <row r="52" spans="1:3" s="28" customFormat="1" ht="25.5">
      <c r="A52" s="68">
        <v>45</v>
      </c>
      <c r="B52" s="62" t="s">
        <v>101</v>
      </c>
      <c r="C52" s="622">
        <v>0</v>
      </c>
    </row>
    <row r="53" spans="1:3" s="28" customFormat="1" ht="13.5" thickBot="1">
      <c r="A53" s="68">
        <v>46</v>
      </c>
      <c r="B53" s="72" t="s">
        <v>100</v>
      </c>
      <c r="C53" s="625">
        <f>C44-C48</f>
        <v>16419145.5</v>
      </c>
    </row>
    <row r="56" spans="1:3">
      <c r="B56" s="4"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tabSelected="1" workbookViewId="0">
      <selection activeCell="D21" sqref="D21"/>
    </sheetView>
  </sheetViews>
  <sheetFormatPr defaultColWidth="9.140625" defaultRowHeight="12.75"/>
  <cols>
    <col min="1" max="1" width="9.42578125" style="172" bestFit="1" customWidth="1"/>
    <col min="2" max="2" width="59" style="172" customWidth="1"/>
    <col min="3" max="3" width="16.7109375" style="172" bestFit="1" customWidth="1"/>
    <col min="4" max="4" width="13.28515625" style="172" bestFit="1" customWidth="1"/>
    <col min="5" max="16384" width="9.140625" style="172"/>
  </cols>
  <sheetData>
    <row r="1" spans="1:4" ht="15">
      <c r="A1" s="224" t="s">
        <v>30</v>
      </c>
      <c r="B1" s="3" t="str">
        <f>'Info '!C2</f>
        <v>JSC " Halyk Bank Georgia"</v>
      </c>
    </row>
    <row r="2" spans="1:4" s="147" customFormat="1" ht="15.75" customHeight="1">
      <c r="A2" s="147" t="s">
        <v>31</v>
      </c>
      <c r="B2" s="306">
        <f>'1. key ratios '!B2</f>
        <v>45565</v>
      </c>
    </row>
    <row r="3" spans="1:4" s="147" customFormat="1" ht="15.75" customHeight="1"/>
    <row r="4" spans="1:4" ht="13.5" thickBot="1">
      <c r="A4" s="194" t="s">
        <v>281</v>
      </c>
      <c r="B4" s="232" t="s">
        <v>282</v>
      </c>
    </row>
    <row r="5" spans="1:4" s="233" customFormat="1" ht="12.75" customHeight="1">
      <c r="A5" s="290"/>
      <c r="B5" s="291" t="s">
        <v>285</v>
      </c>
      <c r="C5" s="225" t="s">
        <v>283</v>
      </c>
      <c r="D5" s="226" t="s">
        <v>284</v>
      </c>
    </row>
    <row r="6" spans="1:4" s="234" customFormat="1">
      <c r="A6" s="227">
        <v>1</v>
      </c>
      <c r="B6" s="286" t="s">
        <v>286</v>
      </c>
      <c r="C6" s="286"/>
      <c r="D6" s="228"/>
    </row>
    <row r="7" spans="1:4" s="234" customFormat="1">
      <c r="A7" s="229" t="s">
        <v>272</v>
      </c>
      <c r="B7" s="287" t="s">
        <v>287</v>
      </c>
      <c r="C7" s="279">
        <v>4.4999999999999998E-2</v>
      </c>
      <c r="D7" s="626">
        <f>C7*'5. RWA '!$C$13</f>
        <v>39161329.880287372</v>
      </c>
    </row>
    <row r="8" spans="1:4" s="234" customFormat="1">
      <c r="A8" s="229" t="s">
        <v>273</v>
      </c>
      <c r="B8" s="287" t="s">
        <v>288</v>
      </c>
      <c r="C8" s="280">
        <v>0.06</v>
      </c>
      <c r="D8" s="626">
        <f>C8*'5. RWA '!$C$13</f>
        <v>52215106.507049829</v>
      </c>
    </row>
    <row r="9" spans="1:4" s="234" customFormat="1">
      <c r="A9" s="229" t="s">
        <v>274</v>
      </c>
      <c r="B9" s="287" t="s">
        <v>289</v>
      </c>
      <c r="C9" s="280">
        <v>0.08</v>
      </c>
      <c r="D9" s="626">
        <f>C9*'5. RWA '!$C$13</f>
        <v>69620142.009399772</v>
      </c>
    </row>
    <row r="10" spans="1:4" s="234" customFormat="1">
      <c r="A10" s="227" t="s">
        <v>275</v>
      </c>
      <c r="B10" s="286" t="s">
        <v>290</v>
      </c>
      <c r="C10" s="281"/>
      <c r="D10" s="627"/>
    </row>
    <row r="11" spans="1:4" s="235" customFormat="1">
      <c r="A11" s="230" t="s">
        <v>276</v>
      </c>
      <c r="B11" s="278" t="s">
        <v>356</v>
      </c>
      <c r="C11" s="282">
        <v>2.5000000000000001E-2</v>
      </c>
      <c r="D11" s="626">
        <f>C11*'5. RWA '!$C$13</f>
        <v>21756294.377937432</v>
      </c>
    </row>
    <row r="12" spans="1:4" s="235" customFormat="1">
      <c r="A12" s="230" t="s">
        <v>277</v>
      </c>
      <c r="B12" s="278" t="s">
        <v>291</v>
      </c>
      <c r="C12" s="282">
        <v>2.5000000000000001E-3</v>
      </c>
      <c r="D12" s="626">
        <f>C12*'5. RWA '!$C$13</f>
        <v>2175629.4377937429</v>
      </c>
    </row>
    <row r="13" spans="1:4" s="235" customFormat="1">
      <c r="A13" s="230" t="s">
        <v>278</v>
      </c>
      <c r="B13" s="278" t="s">
        <v>292</v>
      </c>
      <c r="C13" s="282"/>
      <c r="D13" s="626">
        <f>C13*'5. RWA '!$C$13</f>
        <v>0</v>
      </c>
    </row>
    <row r="14" spans="1:4" s="235" customFormat="1">
      <c r="A14" s="227" t="s">
        <v>279</v>
      </c>
      <c r="B14" s="286" t="s">
        <v>353</v>
      </c>
      <c r="C14" s="283"/>
      <c r="D14" s="627"/>
    </row>
    <row r="15" spans="1:4" s="235" customFormat="1">
      <c r="A15" s="230">
        <v>3.1</v>
      </c>
      <c r="B15" s="278" t="s">
        <v>297</v>
      </c>
      <c r="C15" s="282">
        <v>9.2489079848336098E-2</v>
      </c>
      <c r="D15" s="626">
        <f>C15*'5. RWA '!$C$13</f>
        <v>80488785.916998431</v>
      </c>
    </row>
    <row r="16" spans="1:4" s="235" customFormat="1">
      <c r="A16" s="230">
        <v>3.2</v>
      </c>
      <c r="B16" s="278" t="s">
        <v>298</v>
      </c>
      <c r="C16" s="282">
        <v>0.11040529742008789</v>
      </c>
      <c r="D16" s="626">
        <f>C16*'5. RWA '!$C$13</f>
        <v>96080406.06220673</v>
      </c>
    </row>
    <row r="17" spans="1:6" s="234" customFormat="1">
      <c r="A17" s="230">
        <v>3.3</v>
      </c>
      <c r="B17" s="278" t="s">
        <v>299</v>
      </c>
      <c r="C17" s="282">
        <v>0.13397926790923498</v>
      </c>
      <c r="D17" s="626">
        <f>C17*'5. RWA '!$C$13</f>
        <v>116595695.72695448</v>
      </c>
    </row>
    <row r="18" spans="1:6" s="233" customFormat="1" ht="12.75" customHeight="1">
      <c r="A18" s="288"/>
      <c r="B18" s="289" t="s">
        <v>352</v>
      </c>
      <c r="C18" s="284" t="s">
        <v>283</v>
      </c>
      <c r="D18" s="628" t="s">
        <v>284</v>
      </c>
    </row>
    <row r="19" spans="1:6" s="234" customFormat="1">
      <c r="A19" s="231">
        <v>4</v>
      </c>
      <c r="B19" s="278" t="s">
        <v>293</v>
      </c>
      <c r="C19" s="282">
        <f>C7+C11+C12+C13+C15</f>
        <v>0.16498907984833611</v>
      </c>
      <c r="D19" s="626">
        <f>C19*'5. RWA '!$C$13</f>
        <v>143582039.61301699</v>
      </c>
    </row>
    <row r="20" spans="1:6" s="234" customFormat="1">
      <c r="A20" s="231">
        <v>5</v>
      </c>
      <c r="B20" s="278" t="s">
        <v>90</v>
      </c>
      <c r="C20" s="282">
        <f>C8+C11+C12+C13+C16</f>
        <v>0.19790529742008789</v>
      </c>
      <c r="D20" s="626">
        <f>C20*'5. RWA '!$C$13</f>
        <v>172227436.38498771</v>
      </c>
    </row>
    <row r="21" spans="1:6" s="234" customFormat="1" ht="13.5" thickBot="1">
      <c r="A21" s="236" t="s">
        <v>280</v>
      </c>
      <c r="B21" s="237" t="s">
        <v>294</v>
      </c>
      <c r="C21" s="285">
        <f>C9+C11+C12+C13+C17</f>
        <v>0.24147926790923499</v>
      </c>
      <c r="D21" s="629">
        <f>C21*'5. RWA '!$C$13</f>
        <v>210147761.55208543</v>
      </c>
    </row>
    <row r="22" spans="1:6">
      <c r="F22" s="194"/>
    </row>
    <row r="23" spans="1:6" ht="51">
      <c r="B23" s="193"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8"/>
  <sheetViews>
    <sheetView zoomScale="70" zoomScaleNormal="70" workbookViewId="0">
      <pane xSplit="1" ySplit="5" topLeftCell="B57" activePane="bottomRight" state="frozen"/>
      <selection activeCell="B2" sqref="B2"/>
      <selection pane="topRight" activeCell="B2" sqref="B2"/>
      <selection pane="bottomLeft" activeCell="B2" sqref="B2"/>
      <selection pane="bottomRight" activeCell="B2" sqref="B2"/>
    </sheetView>
  </sheetViews>
  <sheetFormatPr defaultColWidth="9.140625" defaultRowHeight="14.25"/>
  <cols>
    <col min="1" max="1" width="10.7109375" style="4" customWidth="1"/>
    <col min="2" max="2" width="91.85546875" style="4" customWidth="1"/>
    <col min="3" max="3" width="53.140625" style="4" customWidth="1"/>
    <col min="4" max="4" width="32.28515625" style="4" customWidth="1"/>
    <col min="5" max="5" width="9.42578125" style="5" customWidth="1"/>
    <col min="6" max="16384" width="9.140625" style="5"/>
  </cols>
  <sheetData>
    <row r="1" spans="1:6">
      <c r="A1" s="2" t="s">
        <v>30</v>
      </c>
      <c r="B1" s="3" t="str">
        <f>'Info '!C2</f>
        <v>JSC " Halyk Bank Georgia"</v>
      </c>
      <c r="E1" s="4"/>
      <c r="F1" s="4"/>
    </row>
    <row r="2" spans="1:6" s="41" customFormat="1" ht="15.75" customHeight="1">
      <c r="A2" s="2" t="s">
        <v>31</v>
      </c>
      <c r="B2" s="306">
        <f>'1. key ratios '!B2</f>
        <v>45565</v>
      </c>
    </row>
    <row r="3" spans="1:6" s="41" customFormat="1" ht="15.75" customHeight="1">
      <c r="A3" s="73"/>
    </row>
    <row r="4" spans="1:6" s="41" customFormat="1" ht="15.75" customHeight="1" thickBot="1">
      <c r="A4" s="41" t="s">
        <v>47</v>
      </c>
      <c r="B4" s="141" t="s">
        <v>178</v>
      </c>
      <c r="D4" s="18" t="s">
        <v>35</v>
      </c>
    </row>
    <row r="5" spans="1:6" ht="25.5">
      <c r="A5" s="74" t="s">
        <v>6</v>
      </c>
      <c r="B5" s="163" t="s">
        <v>218</v>
      </c>
      <c r="C5" s="75" t="s">
        <v>660</v>
      </c>
      <c r="D5" s="76" t="s">
        <v>49</v>
      </c>
    </row>
    <row r="6" spans="1:6" ht="15">
      <c r="A6" s="363">
        <v>1</v>
      </c>
      <c r="B6" s="364" t="s">
        <v>561</v>
      </c>
      <c r="C6" s="649">
        <f>SUM(C7:C9)</f>
        <v>104023196.61000001</v>
      </c>
      <c r="D6" s="639"/>
      <c r="E6" s="77"/>
    </row>
    <row r="7" spans="1:6" ht="15">
      <c r="A7" s="363">
        <v>1.1000000000000001</v>
      </c>
      <c r="B7" s="365" t="s">
        <v>562</v>
      </c>
      <c r="C7" s="630">
        <v>16464535.07</v>
      </c>
      <c r="D7" s="640">
        <v>0</v>
      </c>
      <c r="E7" s="77"/>
    </row>
    <row r="8" spans="1:6" ht="15">
      <c r="A8" s="363">
        <v>1.2</v>
      </c>
      <c r="B8" s="365" t="s">
        <v>563</v>
      </c>
      <c r="C8" s="630">
        <v>8567933.7999999989</v>
      </c>
      <c r="D8" s="640">
        <v>0</v>
      </c>
      <c r="E8" s="77"/>
    </row>
    <row r="9" spans="1:6" ht="15">
      <c r="A9" s="363">
        <v>1.3</v>
      </c>
      <c r="B9" s="365" t="s">
        <v>564</v>
      </c>
      <c r="C9" s="631">
        <v>78990727.74000001</v>
      </c>
      <c r="D9" s="641">
        <v>0</v>
      </c>
      <c r="E9" s="77"/>
    </row>
    <row r="10" spans="1:6" ht="15">
      <c r="A10" s="363">
        <v>2</v>
      </c>
      <c r="B10" s="366" t="s">
        <v>565</v>
      </c>
      <c r="C10" s="650">
        <v>1610452.75</v>
      </c>
      <c r="D10" s="641">
        <v>0</v>
      </c>
      <c r="E10" s="77"/>
    </row>
    <row r="11" spans="1:6" ht="15">
      <c r="A11" s="363">
        <v>2.1</v>
      </c>
      <c r="B11" s="367" t="s">
        <v>566</v>
      </c>
      <c r="C11" s="632">
        <v>0</v>
      </c>
      <c r="D11" s="642">
        <v>0</v>
      </c>
      <c r="E11" s="78"/>
    </row>
    <row r="12" spans="1:6" ht="15">
      <c r="A12" s="363">
        <v>3</v>
      </c>
      <c r="B12" s="368" t="s">
        <v>567</v>
      </c>
      <c r="C12" s="651">
        <v>0</v>
      </c>
      <c r="D12" s="642">
        <v>0</v>
      </c>
      <c r="E12" s="78"/>
    </row>
    <row r="13" spans="1:6" ht="15">
      <c r="A13" s="363">
        <v>4</v>
      </c>
      <c r="B13" s="369" t="s">
        <v>568</v>
      </c>
      <c r="C13" s="651">
        <v>0</v>
      </c>
      <c r="D13" s="642">
        <v>0</v>
      </c>
      <c r="E13" s="78"/>
    </row>
    <row r="14" spans="1:6" ht="15">
      <c r="A14" s="363">
        <v>5</v>
      </c>
      <c r="B14" s="370" t="s">
        <v>569</v>
      </c>
      <c r="C14" s="651">
        <f>SUM(C15:C17)</f>
        <v>54000</v>
      </c>
      <c r="D14" s="642"/>
      <c r="E14" s="78"/>
    </row>
    <row r="15" spans="1:6" ht="15">
      <c r="A15" s="363">
        <v>5.0999999999999996</v>
      </c>
      <c r="B15" s="371" t="s">
        <v>570</v>
      </c>
      <c r="C15" s="650">
        <v>54000</v>
      </c>
      <c r="D15" s="642">
        <v>0</v>
      </c>
      <c r="E15" s="77"/>
    </row>
    <row r="16" spans="1:6" ht="15">
      <c r="A16" s="363">
        <v>5.2</v>
      </c>
      <c r="B16" s="371" t="s">
        <v>571</v>
      </c>
      <c r="C16" s="631">
        <v>0</v>
      </c>
      <c r="D16" s="641">
        <v>0</v>
      </c>
      <c r="E16" s="77"/>
    </row>
    <row r="17" spans="1:5" ht="15">
      <c r="A17" s="363">
        <v>5.3</v>
      </c>
      <c r="B17" s="372" t="s">
        <v>572</v>
      </c>
      <c r="C17" s="631">
        <v>0</v>
      </c>
      <c r="D17" s="641">
        <v>0</v>
      </c>
      <c r="E17" s="77"/>
    </row>
    <row r="18" spans="1:5" ht="15">
      <c r="A18" s="363">
        <v>6</v>
      </c>
      <c r="B18" s="368" t="s">
        <v>573</v>
      </c>
      <c r="C18" s="650">
        <f>SUM(C19:C20)</f>
        <v>755429659.85817409</v>
      </c>
      <c r="D18" s="641"/>
      <c r="E18" s="77"/>
    </row>
    <row r="19" spans="1:5" ht="15">
      <c r="A19" s="363">
        <v>6.1</v>
      </c>
      <c r="B19" s="371" t="s">
        <v>571</v>
      </c>
      <c r="C19" s="632">
        <v>11834816.300000001</v>
      </c>
      <c r="D19" s="641">
        <v>0</v>
      </c>
      <c r="E19" s="77"/>
    </row>
    <row r="20" spans="1:5" ht="15">
      <c r="A20" s="363">
        <v>6.2</v>
      </c>
      <c r="B20" s="372" t="s">
        <v>572</v>
      </c>
      <c r="C20" s="632">
        <v>743594843.55817413</v>
      </c>
      <c r="D20" s="641">
        <v>0</v>
      </c>
      <c r="E20" s="77"/>
    </row>
    <row r="21" spans="1:5" ht="15">
      <c r="A21" s="363">
        <v>7</v>
      </c>
      <c r="B21" s="366" t="s">
        <v>574</v>
      </c>
      <c r="C21" s="651">
        <v>0</v>
      </c>
      <c r="D21" s="641">
        <v>0</v>
      </c>
      <c r="E21" s="77"/>
    </row>
    <row r="22" spans="1:5" ht="15">
      <c r="A22" s="363">
        <v>8</v>
      </c>
      <c r="B22" s="373" t="s">
        <v>575</v>
      </c>
      <c r="C22" s="650">
        <v>0</v>
      </c>
      <c r="D22" s="641">
        <v>0</v>
      </c>
      <c r="E22" s="77"/>
    </row>
    <row r="23" spans="1:5" ht="15">
      <c r="A23" s="363">
        <v>9</v>
      </c>
      <c r="B23" s="369" t="s">
        <v>576</v>
      </c>
      <c r="C23" s="650">
        <f>SUM(C24:C25)</f>
        <v>15896704.669999998</v>
      </c>
      <c r="D23" s="643"/>
      <c r="E23" s="77"/>
    </row>
    <row r="24" spans="1:5" ht="15">
      <c r="A24" s="363">
        <v>9.1</v>
      </c>
      <c r="B24" s="371" t="s">
        <v>577</v>
      </c>
      <c r="C24" s="633">
        <v>15896704.669999998</v>
      </c>
      <c r="D24" s="644">
        <v>0</v>
      </c>
      <c r="E24" s="77"/>
    </row>
    <row r="25" spans="1:5" ht="15">
      <c r="A25" s="363">
        <v>9.1999999999999993</v>
      </c>
      <c r="B25" s="371" t="s">
        <v>578</v>
      </c>
      <c r="C25" s="634">
        <v>0</v>
      </c>
      <c r="D25" s="645">
        <v>0</v>
      </c>
      <c r="E25" s="79"/>
    </row>
    <row r="26" spans="1:5" ht="15">
      <c r="A26" s="363">
        <v>10</v>
      </c>
      <c r="B26" s="369" t="s">
        <v>579</v>
      </c>
      <c r="C26" s="652">
        <f>SUM(C27:C28)</f>
        <v>5390960.6699999981</v>
      </c>
      <c r="D26" s="646" t="s">
        <v>702</v>
      </c>
      <c r="E26" s="77"/>
    </row>
    <row r="27" spans="1:5" ht="15">
      <c r="A27" s="363">
        <v>10.1</v>
      </c>
      <c r="B27" s="371" t="s">
        <v>580</v>
      </c>
      <c r="C27" s="630">
        <v>0</v>
      </c>
      <c r="D27" s="640">
        <v>0</v>
      </c>
      <c r="E27" s="77"/>
    </row>
    <row r="28" spans="1:5" ht="15">
      <c r="A28" s="363">
        <v>10.199999999999999</v>
      </c>
      <c r="B28" s="371" t="s">
        <v>581</v>
      </c>
      <c r="C28" s="630">
        <v>5390960.6699999981</v>
      </c>
      <c r="D28" s="640">
        <v>0</v>
      </c>
      <c r="E28" s="77"/>
    </row>
    <row r="29" spans="1:5" ht="15">
      <c r="A29" s="363">
        <v>11</v>
      </c>
      <c r="B29" s="369" t="s">
        <v>582</v>
      </c>
      <c r="C29" s="653">
        <f>SUM(C30:C31)</f>
        <v>5241885</v>
      </c>
      <c r="D29" s="640"/>
      <c r="E29" s="77"/>
    </row>
    <row r="30" spans="1:5" ht="15">
      <c r="A30" s="363">
        <v>11.1</v>
      </c>
      <c r="B30" s="371" t="s">
        <v>583</v>
      </c>
      <c r="C30" s="630">
        <v>5241885</v>
      </c>
      <c r="D30" s="640">
        <v>0</v>
      </c>
      <c r="E30" s="77"/>
    </row>
    <row r="31" spans="1:5" ht="15">
      <c r="A31" s="363">
        <v>11.2</v>
      </c>
      <c r="B31" s="371" t="s">
        <v>584</v>
      </c>
      <c r="C31" s="630">
        <v>0</v>
      </c>
      <c r="D31" s="640">
        <v>0</v>
      </c>
      <c r="E31" s="77"/>
    </row>
    <row r="32" spans="1:5" ht="15">
      <c r="A32" s="363">
        <v>13</v>
      </c>
      <c r="B32" s="369" t="s">
        <v>585</v>
      </c>
      <c r="C32" s="653">
        <v>17024424.489999998</v>
      </c>
      <c r="D32" s="640">
        <v>0</v>
      </c>
      <c r="E32" s="77"/>
    </row>
    <row r="33" spans="1:5" ht="15">
      <c r="A33" s="363">
        <v>13.1</v>
      </c>
      <c r="B33" s="374" t="s">
        <v>586</v>
      </c>
      <c r="C33" s="630">
        <v>0</v>
      </c>
      <c r="D33" s="640">
        <v>0</v>
      </c>
      <c r="E33" s="77"/>
    </row>
    <row r="34" spans="1:5" ht="15">
      <c r="A34" s="363">
        <v>13.2</v>
      </c>
      <c r="B34" s="374" t="s">
        <v>587</v>
      </c>
      <c r="C34" s="635">
        <v>0</v>
      </c>
      <c r="D34" s="647">
        <v>0</v>
      </c>
      <c r="E34" s="77"/>
    </row>
    <row r="35" spans="1:5" ht="15">
      <c r="A35" s="363">
        <v>14</v>
      </c>
      <c r="B35" s="375" t="s">
        <v>588</v>
      </c>
      <c r="C35" s="654">
        <f>SUM(C6,C10,C12,C13,C14,C18,C21,C22,C23,C26,C29,C32)</f>
        <v>904671284.04817402</v>
      </c>
      <c r="D35" s="647"/>
      <c r="E35" s="77"/>
    </row>
    <row r="36" spans="1:5" ht="15">
      <c r="A36" s="363"/>
      <c r="B36" s="376" t="s">
        <v>589</v>
      </c>
      <c r="C36" s="638"/>
      <c r="D36" s="648"/>
      <c r="E36" s="77"/>
    </row>
    <row r="37" spans="1:5" ht="15">
      <c r="A37" s="363">
        <v>15</v>
      </c>
      <c r="B37" s="377" t="s">
        <v>590</v>
      </c>
      <c r="C37" s="634">
        <v>2383068.7000000002</v>
      </c>
      <c r="D37" s="645">
        <v>0</v>
      </c>
      <c r="E37" s="79"/>
    </row>
    <row r="38" spans="1:5" ht="15">
      <c r="A38" s="378">
        <v>15.1</v>
      </c>
      <c r="B38" s="379" t="s">
        <v>566</v>
      </c>
      <c r="C38" s="630">
        <v>0</v>
      </c>
      <c r="D38" s="640">
        <v>0</v>
      </c>
      <c r="E38" s="77"/>
    </row>
    <row r="39" spans="1:5" ht="15">
      <c r="A39" s="378">
        <v>16</v>
      </c>
      <c r="B39" s="366" t="s">
        <v>591</v>
      </c>
      <c r="C39" s="630">
        <v>0</v>
      </c>
      <c r="D39" s="640">
        <v>0</v>
      </c>
      <c r="E39" s="77"/>
    </row>
    <row r="40" spans="1:5" ht="15">
      <c r="A40" s="378">
        <v>17</v>
      </c>
      <c r="B40" s="366" t="s">
        <v>592</v>
      </c>
      <c r="C40" s="653">
        <f>SUM(C41:C44)</f>
        <v>617160254.35999978</v>
      </c>
      <c r="D40" s="640"/>
      <c r="E40" s="77"/>
    </row>
    <row r="41" spans="1:5" ht="15">
      <c r="A41" s="378">
        <v>17.100000000000001</v>
      </c>
      <c r="B41" s="380" t="s">
        <v>593</v>
      </c>
      <c r="C41" s="653">
        <v>606624363.49999976</v>
      </c>
      <c r="D41" s="640">
        <v>0</v>
      </c>
      <c r="E41" s="77"/>
    </row>
    <row r="42" spans="1:5" ht="15">
      <c r="A42" s="378">
        <v>17.2</v>
      </c>
      <c r="B42" s="381" t="s">
        <v>594</v>
      </c>
      <c r="C42" s="630">
        <v>0</v>
      </c>
      <c r="D42" s="640">
        <v>0</v>
      </c>
      <c r="E42" s="77"/>
    </row>
    <row r="43" spans="1:5" ht="15">
      <c r="A43" s="378">
        <v>17.3</v>
      </c>
      <c r="B43" s="417" t="s">
        <v>595</v>
      </c>
      <c r="C43" s="635">
        <v>4949698.62</v>
      </c>
      <c r="D43" s="647">
        <v>0</v>
      </c>
      <c r="E43" s="77"/>
    </row>
    <row r="44" spans="1:5" ht="15">
      <c r="A44" s="378">
        <v>17.399999999999999</v>
      </c>
      <c r="B44" s="418" t="s">
        <v>596</v>
      </c>
      <c r="C44" s="636">
        <v>5586192.2400000002</v>
      </c>
      <c r="D44" s="636">
        <v>0</v>
      </c>
      <c r="E44" s="77"/>
    </row>
    <row r="45" spans="1:5" ht="15">
      <c r="A45" s="378">
        <v>18</v>
      </c>
      <c r="B45" s="419" t="s">
        <v>597</v>
      </c>
      <c r="C45" s="637">
        <v>355939.83000000007</v>
      </c>
      <c r="D45" s="637">
        <v>0</v>
      </c>
      <c r="E45" s="79"/>
    </row>
    <row r="46" spans="1:5" ht="15">
      <c r="A46" s="378">
        <v>19</v>
      </c>
      <c r="B46" s="419" t="s">
        <v>598</v>
      </c>
      <c r="C46" s="655">
        <f>SUM(C47:C48)</f>
        <v>3627564.96</v>
      </c>
      <c r="D46" s="636"/>
    </row>
    <row r="47" spans="1:5" ht="15">
      <c r="A47" s="378">
        <v>19.100000000000001</v>
      </c>
      <c r="B47" s="420" t="s">
        <v>599</v>
      </c>
      <c r="C47" s="636">
        <v>3519038.46</v>
      </c>
      <c r="D47" s="636">
        <v>0</v>
      </c>
    </row>
    <row r="48" spans="1:5" ht="15">
      <c r="A48" s="378">
        <v>19.2</v>
      </c>
      <c r="B48" s="420" t="s">
        <v>600</v>
      </c>
      <c r="C48" s="636">
        <v>108526.5</v>
      </c>
      <c r="D48" s="636">
        <v>0</v>
      </c>
    </row>
    <row r="49" spans="1:4" ht="15">
      <c r="A49" s="378">
        <v>20</v>
      </c>
      <c r="B49" s="385" t="s">
        <v>601</v>
      </c>
      <c r="C49" s="655">
        <v>16419145.5</v>
      </c>
      <c r="D49" s="646" t="s">
        <v>736</v>
      </c>
    </row>
    <row r="50" spans="1:4" ht="15">
      <c r="A50" s="378">
        <v>21</v>
      </c>
      <c r="B50" s="421" t="s">
        <v>602</v>
      </c>
      <c r="C50" s="655">
        <v>4282358.41</v>
      </c>
      <c r="D50" s="636">
        <v>0</v>
      </c>
    </row>
    <row r="51" spans="1:4" ht="15">
      <c r="A51" s="378">
        <v>21.1</v>
      </c>
      <c r="B51" s="381" t="s">
        <v>603</v>
      </c>
      <c r="C51" s="636">
        <v>0</v>
      </c>
      <c r="D51" s="636">
        <v>0</v>
      </c>
    </row>
    <row r="52" spans="1:4" ht="15">
      <c r="A52" s="378">
        <v>22</v>
      </c>
      <c r="B52" s="386" t="s">
        <v>604</v>
      </c>
      <c r="C52" s="655">
        <f>SUM(C37,C39,C40,C45,C46,C49,C50)</f>
        <v>644228331.75999987</v>
      </c>
      <c r="D52" s="636"/>
    </row>
    <row r="53" spans="1:4" ht="15">
      <c r="A53" s="378"/>
      <c r="B53" s="387" t="s">
        <v>605</v>
      </c>
      <c r="C53" s="636"/>
      <c r="D53" s="636"/>
    </row>
    <row r="54" spans="1:4" ht="15">
      <c r="A54" s="378">
        <v>23</v>
      </c>
      <c r="B54" s="385" t="s">
        <v>606</v>
      </c>
      <c r="C54" s="655">
        <v>76000000</v>
      </c>
      <c r="D54" s="636">
        <v>0</v>
      </c>
    </row>
    <row r="55" spans="1:4" ht="15">
      <c r="A55" s="378">
        <v>24</v>
      </c>
      <c r="B55" s="385" t="s">
        <v>607</v>
      </c>
      <c r="C55" s="655">
        <v>60000000</v>
      </c>
      <c r="D55" s="636">
        <v>0</v>
      </c>
    </row>
    <row r="56" spans="1:4" ht="15">
      <c r="A56" s="378">
        <v>25</v>
      </c>
      <c r="B56" s="419" t="s">
        <v>608</v>
      </c>
      <c r="C56" s="655">
        <v>0</v>
      </c>
      <c r="D56" s="636">
        <v>0</v>
      </c>
    </row>
    <row r="57" spans="1:4" ht="15">
      <c r="A57" s="378">
        <v>26</v>
      </c>
      <c r="B57" s="419" t="s">
        <v>609</v>
      </c>
      <c r="C57" s="655">
        <v>0</v>
      </c>
      <c r="D57" s="636">
        <v>0</v>
      </c>
    </row>
    <row r="58" spans="1:4" ht="15">
      <c r="A58" s="378">
        <v>27</v>
      </c>
      <c r="B58" s="419" t="s">
        <v>610</v>
      </c>
      <c r="C58" s="655">
        <f>SUM(C59:C60)</f>
        <v>0</v>
      </c>
      <c r="D58" s="636"/>
    </row>
    <row r="59" spans="1:4" ht="15">
      <c r="A59" s="378">
        <v>27.1</v>
      </c>
      <c r="B59" s="418" t="s">
        <v>611</v>
      </c>
      <c r="C59" s="636">
        <v>0</v>
      </c>
      <c r="D59" s="636">
        <v>0</v>
      </c>
    </row>
    <row r="60" spans="1:4" ht="15">
      <c r="A60" s="378">
        <v>27.2</v>
      </c>
      <c r="B60" s="418" t="s">
        <v>612</v>
      </c>
      <c r="C60" s="636">
        <v>0</v>
      </c>
      <c r="D60" s="636">
        <v>0</v>
      </c>
    </row>
    <row r="61" spans="1:4" ht="15">
      <c r="A61" s="378">
        <v>28</v>
      </c>
      <c r="B61" s="388" t="s">
        <v>613</v>
      </c>
      <c r="C61" s="636">
        <v>0</v>
      </c>
      <c r="D61" s="636">
        <v>0</v>
      </c>
    </row>
    <row r="62" spans="1:4" ht="15">
      <c r="A62" s="378">
        <v>29</v>
      </c>
      <c r="B62" s="419" t="s">
        <v>614</v>
      </c>
      <c r="C62" s="655">
        <f>SUM(C63:C65)</f>
        <v>1822695.46</v>
      </c>
      <c r="D62" s="636"/>
    </row>
    <row r="63" spans="1:4" ht="15">
      <c r="A63" s="378">
        <v>29.1</v>
      </c>
      <c r="B63" s="422" t="s">
        <v>615</v>
      </c>
      <c r="C63" s="655">
        <v>1822695.46</v>
      </c>
      <c r="D63" s="636">
        <v>0</v>
      </c>
    </row>
    <row r="64" spans="1:4" ht="15">
      <c r="A64" s="378">
        <v>29.2</v>
      </c>
      <c r="B64" s="424" t="s">
        <v>616</v>
      </c>
      <c r="C64" s="636">
        <v>0</v>
      </c>
      <c r="D64" s="636">
        <v>0</v>
      </c>
    </row>
    <row r="65" spans="1:4" ht="15">
      <c r="A65" s="378">
        <v>29.3</v>
      </c>
      <c r="B65" s="424" t="s">
        <v>617</v>
      </c>
      <c r="C65" s="636">
        <v>0</v>
      </c>
      <c r="D65" s="636">
        <v>0</v>
      </c>
    </row>
    <row r="66" spans="1:4" ht="15">
      <c r="A66" s="378">
        <v>30</v>
      </c>
      <c r="B66" s="390" t="s">
        <v>618</v>
      </c>
      <c r="C66" s="655">
        <v>111674159.82451093</v>
      </c>
      <c r="D66" s="636">
        <v>0</v>
      </c>
    </row>
    <row r="67" spans="1:4" ht="15">
      <c r="A67" s="378">
        <v>31</v>
      </c>
      <c r="B67" s="423" t="s">
        <v>619</v>
      </c>
      <c r="C67" s="655">
        <f>SUM(C54,C55,C56,C57,C58,C61,C62,C66)</f>
        <v>249496855.28451094</v>
      </c>
      <c r="D67" s="636">
        <v>0</v>
      </c>
    </row>
    <row r="68" spans="1:4" ht="15">
      <c r="A68" s="378">
        <v>32</v>
      </c>
      <c r="B68" s="390" t="s">
        <v>620</v>
      </c>
      <c r="C68" s="655">
        <f>SUM(C52,C67)</f>
        <v>893725187.04451084</v>
      </c>
      <c r="D68" s="636">
        <v>0</v>
      </c>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70" zoomScaleNormal="70" workbookViewId="0">
      <pane xSplit="1" ySplit="4" topLeftCell="G5"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10.5703125" style="4" bestFit="1" customWidth="1"/>
    <col min="2" max="2" width="95" style="4" customWidth="1"/>
    <col min="3" max="3" width="14.28515625" style="4" bestFit="1" customWidth="1"/>
    <col min="4" max="4" width="16.5703125" style="4" bestFit="1" customWidth="1"/>
    <col min="5" max="5" width="14.28515625" style="4" bestFit="1" customWidth="1"/>
    <col min="6" max="6" width="16.5703125" style="4" bestFit="1" customWidth="1"/>
    <col min="7" max="7" width="13.140625" style="4" bestFit="1" customWidth="1"/>
    <col min="8" max="8" width="13.42578125" style="4" bestFit="1" customWidth="1"/>
    <col min="9" max="9" width="14.28515625" style="4" bestFit="1" customWidth="1"/>
    <col min="10" max="10" width="13.42578125" style="4" bestFit="1" customWidth="1"/>
    <col min="11" max="11" width="13.140625" style="4" bestFit="1" customWidth="1"/>
    <col min="12" max="12" width="13.140625" style="17" bestFit="1" customWidth="1"/>
    <col min="13" max="13" width="15.28515625" style="17" bestFit="1" customWidth="1"/>
    <col min="14" max="15" width="14.28515625" style="17" bestFit="1" customWidth="1"/>
    <col min="16" max="16" width="13.140625" style="17" bestFit="1" customWidth="1"/>
    <col min="17" max="17" width="14.7109375" style="17" customWidth="1"/>
    <col min="18" max="18" width="13.140625" style="17" bestFit="1" customWidth="1"/>
    <col min="19" max="19" width="34.85546875" style="17" customWidth="1"/>
    <col min="20" max="16384" width="9.140625" style="17"/>
  </cols>
  <sheetData>
    <row r="1" spans="1:19">
      <c r="A1" s="2" t="s">
        <v>30</v>
      </c>
      <c r="B1" s="3" t="str">
        <f>'Info '!C2</f>
        <v>JSC " Halyk Bank Georgia"</v>
      </c>
      <c r="G1" s="4" t="str">
        <f>'Info '!C2</f>
        <v>JSC " Halyk Bank Georgia"</v>
      </c>
    </row>
    <row r="2" spans="1:19">
      <c r="A2" s="2" t="s">
        <v>31</v>
      </c>
      <c r="B2" s="306">
        <f>'1. key ratios '!B2</f>
        <v>45565</v>
      </c>
      <c r="G2" s="725">
        <f>'1. key ratios '!B2</f>
        <v>45565</v>
      </c>
    </row>
    <row r="4" spans="1:19" ht="26.25" thickBot="1">
      <c r="A4" s="4" t="s">
        <v>146</v>
      </c>
      <c r="B4" s="183" t="s">
        <v>251</v>
      </c>
    </row>
    <row r="5" spans="1:19" s="170" customFormat="1">
      <c r="A5" s="165"/>
      <c r="B5" s="166"/>
      <c r="C5" s="167" t="s">
        <v>0</v>
      </c>
      <c r="D5" s="167" t="s">
        <v>1</v>
      </c>
      <c r="E5" s="167" t="s">
        <v>2</v>
      </c>
      <c r="F5" s="167" t="s">
        <v>3</v>
      </c>
      <c r="G5" s="167" t="s">
        <v>4</v>
      </c>
      <c r="H5" s="167" t="s">
        <v>5</v>
      </c>
      <c r="I5" s="167" t="s">
        <v>8</v>
      </c>
      <c r="J5" s="167" t="s">
        <v>9</v>
      </c>
      <c r="K5" s="167" t="s">
        <v>10</v>
      </c>
      <c r="L5" s="167" t="s">
        <v>11</v>
      </c>
      <c r="M5" s="167" t="s">
        <v>12</v>
      </c>
      <c r="N5" s="167" t="s">
        <v>13</v>
      </c>
      <c r="O5" s="167" t="s">
        <v>235</v>
      </c>
      <c r="P5" s="167" t="s">
        <v>236</v>
      </c>
      <c r="Q5" s="167" t="s">
        <v>237</v>
      </c>
      <c r="R5" s="168" t="s">
        <v>238</v>
      </c>
      <c r="S5" s="169" t="s">
        <v>239</v>
      </c>
    </row>
    <row r="6" spans="1:19" s="170" customFormat="1" ht="99" customHeight="1">
      <c r="A6" s="171"/>
      <c r="B6" s="768" t="s">
        <v>240</v>
      </c>
      <c r="C6" s="764">
        <v>0</v>
      </c>
      <c r="D6" s="765"/>
      <c r="E6" s="764">
        <v>0.2</v>
      </c>
      <c r="F6" s="765"/>
      <c r="G6" s="764">
        <v>0.35</v>
      </c>
      <c r="H6" s="765"/>
      <c r="I6" s="764">
        <v>0.5</v>
      </c>
      <c r="J6" s="765"/>
      <c r="K6" s="764">
        <v>0.75</v>
      </c>
      <c r="L6" s="765"/>
      <c r="M6" s="764">
        <v>1</v>
      </c>
      <c r="N6" s="765"/>
      <c r="O6" s="764">
        <v>1.5</v>
      </c>
      <c r="P6" s="765"/>
      <c r="Q6" s="764">
        <v>2.5</v>
      </c>
      <c r="R6" s="765"/>
      <c r="S6" s="766" t="s">
        <v>145</v>
      </c>
    </row>
    <row r="7" spans="1:19" s="170" customFormat="1" ht="30.75" customHeight="1">
      <c r="A7" s="171"/>
      <c r="B7" s="769"/>
      <c r="C7" s="162" t="s">
        <v>148</v>
      </c>
      <c r="D7" s="162" t="s">
        <v>147</v>
      </c>
      <c r="E7" s="162" t="s">
        <v>148</v>
      </c>
      <c r="F7" s="162" t="s">
        <v>147</v>
      </c>
      <c r="G7" s="162" t="s">
        <v>148</v>
      </c>
      <c r="H7" s="162" t="s">
        <v>147</v>
      </c>
      <c r="I7" s="162" t="s">
        <v>148</v>
      </c>
      <c r="J7" s="162" t="s">
        <v>147</v>
      </c>
      <c r="K7" s="162" t="s">
        <v>148</v>
      </c>
      <c r="L7" s="162" t="s">
        <v>147</v>
      </c>
      <c r="M7" s="162" t="s">
        <v>148</v>
      </c>
      <c r="N7" s="162" t="s">
        <v>147</v>
      </c>
      <c r="O7" s="162" t="s">
        <v>148</v>
      </c>
      <c r="P7" s="162" t="s">
        <v>147</v>
      </c>
      <c r="Q7" s="162" t="s">
        <v>148</v>
      </c>
      <c r="R7" s="162" t="s">
        <v>147</v>
      </c>
      <c r="S7" s="767"/>
    </row>
    <row r="8" spans="1:19" s="81" customFormat="1">
      <c r="A8" s="80">
        <v>1</v>
      </c>
      <c r="B8" s="1" t="s">
        <v>51</v>
      </c>
      <c r="C8" s="656">
        <v>20261998.600000001</v>
      </c>
      <c r="D8" s="656">
        <v>0</v>
      </c>
      <c r="E8" s="656">
        <v>0</v>
      </c>
      <c r="F8" s="656">
        <v>0</v>
      </c>
      <c r="G8" s="656">
        <v>0</v>
      </c>
      <c r="H8" s="656">
        <v>0</v>
      </c>
      <c r="I8" s="656">
        <v>0</v>
      </c>
      <c r="J8" s="656">
        <v>0</v>
      </c>
      <c r="K8" s="656">
        <v>0</v>
      </c>
      <c r="L8" s="656">
        <v>0</v>
      </c>
      <c r="M8" s="656">
        <v>34383622.089999996</v>
      </c>
      <c r="N8" s="656">
        <v>0</v>
      </c>
      <c r="O8" s="656">
        <v>0</v>
      </c>
      <c r="P8" s="656">
        <v>0</v>
      </c>
      <c r="Q8" s="656">
        <v>0</v>
      </c>
      <c r="R8" s="656">
        <v>0</v>
      </c>
      <c r="S8" s="184">
        <f>$C$6*SUM(C8:D8)+$E$6*SUM(E8:F8)+$G$6*SUM(G8:H8)+$I$6*SUM(I8:J8)+$K$6*SUM(K8:L8)+$M$6*SUM(M8:N8)+$O$6*SUM(O8:P8)+$Q$6*SUM(Q8:R8)</f>
        <v>34383622.089999996</v>
      </c>
    </row>
    <row r="9" spans="1:19" s="81" customFormat="1">
      <c r="A9" s="80">
        <v>2</v>
      </c>
      <c r="B9" s="1" t="s">
        <v>52</v>
      </c>
      <c r="C9" s="656">
        <v>0</v>
      </c>
      <c r="D9" s="656">
        <v>0</v>
      </c>
      <c r="E9" s="656">
        <v>0</v>
      </c>
      <c r="F9" s="656">
        <v>0</v>
      </c>
      <c r="G9" s="656">
        <v>0</v>
      </c>
      <c r="H9" s="656">
        <v>0</v>
      </c>
      <c r="I9" s="656">
        <v>0</v>
      </c>
      <c r="J9" s="656">
        <v>0</v>
      </c>
      <c r="K9" s="656">
        <v>0</v>
      </c>
      <c r="L9" s="656">
        <v>0</v>
      </c>
      <c r="M9" s="656">
        <v>0</v>
      </c>
      <c r="N9" s="656">
        <v>0</v>
      </c>
      <c r="O9" s="656">
        <v>0</v>
      </c>
      <c r="P9" s="656">
        <v>0</v>
      </c>
      <c r="Q9" s="656">
        <v>0</v>
      </c>
      <c r="R9" s="656">
        <v>0</v>
      </c>
      <c r="S9" s="184">
        <f t="shared" ref="S9:S21" si="0">$C$6*SUM(C9:D9)+$E$6*SUM(E9:F9)+$G$6*SUM(G9:H9)+$I$6*SUM(I9:J9)+$K$6*SUM(K9:L9)+$M$6*SUM(M9:N9)+$O$6*SUM(O9:P9)+$Q$6*SUM(Q9:R9)</f>
        <v>0</v>
      </c>
    </row>
    <row r="10" spans="1:19" s="81" customFormat="1">
      <c r="A10" s="80">
        <v>3</v>
      </c>
      <c r="B10" s="1" t="s">
        <v>164</v>
      </c>
      <c r="C10" s="656">
        <v>0</v>
      </c>
      <c r="D10" s="656">
        <v>0</v>
      </c>
      <c r="E10" s="656">
        <v>0</v>
      </c>
      <c r="F10" s="656">
        <v>0</v>
      </c>
      <c r="G10" s="656">
        <v>0</v>
      </c>
      <c r="H10" s="656">
        <v>0</v>
      </c>
      <c r="I10" s="656">
        <v>0</v>
      </c>
      <c r="J10" s="656">
        <v>0</v>
      </c>
      <c r="K10" s="656">
        <v>0</v>
      </c>
      <c r="L10" s="656">
        <v>0</v>
      </c>
      <c r="M10" s="656">
        <v>0</v>
      </c>
      <c r="N10" s="656">
        <v>0</v>
      </c>
      <c r="O10" s="656">
        <v>0</v>
      </c>
      <c r="P10" s="656">
        <v>0</v>
      </c>
      <c r="Q10" s="656">
        <v>0</v>
      </c>
      <c r="R10" s="656">
        <v>0</v>
      </c>
      <c r="S10" s="184">
        <f t="shared" si="0"/>
        <v>0</v>
      </c>
    </row>
    <row r="11" spans="1:19" s="81" customFormat="1">
      <c r="A11" s="80">
        <v>4</v>
      </c>
      <c r="B11" s="1" t="s">
        <v>53</v>
      </c>
      <c r="C11" s="656">
        <v>0</v>
      </c>
      <c r="D11" s="656">
        <v>0</v>
      </c>
      <c r="E11" s="656">
        <v>0</v>
      </c>
      <c r="F11" s="656">
        <v>0</v>
      </c>
      <c r="G11" s="656">
        <v>0</v>
      </c>
      <c r="H11" s="656">
        <v>0</v>
      </c>
      <c r="I11" s="656">
        <v>0</v>
      </c>
      <c r="J11" s="656">
        <v>0</v>
      </c>
      <c r="K11" s="656">
        <v>0</v>
      </c>
      <c r="L11" s="656">
        <v>0</v>
      </c>
      <c r="M11" s="656">
        <v>0</v>
      </c>
      <c r="N11" s="656">
        <v>0</v>
      </c>
      <c r="O11" s="656">
        <v>0</v>
      </c>
      <c r="P11" s="656">
        <v>0</v>
      </c>
      <c r="Q11" s="656">
        <v>0</v>
      </c>
      <c r="R11" s="656">
        <v>0</v>
      </c>
      <c r="S11" s="184">
        <f t="shared" si="0"/>
        <v>0</v>
      </c>
    </row>
    <row r="12" spans="1:19" s="81" customFormat="1">
      <c r="A12" s="80">
        <v>5</v>
      </c>
      <c r="B12" s="1" t="s">
        <v>54</v>
      </c>
      <c r="C12" s="656">
        <v>0</v>
      </c>
      <c r="D12" s="656">
        <v>0</v>
      </c>
      <c r="E12" s="656">
        <v>0</v>
      </c>
      <c r="F12" s="656">
        <v>0</v>
      </c>
      <c r="G12" s="656">
        <v>0</v>
      </c>
      <c r="H12" s="656">
        <v>0</v>
      </c>
      <c r="I12" s="656">
        <v>0</v>
      </c>
      <c r="J12" s="656">
        <v>0</v>
      </c>
      <c r="K12" s="656">
        <v>0</v>
      </c>
      <c r="L12" s="656">
        <v>0</v>
      </c>
      <c r="M12" s="656">
        <v>0</v>
      </c>
      <c r="N12" s="656">
        <v>0</v>
      </c>
      <c r="O12" s="656">
        <v>0</v>
      </c>
      <c r="P12" s="656">
        <v>0</v>
      </c>
      <c r="Q12" s="656">
        <v>0</v>
      </c>
      <c r="R12" s="656">
        <v>0</v>
      </c>
      <c r="S12" s="184">
        <f t="shared" si="0"/>
        <v>0</v>
      </c>
    </row>
    <row r="13" spans="1:19" s="81" customFormat="1">
      <c r="A13" s="80">
        <v>6</v>
      </c>
      <c r="B13" s="1" t="s">
        <v>55</v>
      </c>
      <c r="C13" s="656">
        <v>0</v>
      </c>
      <c r="D13" s="656">
        <v>0</v>
      </c>
      <c r="E13" s="656">
        <v>43276768.689999998</v>
      </c>
      <c r="F13" s="656">
        <v>0</v>
      </c>
      <c r="G13" s="656">
        <v>0</v>
      </c>
      <c r="H13" s="656">
        <v>0</v>
      </c>
      <c r="I13" s="656">
        <v>36486222.560000002</v>
      </c>
      <c r="J13" s="656">
        <v>0</v>
      </c>
      <c r="K13" s="656">
        <v>0</v>
      </c>
      <c r="L13" s="656">
        <v>0</v>
      </c>
      <c r="M13" s="656">
        <v>29893.63</v>
      </c>
      <c r="N13" s="656">
        <v>0</v>
      </c>
      <c r="O13" s="656">
        <v>0</v>
      </c>
      <c r="P13" s="656">
        <v>0</v>
      </c>
      <c r="Q13" s="656">
        <v>0</v>
      </c>
      <c r="R13" s="656">
        <v>0</v>
      </c>
      <c r="S13" s="184">
        <f t="shared" si="0"/>
        <v>26928358.647999998</v>
      </c>
    </row>
    <row r="14" spans="1:19" s="81" customFormat="1">
      <c r="A14" s="80">
        <v>7</v>
      </c>
      <c r="B14" s="1" t="s">
        <v>56</v>
      </c>
      <c r="C14" s="656">
        <v>0</v>
      </c>
      <c r="D14" s="656">
        <v>0</v>
      </c>
      <c r="E14" s="656">
        <v>0</v>
      </c>
      <c r="F14" s="656">
        <v>0</v>
      </c>
      <c r="G14" s="656">
        <v>0</v>
      </c>
      <c r="H14" s="656">
        <v>0</v>
      </c>
      <c r="I14" s="656">
        <v>0</v>
      </c>
      <c r="J14" s="656">
        <v>0</v>
      </c>
      <c r="K14" s="656">
        <v>0</v>
      </c>
      <c r="L14" s="656">
        <v>0</v>
      </c>
      <c r="M14" s="656">
        <v>436592176.79817408</v>
      </c>
      <c r="N14" s="656">
        <v>18000318.505453467</v>
      </c>
      <c r="O14" s="656">
        <v>0</v>
      </c>
      <c r="P14" s="656">
        <v>0</v>
      </c>
      <c r="Q14" s="656">
        <v>0</v>
      </c>
      <c r="R14" s="656">
        <v>0</v>
      </c>
      <c r="S14" s="184">
        <f t="shared" si="0"/>
        <v>454592495.30362755</v>
      </c>
    </row>
    <row r="15" spans="1:19" s="81" customFormat="1">
      <c r="A15" s="80">
        <v>8</v>
      </c>
      <c r="B15" s="1" t="s">
        <v>57</v>
      </c>
      <c r="C15" s="656">
        <v>0</v>
      </c>
      <c r="D15" s="656">
        <v>0</v>
      </c>
      <c r="E15" s="656">
        <v>0</v>
      </c>
      <c r="F15" s="656">
        <v>0</v>
      </c>
      <c r="G15" s="656">
        <v>0</v>
      </c>
      <c r="H15" s="656">
        <v>0</v>
      </c>
      <c r="I15" s="656">
        <v>0</v>
      </c>
      <c r="J15" s="656">
        <v>0</v>
      </c>
      <c r="K15" s="656">
        <v>162216534.97999984</v>
      </c>
      <c r="L15" s="656">
        <v>0</v>
      </c>
      <c r="M15" s="656">
        <v>0</v>
      </c>
      <c r="N15" s="656">
        <v>839168.54199999943</v>
      </c>
      <c r="O15" s="656">
        <v>0</v>
      </c>
      <c r="P15" s="656">
        <v>0</v>
      </c>
      <c r="Q15" s="656">
        <v>0</v>
      </c>
      <c r="R15" s="656">
        <v>0</v>
      </c>
      <c r="S15" s="184">
        <f t="shared" si="0"/>
        <v>122501569.77699988</v>
      </c>
    </row>
    <row r="16" spans="1:19" s="81" customFormat="1">
      <c r="A16" s="80">
        <v>9</v>
      </c>
      <c r="B16" s="1" t="s">
        <v>58</v>
      </c>
      <c r="C16" s="656">
        <v>0</v>
      </c>
      <c r="D16" s="656">
        <v>0</v>
      </c>
      <c r="E16" s="656">
        <v>0</v>
      </c>
      <c r="F16" s="656">
        <v>0</v>
      </c>
      <c r="G16" s="656">
        <v>0</v>
      </c>
      <c r="H16" s="656">
        <v>0</v>
      </c>
      <c r="I16" s="656">
        <v>0</v>
      </c>
      <c r="J16" s="656">
        <v>0</v>
      </c>
      <c r="K16" s="656">
        <v>0</v>
      </c>
      <c r="L16" s="656">
        <v>0</v>
      </c>
      <c r="M16" s="656">
        <v>0</v>
      </c>
      <c r="N16" s="656">
        <v>0</v>
      </c>
      <c r="O16" s="656">
        <v>0</v>
      </c>
      <c r="P16" s="656">
        <v>0</v>
      </c>
      <c r="Q16" s="656">
        <v>0</v>
      </c>
      <c r="R16" s="656">
        <v>0</v>
      </c>
      <c r="S16" s="184">
        <f t="shared" si="0"/>
        <v>0</v>
      </c>
    </row>
    <row r="17" spans="1:19" s="81" customFormat="1">
      <c r="A17" s="80">
        <v>10</v>
      </c>
      <c r="B17" s="1" t="s">
        <v>59</v>
      </c>
      <c r="C17" s="656">
        <v>0</v>
      </c>
      <c r="D17" s="656">
        <v>0</v>
      </c>
      <c r="E17" s="656">
        <v>0</v>
      </c>
      <c r="F17" s="656">
        <v>0</v>
      </c>
      <c r="G17" s="656">
        <v>0</v>
      </c>
      <c r="H17" s="656">
        <v>0</v>
      </c>
      <c r="I17" s="656">
        <v>0</v>
      </c>
      <c r="J17" s="656">
        <v>0</v>
      </c>
      <c r="K17" s="656">
        <v>0</v>
      </c>
      <c r="L17" s="656">
        <v>0</v>
      </c>
      <c r="M17" s="656">
        <v>8666298.7700000014</v>
      </c>
      <c r="N17" s="656">
        <v>10160.285000000002</v>
      </c>
      <c r="O17" s="656">
        <v>25329569.560000006</v>
      </c>
      <c r="P17" s="656">
        <v>0</v>
      </c>
      <c r="Q17" s="656">
        <v>0</v>
      </c>
      <c r="R17" s="656">
        <v>0</v>
      </c>
      <c r="S17" s="184">
        <f t="shared" si="0"/>
        <v>46670813.395000011</v>
      </c>
    </row>
    <row r="18" spans="1:19" s="81" customFormat="1">
      <c r="A18" s="80">
        <v>11</v>
      </c>
      <c r="B18" s="1" t="s">
        <v>60</v>
      </c>
      <c r="C18" s="656">
        <v>0</v>
      </c>
      <c r="D18" s="656">
        <v>0</v>
      </c>
      <c r="E18" s="656">
        <v>0</v>
      </c>
      <c r="F18" s="656">
        <v>0</v>
      </c>
      <c r="G18" s="656">
        <v>0</v>
      </c>
      <c r="H18" s="656">
        <v>0</v>
      </c>
      <c r="I18" s="656">
        <v>0</v>
      </c>
      <c r="J18" s="656">
        <v>0</v>
      </c>
      <c r="K18" s="656">
        <v>0</v>
      </c>
      <c r="L18" s="656">
        <v>0</v>
      </c>
      <c r="M18" s="656">
        <v>0</v>
      </c>
      <c r="N18" s="656">
        <v>0</v>
      </c>
      <c r="O18" s="656">
        <v>0</v>
      </c>
      <c r="P18" s="656">
        <v>0</v>
      </c>
      <c r="Q18" s="656">
        <v>0</v>
      </c>
      <c r="R18" s="656">
        <v>0</v>
      </c>
      <c r="S18" s="184">
        <f t="shared" si="0"/>
        <v>0</v>
      </c>
    </row>
    <row r="19" spans="1:19" s="81" customFormat="1">
      <c r="A19" s="80">
        <v>12</v>
      </c>
      <c r="B19" s="1" t="s">
        <v>61</v>
      </c>
      <c r="C19" s="656">
        <v>0</v>
      </c>
      <c r="D19" s="656">
        <v>0</v>
      </c>
      <c r="E19" s="656">
        <v>0</v>
      </c>
      <c r="F19" s="656">
        <v>0</v>
      </c>
      <c r="G19" s="656">
        <v>0</v>
      </c>
      <c r="H19" s="656">
        <v>0</v>
      </c>
      <c r="I19" s="656">
        <v>0</v>
      </c>
      <c r="J19" s="656">
        <v>0</v>
      </c>
      <c r="K19" s="656">
        <v>0</v>
      </c>
      <c r="L19" s="656">
        <v>0</v>
      </c>
      <c r="M19" s="656">
        <v>0</v>
      </c>
      <c r="N19" s="656">
        <v>0</v>
      </c>
      <c r="O19" s="656">
        <v>0</v>
      </c>
      <c r="P19" s="656">
        <v>0</v>
      </c>
      <c r="Q19" s="656">
        <v>0</v>
      </c>
      <c r="R19" s="656">
        <v>0</v>
      </c>
      <c r="S19" s="184">
        <f t="shared" si="0"/>
        <v>0</v>
      </c>
    </row>
    <row r="20" spans="1:19" s="81" customFormat="1">
      <c r="A20" s="80">
        <v>13</v>
      </c>
      <c r="B20" s="1" t="s">
        <v>144</v>
      </c>
      <c r="C20" s="656">
        <v>0</v>
      </c>
      <c r="D20" s="656">
        <v>0</v>
      </c>
      <c r="E20" s="656">
        <v>0</v>
      </c>
      <c r="F20" s="656">
        <v>0</v>
      </c>
      <c r="G20" s="656">
        <v>0</v>
      </c>
      <c r="H20" s="656">
        <v>0</v>
      </c>
      <c r="I20" s="656">
        <v>0</v>
      </c>
      <c r="J20" s="656">
        <v>0</v>
      </c>
      <c r="K20" s="656">
        <v>0</v>
      </c>
      <c r="L20" s="656">
        <v>0</v>
      </c>
      <c r="M20" s="656">
        <v>0</v>
      </c>
      <c r="N20" s="656">
        <v>0</v>
      </c>
      <c r="O20" s="656">
        <v>0</v>
      </c>
      <c r="P20" s="656">
        <v>0</v>
      </c>
      <c r="Q20" s="656">
        <v>0</v>
      </c>
      <c r="R20" s="656">
        <v>0</v>
      </c>
      <c r="S20" s="184">
        <f t="shared" si="0"/>
        <v>0</v>
      </c>
    </row>
    <row r="21" spans="1:19" s="81" customFormat="1">
      <c r="A21" s="80">
        <v>14</v>
      </c>
      <c r="B21" s="1" t="s">
        <v>63</v>
      </c>
      <c r="C21" s="656">
        <v>16464535.070000002</v>
      </c>
      <c r="D21" s="656">
        <v>0</v>
      </c>
      <c r="E21" s="656">
        <v>0</v>
      </c>
      <c r="F21" s="656">
        <v>0</v>
      </c>
      <c r="G21" s="656">
        <v>0</v>
      </c>
      <c r="H21" s="656">
        <v>0</v>
      </c>
      <c r="I21" s="656">
        <v>0</v>
      </c>
      <c r="J21" s="656">
        <v>0</v>
      </c>
      <c r="K21" s="656">
        <v>0</v>
      </c>
      <c r="L21" s="656">
        <v>0</v>
      </c>
      <c r="M21" s="656">
        <v>115572702.87000003</v>
      </c>
      <c r="N21" s="656">
        <v>27447.42</v>
      </c>
      <c r="O21" s="656">
        <v>0</v>
      </c>
      <c r="P21" s="656">
        <v>0</v>
      </c>
      <c r="Q21" s="656">
        <v>0</v>
      </c>
      <c r="R21" s="656">
        <v>0</v>
      </c>
      <c r="S21" s="184">
        <f t="shared" si="0"/>
        <v>115600150.29000004</v>
      </c>
    </row>
    <row r="22" spans="1:19" ht="13.5" thickBot="1">
      <c r="A22" s="82"/>
      <c r="B22" s="83" t="s">
        <v>64</v>
      </c>
      <c r="C22" s="657">
        <f>SUM(C8:C21)</f>
        <v>36726533.670000002</v>
      </c>
      <c r="D22" s="657">
        <f t="shared" ref="D22:J22" si="1">SUM(D8:D21)</f>
        <v>0</v>
      </c>
      <c r="E22" s="657">
        <f t="shared" si="1"/>
        <v>43276768.689999998</v>
      </c>
      <c r="F22" s="657">
        <f t="shared" si="1"/>
        <v>0</v>
      </c>
      <c r="G22" s="657">
        <f t="shared" si="1"/>
        <v>0</v>
      </c>
      <c r="H22" s="657">
        <f t="shared" si="1"/>
        <v>0</v>
      </c>
      <c r="I22" s="657">
        <f t="shared" si="1"/>
        <v>36486222.560000002</v>
      </c>
      <c r="J22" s="657">
        <f t="shared" si="1"/>
        <v>0</v>
      </c>
      <c r="K22" s="657">
        <f t="shared" ref="K22:S22" si="2">SUM(K8:K21)</f>
        <v>162216534.97999984</v>
      </c>
      <c r="L22" s="657">
        <f t="shared" si="2"/>
        <v>0</v>
      </c>
      <c r="M22" s="657">
        <f t="shared" si="2"/>
        <v>595244694.15817404</v>
      </c>
      <c r="N22" s="657">
        <f t="shared" si="2"/>
        <v>18877094.752453469</v>
      </c>
      <c r="O22" s="657">
        <f t="shared" si="2"/>
        <v>25329569.560000006</v>
      </c>
      <c r="P22" s="657">
        <f t="shared" si="2"/>
        <v>0</v>
      </c>
      <c r="Q22" s="657">
        <f t="shared" si="2"/>
        <v>0</v>
      </c>
      <c r="R22" s="657">
        <f t="shared" si="2"/>
        <v>0</v>
      </c>
      <c r="S22" s="185">
        <f t="shared" si="2"/>
        <v>800677009.50362742</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zoomScale="55" zoomScaleNormal="55" workbookViewId="0">
      <pane xSplit="2" ySplit="6" topLeftCell="M7"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7"/>
  </cols>
  <sheetData>
    <row r="1" spans="1:22">
      <c r="A1" s="2" t="s">
        <v>30</v>
      </c>
      <c r="B1" s="3" t="str">
        <f>'Info '!C2</f>
        <v>JSC " Halyk Bank Georgia"</v>
      </c>
    </row>
    <row r="2" spans="1:22">
      <c r="A2" s="2" t="s">
        <v>31</v>
      </c>
      <c r="B2" s="306">
        <f>'1. key ratios '!B2</f>
        <v>45565</v>
      </c>
    </row>
    <row r="4" spans="1:22" ht="13.5" thickBot="1">
      <c r="A4" s="4" t="s">
        <v>243</v>
      </c>
      <c r="B4" s="84" t="s">
        <v>50</v>
      </c>
      <c r="V4" s="18" t="s">
        <v>35</v>
      </c>
    </row>
    <row r="5" spans="1:22" ht="12.75" customHeight="1">
      <c r="A5" s="85"/>
      <c r="B5" s="86"/>
      <c r="C5" s="770" t="s">
        <v>169</v>
      </c>
      <c r="D5" s="771"/>
      <c r="E5" s="771"/>
      <c r="F5" s="771"/>
      <c r="G5" s="771"/>
      <c r="H5" s="771"/>
      <c r="I5" s="771"/>
      <c r="J5" s="771"/>
      <c r="K5" s="771"/>
      <c r="L5" s="772"/>
      <c r="M5" s="773" t="s">
        <v>170</v>
      </c>
      <c r="N5" s="774"/>
      <c r="O5" s="774"/>
      <c r="P5" s="774"/>
      <c r="Q5" s="774"/>
      <c r="R5" s="774"/>
      <c r="S5" s="775"/>
      <c r="T5" s="778" t="s">
        <v>241</v>
      </c>
      <c r="U5" s="778" t="s">
        <v>242</v>
      </c>
      <c r="V5" s="776" t="s">
        <v>76</v>
      </c>
    </row>
    <row r="6" spans="1:22" s="51" customFormat="1" ht="102">
      <c r="A6" s="48"/>
      <c r="B6" s="87"/>
      <c r="C6" s="88" t="s">
        <v>65</v>
      </c>
      <c r="D6" s="144" t="s">
        <v>66</v>
      </c>
      <c r="E6" s="108" t="s">
        <v>172</v>
      </c>
      <c r="F6" s="108" t="s">
        <v>173</v>
      </c>
      <c r="G6" s="144" t="s">
        <v>176</v>
      </c>
      <c r="H6" s="144" t="s">
        <v>171</v>
      </c>
      <c r="I6" s="144" t="s">
        <v>67</v>
      </c>
      <c r="J6" s="144" t="s">
        <v>68</v>
      </c>
      <c r="K6" s="89" t="s">
        <v>69</v>
      </c>
      <c r="L6" s="90" t="s">
        <v>70</v>
      </c>
      <c r="M6" s="88" t="s">
        <v>174</v>
      </c>
      <c r="N6" s="89" t="s">
        <v>71</v>
      </c>
      <c r="O6" s="89" t="s">
        <v>72</v>
      </c>
      <c r="P6" s="89" t="s">
        <v>73</v>
      </c>
      <c r="Q6" s="89" t="s">
        <v>74</v>
      </c>
      <c r="R6" s="89" t="s">
        <v>75</v>
      </c>
      <c r="S6" s="164" t="s">
        <v>175</v>
      </c>
      <c r="T6" s="779"/>
      <c r="U6" s="779"/>
      <c r="V6" s="777"/>
    </row>
    <row r="7" spans="1:22" s="81" customFormat="1">
      <c r="A7" s="91">
        <v>1</v>
      </c>
      <c r="B7" s="1" t="s">
        <v>51</v>
      </c>
      <c r="C7" s="658">
        <v>0</v>
      </c>
      <c r="D7" s="656">
        <v>0</v>
      </c>
      <c r="E7" s="656">
        <v>0</v>
      </c>
      <c r="F7" s="656">
        <v>0</v>
      </c>
      <c r="G7" s="656">
        <v>0</v>
      </c>
      <c r="H7" s="656">
        <v>0</v>
      </c>
      <c r="I7" s="656">
        <v>0</v>
      </c>
      <c r="J7" s="656">
        <v>0</v>
      </c>
      <c r="K7" s="656">
        <v>0</v>
      </c>
      <c r="L7" s="615">
        <v>0</v>
      </c>
      <c r="M7" s="658">
        <v>0</v>
      </c>
      <c r="N7" s="656">
        <v>0</v>
      </c>
      <c r="O7" s="656">
        <v>0</v>
      </c>
      <c r="P7" s="656">
        <v>0</v>
      </c>
      <c r="Q7" s="656">
        <v>0</v>
      </c>
      <c r="R7" s="656">
        <v>0</v>
      </c>
      <c r="S7" s="615">
        <v>0</v>
      </c>
      <c r="T7" s="659">
        <v>0</v>
      </c>
      <c r="U7" s="659">
        <v>0</v>
      </c>
      <c r="V7" s="660">
        <f>SUM(C7:S7)</f>
        <v>0</v>
      </c>
    </row>
    <row r="8" spans="1:22" s="81" customFormat="1">
      <c r="A8" s="91">
        <v>2</v>
      </c>
      <c r="B8" s="1" t="s">
        <v>52</v>
      </c>
      <c r="C8" s="658">
        <v>0</v>
      </c>
      <c r="D8" s="656">
        <v>0</v>
      </c>
      <c r="E8" s="656">
        <v>0</v>
      </c>
      <c r="F8" s="656">
        <v>0</v>
      </c>
      <c r="G8" s="656">
        <v>0</v>
      </c>
      <c r="H8" s="656">
        <v>0</v>
      </c>
      <c r="I8" s="656">
        <v>0</v>
      </c>
      <c r="J8" s="656">
        <v>0</v>
      </c>
      <c r="K8" s="656">
        <v>0</v>
      </c>
      <c r="L8" s="615">
        <v>0</v>
      </c>
      <c r="M8" s="658">
        <v>0</v>
      </c>
      <c r="N8" s="656">
        <v>0</v>
      </c>
      <c r="O8" s="656">
        <v>0</v>
      </c>
      <c r="P8" s="656">
        <v>0</v>
      </c>
      <c r="Q8" s="656">
        <v>0</v>
      </c>
      <c r="R8" s="656">
        <v>0</v>
      </c>
      <c r="S8" s="615">
        <v>0</v>
      </c>
      <c r="T8" s="659">
        <v>0</v>
      </c>
      <c r="U8" s="659">
        <v>0</v>
      </c>
      <c r="V8" s="660">
        <f t="shared" ref="V8:V20" si="0">SUM(C8:S8)</f>
        <v>0</v>
      </c>
    </row>
    <row r="9" spans="1:22" s="81" customFormat="1">
      <c r="A9" s="91">
        <v>3</v>
      </c>
      <c r="B9" s="1" t="s">
        <v>165</v>
      </c>
      <c r="C9" s="658">
        <v>0</v>
      </c>
      <c r="D9" s="656">
        <v>0</v>
      </c>
      <c r="E9" s="656">
        <v>0</v>
      </c>
      <c r="F9" s="656">
        <v>0</v>
      </c>
      <c r="G9" s="656">
        <v>0</v>
      </c>
      <c r="H9" s="656">
        <v>0</v>
      </c>
      <c r="I9" s="656">
        <v>0</v>
      </c>
      <c r="J9" s="656">
        <v>0</v>
      </c>
      <c r="K9" s="656">
        <v>0</v>
      </c>
      <c r="L9" s="615">
        <v>0</v>
      </c>
      <c r="M9" s="658">
        <v>0</v>
      </c>
      <c r="N9" s="656">
        <v>0</v>
      </c>
      <c r="O9" s="656">
        <v>0</v>
      </c>
      <c r="P9" s="656">
        <v>0</v>
      </c>
      <c r="Q9" s="656">
        <v>0</v>
      </c>
      <c r="R9" s="656">
        <v>0</v>
      </c>
      <c r="S9" s="615">
        <v>0</v>
      </c>
      <c r="T9" s="659">
        <v>0</v>
      </c>
      <c r="U9" s="659">
        <v>0</v>
      </c>
      <c r="V9" s="660">
        <f t="shared" si="0"/>
        <v>0</v>
      </c>
    </row>
    <row r="10" spans="1:22" s="81" customFormat="1">
      <c r="A10" s="91">
        <v>4</v>
      </c>
      <c r="B10" s="1" t="s">
        <v>53</v>
      </c>
      <c r="C10" s="658">
        <v>0</v>
      </c>
      <c r="D10" s="656">
        <v>0</v>
      </c>
      <c r="E10" s="656">
        <v>0</v>
      </c>
      <c r="F10" s="656">
        <v>0</v>
      </c>
      <c r="G10" s="656">
        <v>0</v>
      </c>
      <c r="H10" s="656">
        <v>0</v>
      </c>
      <c r="I10" s="656">
        <v>0</v>
      </c>
      <c r="J10" s="656">
        <v>0</v>
      </c>
      <c r="K10" s="656">
        <v>0</v>
      </c>
      <c r="L10" s="615">
        <v>0</v>
      </c>
      <c r="M10" s="658">
        <v>0</v>
      </c>
      <c r="N10" s="656">
        <v>0</v>
      </c>
      <c r="O10" s="656">
        <v>0</v>
      </c>
      <c r="P10" s="656">
        <v>0</v>
      </c>
      <c r="Q10" s="656">
        <v>0</v>
      </c>
      <c r="R10" s="656">
        <v>0</v>
      </c>
      <c r="S10" s="615">
        <v>0</v>
      </c>
      <c r="T10" s="659">
        <v>0</v>
      </c>
      <c r="U10" s="659">
        <v>0</v>
      </c>
      <c r="V10" s="660">
        <f t="shared" si="0"/>
        <v>0</v>
      </c>
    </row>
    <row r="11" spans="1:22" s="81" customFormat="1">
      <c r="A11" s="91">
        <v>5</v>
      </c>
      <c r="B11" s="1" t="s">
        <v>54</v>
      </c>
      <c r="C11" s="658">
        <v>0</v>
      </c>
      <c r="D11" s="656">
        <v>0</v>
      </c>
      <c r="E11" s="656">
        <v>0</v>
      </c>
      <c r="F11" s="656">
        <v>0</v>
      </c>
      <c r="G11" s="656">
        <v>0</v>
      </c>
      <c r="H11" s="656">
        <v>0</v>
      </c>
      <c r="I11" s="656">
        <v>0</v>
      </c>
      <c r="J11" s="656">
        <v>0</v>
      </c>
      <c r="K11" s="656">
        <v>0</v>
      </c>
      <c r="L11" s="615">
        <v>0</v>
      </c>
      <c r="M11" s="658">
        <v>0</v>
      </c>
      <c r="N11" s="656">
        <v>0</v>
      </c>
      <c r="O11" s="656">
        <v>0</v>
      </c>
      <c r="P11" s="656">
        <v>0</v>
      </c>
      <c r="Q11" s="656">
        <v>0</v>
      </c>
      <c r="R11" s="656">
        <v>0</v>
      </c>
      <c r="S11" s="615">
        <v>0</v>
      </c>
      <c r="T11" s="659">
        <v>0</v>
      </c>
      <c r="U11" s="659">
        <v>0</v>
      </c>
      <c r="V11" s="660">
        <f t="shared" si="0"/>
        <v>0</v>
      </c>
    </row>
    <row r="12" spans="1:22" s="81" customFormat="1">
      <c r="A12" s="91">
        <v>6</v>
      </c>
      <c r="B12" s="1" t="s">
        <v>55</v>
      </c>
      <c r="C12" s="658">
        <v>0</v>
      </c>
      <c r="D12" s="656">
        <v>0</v>
      </c>
      <c r="E12" s="656">
        <v>0</v>
      </c>
      <c r="F12" s="656">
        <v>0</v>
      </c>
      <c r="G12" s="656">
        <v>0</v>
      </c>
      <c r="H12" s="656">
        <v>0</v>
      </c>
      <c r="I12" s="656">
        <v>0</v>
      </c>
      <c r="J12" s="656">
        <v>0</v>
      </c>
      <c r="K12" s="656">
        <v>0</v>
      </c>
      <c r="L12" s="615">
        <v>0</v>
      </c>
      <c r="M12" s="658">
        <v>0</v>
      </c>
      <c r="N12" s="656">
        <v>0</v>
      </c>
      <c r="O12" s="656">
        <v>0</v>
      </c>
      <c r="P12" s="656">
        <v>0</v>
      </c>
      <c r="Q12" s="656">
        <v>0</v>
      </c>
      <c r="R12" s="656">
        <v>0</v>
      </c>
      <c r="S12" s="615">
        <v>0</v>
      </c>
      <c r="T12" s="659">
        <v>0</v>
      </c>
      <c r="U12" s="659">
        <v>0</v>
      </c>
      <c r="V12" s="660">
        <f t="shared" si="0"/>
        <v>0</v>
      </c>
    </row>
    <row r="13" spans="1:22" s="81" customFormat="1">
      <c r="A13" s="91">
        <v>7</v>
      </c>
      <c r="B13" s="1" t="s">
        <v>56</v>
      </c>
      <c r="C13" s="658">
        <v>0</v>
      </c>
      <c r="D13" s="656">
        <v>6940451.5453500003</v>
      </c>
      <c r="E13" s="656">
        <v>0</v>
      </c>
      <c r="F13" s="656">
        <v>0</v>
      </c>
      <c r="G13" s="656">
        <v>0</v>
      </c>
      <c r="H13" s="656">
        <v>0</v>
      </c>
      <c r="I13" s="656">
        <v>0</v>
      </c>
      <c r="J13" s="656">
        <v>0</v>
      </c>
      <c r="K13" s="656">
        <v>0</v>
      </c>
      <c r="L13" s="615">
        <v>0</v>
      </c>
      <c r="M13" s="658">
        <v>274119.74729999999</v>
      </c>
      <c r="N13" s="656">
        <v>0</v>
      </c>
      <c r="O13" s="656">
        <v>0</v>
      </c>
      <c r="P13" s="656">
        <v>0</v>
      </c>
      <c r="Q13" s="656">
        <v>0</v>
      </c>
      <c r="R13" s="656">
        <v>0</v>
      </c>
      <c r="S13" s="615">
        <v>0</v>
      </c>
      <c r="T13" s="659">
        <v>7132386.50765</v>
      </c>
      <c r="U13" s="659">
        <v>82184.785000000003</v>
      </c>
      <c r="V13" s="660">
        <f t="shared" si="0"/>
        <v>7214571.2926500002</v>
      </c>
    </row>
    <row r="14" spans="1:22" s="81" customFormat="1">
      <c r="A14" s="91">
        <v>8</v>
      </c>
      <c r="B14" s="1" t="s">
        <v>57</v>
      </c>
      <c r="C14" s="658">
        <v>0</v>
      </c>
      <c r="D14" s="656">
        <v>302079.70499999996</v>
      </c>
      <c r="E14" s="656">
        <v>0</v>
      </c>
      <c r="F14" s="656">
        <v>0</v>
      </c>
      <c r="G14" s="656">
        <v>0</v>
      </c>
      <c r="H14" s="656">
        <v>0</v>
      </c>
      <c r="I14" s="656">
        <v>0</v>
      </c>
      <c r="J14" s="656">
        <v>0</v>
      </c>
      <c r="K14" s="656">
        <v>0</v>
      </c>
      <c r="L14" s="615">
        <v>0</v>
      </c>
      <c r="M14" s="658">
        <v>65265.163199999988</v>
      </c>
      <c r="N14" s="656">
        <v>0</v>
      </c>
      <c r="O14" s="656">
        <v>0</v>
      </c>
      <c r="P14" s="656">
        <v>0</v>
      </c>
      <c r="Q14" s="656">
        <v>0</v>
      </c>
      <c r="R14" s="656">
        <v>0</v>
      </c>
      <c r="S14" s="615">
        <v>0</v>
      </c>
      <c r="T14" s="659">
        <v>367344.86819999997</v>
      </c>
      <c r="U14" s="659">
        <v>0</v>
      </c>
      <c r="V14" s="660">
        <f t="shared" si="0"/>
        <v>367344.86819999997</v>
      </c>
    </row>
    <row r="15" spans="1:22" s="81" customFormat="1">
      <c r="A15" s="91">
        <v>9</v>
      </c>
      <c r="B15" s="1" t="s">
        <v>58</v>
      </c>
      <c r="C15" s="658">
        <v>0</v>
      </c>
      <c r="D15" s="656">
        <v>0</v>
      </c>
      <c r="E15" s="656">
        <v>0</v>
      </c>
      <c r="F15" s="656">
        <v>0</v>
      </c>
      <c r="G15" s="656">
        <v>0</v>
      </c>
      <c r="H15" s="656">
        <v>0</v>
      </c>
      <c r="I15" s="656">
        <v>0</v>
      </c>
      <c r="J15" s="656">
        <v>0</v>
      </c>
      <c r="K15" s="656">
        <v>0</v>
      </c>
      <c r="L15" s="615">
        <v>0</v>
      </c>
      <c r="M15" s="658">
        <v>0</v>
      </c>
      <c r="N15" s="656">
        <v>0</v>
      </c>
      <c r="O15" s="656">
        <v>0</v>
      </c>
      <c r="P15" s="656">
        <v>0</v>
      </c>
      <c r="Q15" s="656">
        <v>0</v>
      </c>
      <c r="R15" s="656">
        <v>0</v>
      </c>
      <c r="S15" s="615">
        <v>0</v>
      </c>
      <c r="T15" s="659">
        <v>0</v>
      </c>
      <c r="U15" s="659">
        <v>0</v>
      </c>
      <c r="V15" s="660">
        <f t="shared" si="0"/>
        <v>0</v>
      </c>
    </row>
    <row r="16" spans="1:22" s="81" customFormat="1">
      <c r="A16" s="91">
        <v>10</v>
      </c>
      <c r="B16" s="1" t="s">
        <v>59</v>
      </c>
      <c r="C16" s="658">
        <v>0</v>
      </c>
      <c r="D16" s="656">
        <v>0</v>
      </c>
      <c r="E16" s="656">
        <v>0</v>
      </c>
      <c r="F16" s="656">
        <v>0</v>
      </c>
      <c r="G16" s="656">
        <v>0</v>
      </c>
      <c r="H16" s="656">
        <v>0</v>
      </c>
      <c r="I16" s="656">
        <v>0</v>
      </c>
      <c r="J16" s="656">
        <v>0</v>
      </c>
      <c r="K16" s="656">
        <v>0</v>
      </c>
      <c r="L16" s="615">
        <v>0</v>
      </c>
      <c r="M16" s="658">
        <v>0</v>
      </c>
      <c r="N16" s="656">
        <v>0</v>
      </c>
      <c r="O16" s="656">
        <v>0</v>
      </c>
      <c r="P16" s="656">
        <v>0</v>
      </c>
      <c r="Q16" s="656">
        <v>0</v>
      </c>
      <c r="R16" s="656">
        <v>0</v>
      </c>
      <c r="S16" s="615">
        <v>0</v>
      </c>
      <c r="T16" s="659">
        <v>0</v>
      </c>
      <c r="U16" s="659">
        <v>0</v>
      </c>
      <c r="V16" s="660">
        <f t="shared" si="0"/>
        <v>0</v>
      </c>
    </row>
    <row r="17" spans="1:22" s="81" customFormat="1">
      <c r="A17" s="91">
        <v>11</v>
      </c>
      <c r="B17" s="1" t="s">
        <v>60</v>
      </c>
      <c r="C17" s="658">
        <v>0</v>
      </c>
      <c r="D17" s="656">
        <v>0</v>
      </c>
      <c r="E17" s="656">
        <v>0</v>
      </c>
      <c r="F17" s="656">
        <v>0</v>
      </c>
      <c r="G17" s="656">
        <v>0</v>
      </c>
      <c r="H17" s="656">
        <v>0</v>
      </c>
      <c r="I17" s="656">
        <v>0</v>
      </c>
      <c r="J17" s="656">
        <v>0</v>
      </c>
      <c r="K17" s="656">
        <v>0</v>
      </c>
      <c r="L17" s="615">
        <v>0</v>
      </c>
      <c r="M17" s="658">
        <v>0</v>
      </c>
      <c r="N17" s="656">
        <v>0</v>
      </c>
      <c r="O17" s="656">
        <v>0</v>
      </c>
      <c r="P17" s="656">
        <v>0</v>
      </c>
      <c r="Q17" s="656">
        <v>0</v>
      </c>
      <c r="R17" s="656">
        <v>0</v>
      </c>
      <c r="S17" s="615">
        <v>0</v>
      </c>
      <c r="T17" s="659">
        <v>0</v>
      </c>
      <c r="U17" s="659">
        <v>0</v>
      </c>
      <c r="V17" s="660">
        <f t="shared" si="0"/>
        <v>0</v>
      </c>
    </row>
    <row r="18" spans="1:22" s="81" customFormat="1">
      <c r="A18" s="91">
        <v>12</v>
      </c>
      <c r="B18" s="1" t="s">
        <v>61</v>
      </c>
      <c r="C18" s="658">
        <v>0</v>
      </c>
      <c r="D18" s="656">
        <v>0</v>
      </c>
      <c r="E18" s="656">
        <v>0</v>
      </c>
      <c r="F18" s="656">
        <v>0</v>
      </c>
      <c r="G18" s="656">
        <v>0</v>
      </c>
      <c r="H18" s="656">
        <v>0</v>
      </c>
      <c r="I18" s="656">
        <v>0</v>
      </c>
      <c r="J18" s="656">
        <v>0</v>
      </c>
      <c r="K18" s="656">
        <v>0</v>
      </c>
      <c r="L18" s="615">
        <v>0</v>
      </c>
      <c r="M18" s="658">
        <v>0</v>
      </c>
      <c r="N18" s="656">
        <v>0</v>
      </c>
      <c r="O18" s="656">
        <v>0</v>
      </c>
      <c r="P18" s="656">
        <v>0</v>
      </c>
      <c r="Q18" s="656">
        <v>0</v>
      </c>
      <c r="R18" s="656">
        <v>0</v>
      </c>
      <c r="S18" s="615">
        <v>0</v>
      </c>
      <c r="T18" s="659">
        <v>0</v>
      </c>
      <c r="U18" s="659">
        <v>0</v>
      </c>
      <c r="V18" s="660">
        <f t="shared" si="0"/>
        <v>0</v>
      </c>
    </row>
    <row r="19" spans="1:22" s="81" customFormat="1">
      <c r="A19" s="91">
        <v>13</v>
      </c>
      <c r="B19" s="1" t="s">
        <v>62</v>
      </c>
      <c r="C19" s="658">
        <v>0</v>
      </c>
      <c r="D19" s="656">
        <v>0</v>
      </c>
      <c r="E19" s="656">
        <v>0</v>
      </c>
      <c r="F19" s="656">
        <v>0</v>
      </c>
      <c r="G19" s="656">
        <v>0</v>
      </c>
      <c r="H19" s="656">
        <v>0</v>
      </c>
      <c r="I19" s="656">
        <v>0</v>
      </c>
      <c r="J19" s="656">
        <v>0</v>
      </c>
      <c r="K19" s="656">
        <v>0</v>
      </c>
      <c r="L19" s="615">
        <v>0</v>
      </c>
      <c r="M19" s="658">
        <v>0</v>
      </c>
      <c r="N19" s="656">
        <v>0</v>
      </c>
      <c r="O19" s="656">
        <v>0</v>
      </c>
      <c r="P19" s="656">
        <v>0</v>
      </c>
      <c r="Q19" s="656">
        <v>0</v>
      </c>
      <c r="R19" s="656">
        <v>0</v>
      </c>
      <c r="S19" s="615">
        <v>0</v>
      </c>
      <c r="T19" s="659">
        <v>0</v>
      </c>
      <c r="U19" s="659">
        <v>0</v>
      </c>
      <c r="V19" s="660">
        <f t="shared" si="0"/>
        <v>0</v>
      </c>
    </row>
    <row r="20" spans="1:22" s="81" customFormat="1">
      <c r="A20" s="91">
        <v>14</v>
      </c>
      <c r="B20" s="1" t="s">
        <v>63</v>
      </c>
      <c r="C20" s="658">
        <v>0</v>
      </c>
      <c r="D20" s="656">
        <v>3053717.5640000002</v>
      </c>
      <c r="E20" s="656">
        <v>0</v>
      </c>
      <c r="F20" s="656">
        <v>0</v>
      </c>
      <c r="G20" s="656">
        <v>0</v>
      </c>
      <c r="H20" s="656">
        <v>0</v>
      </c>
      <c r="I20" s="656">
        <v>0</v>
      </c>
      <c r="J20" s="656">
        <v>0</v>
      </c>
      <c r="K20" s="656">
        <v>0</v>
      </c>
      <c r="L20" s="615">
        <v>0</v>
      </c>
      <c r="M20" s="658">
        <v>0</v>
      </c>
      <c r="N20" s="656">
        <v>0</v>
      </c>
      <c r="O20" s="656">
        <v>0</v>
      </c>
      <c r="P20" s="656">
        <v>0</v>
      </c>
      <c r="Q20" s="656">
        <v>0</v>
      </c>
      <c r="R20" s="656">
        <v>0</v>
      </c>
      <c r="S20" s="615">
        <v>0</v>
      </c>
      <c r="T20" s="659">
        <v>3053717.5640000002</v>
      </c>
      <c r="U20" s="659">
        <v>0</v>
      </c>
      <c r="V20" s="660">
        <f t="shared" si="0"/>
        <v>3053717.5640000002</v>
      </c>
    </row>
    <row r="21" spans="1:22" ht="13.5" thickBot="1">
      <c r="A21" s="82"/>
      <c r="B21" s="92" t="s">
        <v>64</v>
      </c>
      <c r="C21" s="661">
        <f>SUM(C7:C20)</f>
        <v>0</v>
      </c>
      <c r="D21" s="657">
        <f t="shared" ref="D21:V21" si="1">SUM(D7:D20)</f>
        <v>10296248.814350002</v>
      </c>
      <c r="E21" s="657">
        <f t="shared" si="1"/>
        <v>0</v>
      </c>
      <c r="F21" s="657">
        <f t="shared" si="1"/>
        <v>0</v>
      </c>
      <c r="G21" s="657">
        <f t="shared" si="1"/>
        <v>0</v>
      </c>
      <c r="H21" s="657">
        <f t="shared" si="1"/>
        <v>0</v>
      </c>
      <c r="I21" s="657">
        <f t="shared" si="1"/>
        <v>0</v>
      </c>
      <c r="J21" s="657">
        <f t="shared" si="1"/>
        <v>0</v>
      </c>
      <c r="K21" s="657">
        <f t="shared" si="1"/>
        <v>0</v>
      </c>
      <c r="L21" s="662">
        <f t="shared" si="1"/>
        <v>0</v>
      </c>
      <c r="M21" s="661">
        <f t="shared" si="1"/>
        <v>339384.9105</v>
      </c>
      <c r="N21" s="657">
        <f t="shared" si="1"/>
        <v>0</v>
      </c>
      <c r="O21" s="657">
        <f t="shared" si="1"/>
        <v>0</v>
      </c>
      <c r="P21" s="657">
        <f t="shared" si="1"/>
        <v>0</v>
      </c>
      <c r="Q21" s="657">
        <f t="shared" si="1"/>
        <v>0</v>
      </c>
      <c r="R21" s="657">
        <f t="shared" si="1"/>
        <v>0</v>
      </c>
      <c r="S21" s="662">
        <f>SUM(S7:S20)</f>
        <v>0</v>
      </c>
      <c r="T21" s="662">
        <f>SUM(T7:T20)</f>
        <v>10553448.939850001</v>
      </c>
      <c r="U21" s="662">
        <f t="shared" ref="U21" si="2">SUM(U7:U20)</f>
        <v>82184.785000000003</v>
      </c>
      <c r="V21" s="663">
        <f t="shared" si="1"/>
        <v>10635633.724850001</v>
      </c>
    </row>
    <row r="24" spans="1:22">
      <c r="A24" s="7"/>
      <c r="B24" s="7"/>
      <c r="C24" s="26"/>
      <c r="D24" s="26"/>
      <c r="E24" s="26"/>
    </row>
    <row r="25" spans="1:22">
      <c r="A25" s="93"/>
      <c r="B25" s="93"/>
      <c r="C25" s="7"/>
      <c r="D25" s="26"/>
      <c r="E25" s="26"/>
    </row>
    <row r="26" spans="1:22">
      <c r="A26" s="93"/>
      <c r="B26" s="27"/>
      <c r="C26" s="7"/>
      <c r="D26" s="26"/>
      <c r="E26" s="26"/>
    </row>
    <row r="27" spans="1:22">
      <c r="A27" s="93"/>
      <c r="B27" s="93"/>
      <c r="C27" s="7"/>
      <c r="D27" s="26"/>
      <c r="E27" s="26"/>
    </row>
    <row r="28" spans="1:22">
      <c r="A28" s="93"/>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zoomScale="70" zoomScaleNormal="70" workbookViewId="0">
      <pane xSplit="1" ySplit="7" topLeftCell="B8"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10.5703125" style="4" bestFit="1" customWidth="1"/>
    <col min="2" max="2" width="101.85546875" style="4" customWidth="1"/>
    <col min="3" max="3" width="13.7109375" style="172" customWidth="1"/>
    <col min="4" max="4" width="14.85546875" style="172" bestFit="1" customWidth="1"/>
    <col min="5" max="5" width="17.7109375" style="172" customWidth="1"/>
    <col min="6" max="6" width="15.85546875" style="172" customWidth="1"/>
    <col min="7" max="7" width="17.42578125" style="172" customWidth="1"/>
    <col min="8" max="8" width="15.28515625" style="172" customWidth="1"/>
    <col min="9" max="16384" width="9.140625" style="17"/>
  </cols>
  <sheetData>
    <row r="1" spans="1:9">
      <c r="A1" s="2" t="s">
        <v>30</v>
      </c>
      <c r="B1" s="4" t="str">
        <f>'Info '!C2</f>
        <v>JSC " Halyk Bank Georgia"</v>
      </c>
      <c r="C1" s="3"/>
    </row>
    <row r="2" spans="1:9">
      <c r="A2" s="2" t="s">
        <v>31</v>
      </c>
      <c r="B2" s="306">
        <f>'1. key ratios '!B2</f>
        <v>45565</v>
      </c>
      <c r="C2" s="306"/>
    </row>
    <row r="4" spans="1:9" ht="13.5" thickBot="1">
      <c r="A4" s="2" t="s">
        <v>150</v>
      </c>
      <c r="B4" s="84" t="s">
        <v>252</v>
      </c>
    </row>
    <row r="5" spans="1:9">
      <c r="A5" s="85"/>
      <c r="B5" s="94"/>
      <c r="C5" s="173" t="s">
        <v>0</v>
      </c>
      <c r="D5" s="173" t="s">
        <v>1</v>
      </c>
      <c r="E5" s="173" t="s">
        <v>2</v>
      </c>
      <c r="F5" s="173" t="s">
        <v>3</v>
      </c>
      <c r="G5" s="174" t="s">
        <v>4</v>
      </c>
      <c r="H5" s="175" t="s">
        <v>5</v>
      </c>
      <c r="I5" s="95"/>
    </row>
    <row r="6" spans="1:9" s="95" customFormat="1" ht="12.75" customHeight="1">
      <c r="A6" s="96"/>
      <c r="B6" s="782" t="s">
        <v>149</v>
      </c>
      <c r="C6" s="784" t="s">
        <v>245</v>
      </c>
      <c r="D6" s="786" t="s">
        <v>244</v>
      </c>
      <c r="E6" s="787"/>
      <c r="F6" s="784" t="s">
        <v>249</v>
      </c>
      <c r="G6" s="784" t="s">
        <v>250</v>
      </c>
      <c r="H6" s="780" t="s">
        <v>248</v>
      </c>
    </row>
    <row r="7" spans="1:9" ht="38.25">
      <c r="A7" s="98"/>
      <c r="B7" s="783"/>
      <c r="C7" s="785"/>
      <c r="D7" s="176" t="s">
        <v>247</v>
      </c>
      <c r="E7" s="176" t="s">
        <v>246</v>
      </c>
      <c r="F7" s="785"/>
      <c r="G7" s="785"/>
      <c r="H7" s="781"/>
      <c r="I7" s="95"/>
    </row>
    <row r="8" spans="1:9">
      <c r="A8" s="96">
        <v>1</v>
      </c>
      <c r="B8" s="1" t="s">
        <v>51</v>
      </c>
      <c r="C8" s="177">
        <v>54645620.689999998</v>
      </c>
      <c r="D8" s="178">
        <v>0</v>
      </c>
      <c r="E8" s="177">
        <v>0</v>
      </c>
      <c r="F8" s="177">
        <v>34383622.089999996</v>
      </c>
      <c r="G8" s="179">
        <v>34383622.089999996</v>
      </c>
      <c r="H8" s="181">
        <f>G8/(C8+E8)</f>
        <v>0.6292109350364119</v>
      </c>
    </row>
    <row r="9" spans="1:9" ht="15" customHeight="1">
      <c r="A9" s="96">
        <v>2</v>
      </c>
      <c r="B9" s="1" t="s">
        <v>52</v>
      </c>
      <c r="C9" s="177">
        <v>0</v>
      </c>
      <c r="D9" s="178">
        <v>0</v>
      </c>
      <c r="E9" s="177">
        <v>0</v>
      </c>
      <c r="F9" s="177">
        <v>0</v>
      </c>
      <c r="G9" s="179">
        <v>0</v>
      </c>
      <c r="H9" s="181" t="e">
        <f t="shared" ref="H9:H21" si="0">G9/(C9+E9)</f>
        <v>#DIV/0!</v>
      </c>
    </row>
    <row r="10" spans="1:9">
      <c r="A10" s="96">
        <v>3</v>
      </c>
      <c r="B10" s="1" t="s">
        <v>165</v>
      </c>
      <c r="C10" s="177">
        <v>0</v>
      </c>
      <c r="D10" s="178">
        <v>0</v>
      </c>
      <c r="E10" s="177">
        <v>0</v>
      </c>
      <c r="F10" s="177">
        <v>0</v>
      </c>
      <c r="G10" s="179">
        <v>0</v>
      </c>
      <c r="H10" s="181" t="e">
        <f t="shared" si="0"/>
        <v>#DIV/0!</v>
      </c>
    </row>
    <row r="11" spans="1:9">
      <c r="A11" s="96">
        <v>4</v>
      </c>
      <c r="B11" s="1" t="s">
        <v>53</v>
      </c>
      <c r="C11" s="177">
        <v>0</v>
      </c>
      <c r="D11" s="178">
        <v>0</v>
      </c>
      <c r="E11" s="177">
        <v>0</v>
      </c>
      <c r="F11" s="177">
        <v>0</v>
      </c>
      <c r="G11" s="179">
        <v>0</v>
      </c>
      <c r="H11" s="181" t="e">
        <f t="shared" si="0"/>
        <v>#DIV/0!</v>
      </c>
    </row>
    <row r="12" spans="1:9">
      <c r="A12" s="96">
        <v>5</v>
      </c>
      <c r="B12" s="1" t="s">
        <v>54</v>
      </c>
      <c r="C12" s="177">
        <v>0</v>
      </c>
      <c r="D12" s="178">
        <v>0</v>
      </c>
      <c r="E12" s="177">
        <v>0</v>
      </c>
      <c r="F12" s="177">
        <v>0</v>
      </c>
      <c r="G12" s="179">
        <v>0</v>
      </c>
      <c r="H12" s="181" t="e">
        <f t="shared" si="0"/>
        <v>#DIV/0!</v>
      </c>
    </row>
    <row r="13" spans="1:9">
      <c r="A13" s="96">
        <v>6</v>
      </c>
      <c r="B13" s="1" t="s">
        <v>55</v>
      </c>
      <c r="C13" s="177">
        <v>79792884.879999995</v>
      </c>
      <c r="D13" s="178">
        <v>0</v>
      </c>
      <c r="E13" s="177">
        <v>0</v>
      </c>
      <c r="F13" s="177">
        <v>26928358.647999998</v>
      </c>
      <c r="G13" s="179">
        <v>26928358.647999998</v>
      </c>
      <c r="H13" s="181">
        <f t="shared" si="0"/>
        <v>0.33747819355694914</v>
      </c>
    </row>
    <row r="14" spans="1:9">
      <c r="A14" s="96">
        <v>7</v>
      </c>
      <c r="B14" s="1" t="s">
        <v>56</v>
      </c>
      <c r="C14" s="177">
        <v>436592176.79817408</v>
      </c>
      <c r="D14" s="178">
        <v>62393873.105147235</v>
      </c>
      <c r="E14" s="177">
        <v>18000318.505453467</v>
      </c>
      <c r="F14" s="177">
        <v>454592495.30362755</v>
      </c>
      <c r="G14" s="179">
        <v>447377924.01097751</v>
      </c>
      <c r="H14" s="181">
        <f t="shared" si="0"/>
        <v>0.98412958558008889</v>
      </c>
    </row>
    <row r="15" spans="1:9">
      <c r="A15" s="96">
        <v>8</v>
      </c>
      <c r="B15" s="1" t="s">
        <v>57</v>
      </c>
      <c r="C15" s="177">
        <v>162216534.97999984</v>
      </c>
      <c r="D15" s="178">
        <v>2518129.4299999988</v>
      </c>
      <c r="E15" s="177">
        <v>839168.54199999943</v>
      </c>
      <c r="F15" s="177">
        <v>122501569.77699988</v>
      </c>
      <c r="G15" s="179">
        <v>122134224.90879987</v>
      </c>
      <c r="H15" s="181">
        <f t="shared" si="0"/>
        <v>0.74903374902381903</v>
      </c>
    </row>
    <row r="16" spans="1:9">
      <c r="A16" s="96">
        <v>9</v>
      </c>
      <c r="B16" s="1" t="s">
        <v>58</v>
      </c>
      <c r="C16" s="177">
        <v>0</v>
      </c>
      <c r="D16" s="178">
        <v>0</v>
      </c>
      <c r="E16" s="177">
        <v>0</v>
      </c>
      <c r="F16" s="177">
        <v>0</v>
      </c>
      <c r="G16" s="179">
        <v>0</v>
      </c>
      <c r="H16" s="181" t="e">
        <f t="shared" si="0"/>
        <v>#DIV/0!</v>
      </c>
    </row>
    <row r="17" spans="1:8">
      <c r="A17" s="96">
        <v>10</v>
      </c>
      <c r="B17" s="1" t="s">
        <v>59</v>
      </c>
      <c r="C17" s="177">
        <v>33995868.330000006</v>
      </c>
      <c r="D17" s="178">
        <v>20320.570000000003</v>
      </c>
      <c r="E17" s="177">
        <v>10160.285000000002</v>
      </c>
      <c r="F17" s="177">
        <v>46670813.395000011</v>
      </c>
      <c r="G17" s="179">
        <v>46670813.395000011</v>
      </c>
      <c r="H17" s="181">
        <f t="shared" si="0"/>
        <v>1.3724276340346779</v>
      </c>
    </row>
    <row r="18" spans="1:8">
      <c r="A18" s="96">
        <v>11</v>
      </c>
      <c r="B18" s="1" t="s">
        <v>60</v>
      </c>
      <c r="C18" s="177">
        <v>0</v>
      </c>
      <c r="D18" s="178">
        <v>0</v>
      </c>
      <c r="E18" s="177">
        <v>0</v>
      </c>
      <c r="F18" s="177">
        <v>0</v>
      </c>
      <c r="G18" s="179">
        <v>0</v>
      </c>
      <c r="H18" s="181" t="e">
        <f t="shared" si="0"/>
        <v>#DIV/0!</v>
      </c>
    </row>
    <row r="19" spans="1:8">
      <c r="A19" s="96">
        <v>12</v>
      </c>
      <c r="B19" s="1" t="s">
        <v>61</v>
      </c>
      <c r="C19" s="177">
        <v>0</v>
      </c>
      <c r="D19" s="178">
        <v>0</v>
      </c>
      <c r="E19" s="177">
        <v>0</v>
      </c>
      <c r="F19" s="177">
        <v>0</v>
      </c>
      <c r="G19" s="179">
        <v>0</v>
      </c>
      <c r="H19" s="181" t="e">
        <f t="shared" si="0"/>
        <v>#DIV/0!</v>
      </c>
    </row>
    <row r="20" spans="1:8">
      <c r="A20" s="96">
        <v>13</v>
      </c>
      <c r="B20" s="1" t="s">
        <v>144</v>
      </c>
      <c r="C20" s="177">
        <v>0</v>
      </c>
      <c r="D20" s="178">
        <v>0</v>
      </c>
      <c r="E20" s="177">
        <v>0</v>
      </c>
      <c r="F20" s="177">
        <v>0</v>
      </c>
      <c r="G20" s="179">
        <v>0</v>
      </c>
      <c r="H20" s="181" t="e">
        <f t="shared" si="0"/>
        <v>#DIV/0!</v>
      </c>
    </row>
    <row r="21" spans="1:8">
      <c r="A21" s="96">
        <v>14</v>
      </c>
      <c r="B21" s="1" t="s">
        <v>63</v>
      </c>
      <c r="C21" s="177">
        <v>132037237.94000003</v>
      </c>
      <c r="D21" s="178">
        <v>54894.84</v>
      </c>
      <c r="E21" s="177">
        <v>27447.42</v>
      </c>
      <c r="F21" s="177">
        <v>115600150.29000004</v>
      </c>
      <c r="G21" s="179">
        <v>112546432.72600004</v>
      </c>
      <c r="H21" s="181">
        <f t="shared" si="0"/>
        <v>0.85220687437527709</v>
      </c>
    </row>
    <row r="22" spans="1:8" ht="13.5" thickBot="1">
      <c r="A22" s="99"/>
      <c r="B22" s="100" t="s">
        <v>64</v>
      </c>
      <c r="C22" s="180">
        <f>SUM(C8:C21)</f>
        <v>899280323.61817396</v>
      </c>
      <c r="D22" s="180">
        <f>SUM(D8:D21)</f>
        <v>64987217.945147239</v>
      </c>
      <c r="E22" s="180">
        <f>SUM(E8:E21)</f>
        <v>18877094.752453469</v>
      </c>
      <c r="F22" s="180">
        <f>SUM(F8:F21)</f>
        <v>800677009.50362742</v>
      </c>
      <c r="G22" s="180">
        <f>SUM(G8:G21)</f>
        <v>790041375.77877736</v>
      </c>
      <c r="H22" s="182">
        <f>G22/(C22+E22)</f>
        <v>0.86046396834738181</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zoomScale="70" zoomScaleNormal="70" workbookViewId="0">
      <pane xSplit="2" ySplit="6" topLeftCell="C7"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10.5703125" style="172" bestFit="1" customWidth="1"/>
    <col min="2" max="2" width="104.140625" style="172" customWidth="1"/>
    <col min="3" max="11" width="12.7109375" style="172" customWidth="1"/>
    <col min="12" max="16384" width="9.140625" style="172"/>
  </cols>
  <sheetData>
    <row r="1" spans="1:11">
      <c r="A1" s="172" t="s">
        <v>30</v>
      </c>
      <c r="B1" s="3" t="str">
        <f>'Info '!C2</f>
        <v>JSC " Halyk Bank Georgia"</v>
      </c>
    </row>
    <row r="2" spans="1:11">
      <c r="A2" s="172" t="s">
        <v>31</v>
      </c>
      <c r="B2" s="306">
        <f>'1. key ratios '!B2</f>
        <v>45565</v>
      </c>
      <c r="C2" s="194"/>
      <c r="D2" s="194"/>
    </row>
    <row r="3" spans="1:11">
      <c r="B3" s="194"/>
      <c r="C3" s="194"/>
      <c r="D3" s="194"/>
    </row>
    <row r="4" spans="1:11" ht="13.5" thickBot="1">
      <c r="A4" s="172" t="s">
        <v>146</v>
      </c>
      <c r="B4" s="221" t="s">
        <v>253</v>
      </c>
      <c r="C4" s="194"/>
      <c r="D4" s="194"/>
    </row>
    <row r="5" spans="1:11" ht="30" customHeight="1">
      <c r="A5" s="788"/>
      <c r="B5" s="789"/>
      <c r="C5" s="790" t="s">
        <v>305</v>
      </c>
      <c r="D5" s="790"/>
      <c r="E5" s="790"/>
      <c r="F5" s="790" t="s">
        <v>306</v>
      </c>
      <c r="G5" s="790"/>
      <c r="H5" s="790"/>
      <c r="I5" s="790" t="s">
        <v>307</v>
      </c>
      <c r="J5" s="790"/>
      <c r="K5" s="791"/>
    </row>
    <row r="6" spans="1:11">
      <c r="A6" s="195"/>
      <c r="B6" s="196"/>
      <c r="C6" s="19" t="s">
        <v>32</v>
      </c>
      <c r="D6" s="19" t="s">
        <v>33</v>
      </c>
      <c r="E6" s="19" t="s">
        <v>34</v>
      </c>
      <c r="F6" s="19" t="s">
        <v>32</v>
      </c>
      <c r="G6" s="19" t="s">
        <v>33</v>
      </c>
      <c r="H6" s="19" t="s">
        <v>34</v>
      </c>
      <c r="I6" s="19" t="s">
        <v>32</v>
      </c>
      <c r="J6" s="19" t="s">
        <v>33</v>
      </c>
      <c r="K6" s="19" t="s">
        <v>34</v>
      </c>
    </row>
    <row r="7" spans="1:11">
      <c r="A7" s="197" t="s">
        <v>256</v>
      </c>
      <c r="B7" s="198"/>
      <c r="C7" s="198"/>
      <c r="D7" s="198"/>
      <c r="E7" s="198"/>
      <c r="F7" s="198"/>
      <c r="G7" s="198"/>
      <c r="H7" s="198"/>
      <c r="I7" s="198"/>
      <c r="J7" s="198"/>
      <c r="K7" s="199"/>
    </row>
    <row r="8" spans="1:11">
      <c r="A8" s="200">
        <v>1</v>
      </c>
      <c r="B8" s="201" t="s">
        <v>254</v>
      </c>
      <c r="C8" s="202"/>
      <c r="D8" s="202"/>
      <c r="E8" s="202"/>
      <c r="F8" s="664">
        <v>61472476.786818184</v>
      </c>
      <c r="G8" s="664">
        <v>90721826.498484865</v>
      </c>
      <c r="H8" s="664">
        <v>152194303.28530306</v>
      </c>
      <c r="I8" s="664">
        <v>20462072.968636364</v>
      </c>
      <c r="J8" s="664">
        <v>43881049.725757577</v>
      </c>
      <c r="K8" s="665">
        <v>64343122.694393948</v>
      </c>
    </row>
    <row r="9" spans="1:11">
      <c r="A9" s="197" t="s">
        <v>257</v>
      </c>
      <c r="B9" s="198"/>
      <c r="C9" s="198"/>
      <c r="D9" s="198"/>
      <c r="E9" s="198"/>
      <c r="F9" s="198"/>
      <c r="G9" s="198"/>
      <c r="H9" s="198"/>
      <c r="I9" s="198"/>
      <c r="J9" s="198"/>
      <c r="K9" s="199"/>
    </row>
    <row r="10" spans="1:11">
      <c r="A10" s="203">
        <v>2</v>
      </c>
      <c r="B10" s="204" t="s">
        <v>265</v>
      </c>
      <c r="C10" s="666">
        <v>15814599.214242443</v>
      </c>
      <c r="D10" s="667">
        <v>57354662.557454467</v>
      </c>
      <c r="E10" s="667">
        <v>73169261.771696806</v>
      </c>
      <c r="F10" s="667">
        <v>3721561.1982515119</v>
      </c>
      <c r="G10" s="667">
        <v>12471764.011480456</v>
      </c>
      <c r="H10" s="667">
        <v>16193325.209731968</v>
      </c>
      <c r="I10" s="667">
        <v>888642.41371212085</v>
      </c>
      <c r="J10" s="667">
        <v>3169409.4105500001</v>
      </c>
      <c r="K10" s="668">
        <v>4058051.8242621212</v>
      </c>
    </row>
    <row r="11" spans="1:11">
      <c r="A11" s="203">
        <v>3</v>
      </c>
      <c r="B11" s="204" t="s">
        <v>259</v>
      </c>
      <c r="C11" s="666">
        <v>91193438.715151519</v>
      </c>
      <c r="D11" s="667">
        <v>445537706.04919809</v>
      </c>
      <c r="E11" s="667">
        <v>536731144.76434958</v>
      </c>
      <c r="F11" s="667">
        <v>25520773.988352269</v>
      </c>
      <c r="G11" s="667">
        <v>19340735.625318181</v>
      </c>
      <c r="H11" s="667">
        <v>44861509.613670453</v>
      </c>
      <c r="I11" s="667">
        <v>19130407.471681815</v>
      </c>
      <c r="J11" s="667">
        <v>15661184.172575759</v>
      </c>
      <c r="K11" s="668">
        <v>34791591.644257575</v>
      </c>
    </row>
    <row r="12" spans="1:11">
      <c r="A12" s="203">
        <v>4</v>
      </c>
      <c r="B12" s="204" t="s">
        <v>260</v>
      </c>
      <c r="C12" s="666">
        <v>0</v>
      </c>
      <c r="D12" s="667">
        <v>0</v>
      </c>
      <c r="E12" s="667">
        <v>0</v>
      </c>
      <c r="F12" s="667">
        <v>0</v>
      </c>
      <c r="G12" s="667">
        <v>0</v>
      </c>
      <c r="H12" s="667">
        <v>0</v>
      </c>
      <c r="I12" s="667">
        <v>0</v>
      </c>
      <c r="J12" s="667">
        <v>0</v>
      </c>
      <c r="K12" s="668">
        <v>0</v>
      </c>
    </row>
    <row r="13" spans="1:11">
      <c r="A13" s="203">
        <v>5</v>
      </c>
      <c r="B13" s="204" t="s">
        <v>268</v>
      </c>
      <c r="C13" s="666">
        <v>37554657.212424234</v>
      </c>
      <c r="D13" s="667">
        <v>49515730.626212113</v>
      </c>
      <c r="E13" s="667">
        <v>87070387.838636369</v>
      </c>
      <c r="F13" s="667">
        <v>3161644.0681113638</v>
      </c>
      <c r="G13" s="667">
        <v>17809364.816333327</v>
      </c>
      <c r="H13" s="667">
        <v>20971008.884444691</v>
      </c>
      <c r="I13" s="667">
        <v>1111911.9381060607</v>
      </c>
      <c r="J13" s="667">
        <v>4664686.2007424254</v>
      </c>
      <c r="K13" s="668">
        <v>5776598.1388484864</v>
      </c>
    </row>
    <row r="14" spans="1:11">
      <c r="A14" s="203">
        <v>6</v>
      </c>
      <c r="B14" s="204" t="s">
        <v>300</v>
      </c>
      <c r="C14" s="666">
        <v>0</v>
      </c>
      <c r="D14" s="667">
        <v>0</v>
      </c>
      <c r="E14" s="667">
        <v>0</v>
      </c>
      <c r="F14" s="667">
        <v>0</v>
      </c>
      <c r="G14" s="667">
        <v>0</v>
      </c>
      <c r="H14" s="667">
        <v>0</v>
      </c>
      <c r="I14" s="667">
        <v>0</v>
      </c>
      <c r="J14" s="667">
        <v>0</v>
      </c>
      <c r="K14" s="668">
        <v>0</v>
      </c>
    </row>
    <row r="15" spans="1:11">
      <c r="A15" s="203">
        <v>7</v>
      </c>
      <c r="B15" s="204" t="s">
        <v>301</v>
      </c>
      <c r="C15" s="666">
        <v>19508019.681818184</v>
      </c>
      <c r="D15" s="667">
        <v>99442098.395606056</v>
      </c>
      <c r="E15" s="667">
        <v>118950118.07742426</v>
      </c>
      <c r="F15" s="667">
        <v>14687845.010454543</v>
      </c>
      <c r="G15" s="667">
        <v>25110607.796515159</v>
      </c>
      <c r="H15" s="667">
        <v>39798452.806969702</v>
      </c>
      <c r="I15" s="667">
        <v>14687845.010454543</v>
      </c>
      <c r="J15" s="667">
        <v>25110607.796515159</v>
      </c>
      <c r="K15" s="668">
        <v>39798452.806969702</v>
      </c>
    </row>
    <row r="16" spans="1:11">
      <c r="A16" s="203">
        <v>8</v>
      </c>
      <c r="B16" s="205" t="s">
        <v>261</v>
      </c>
      <c r="C16" s="666">
        <v>164070714.82363638</v>
      </c>
      <c r="D16" s="667">
        <v>651850197.62847066</v>
      </c>
      <c r="E16" s="667">
        <v>815920912.45210707</v>
      </c>
      <c r="F16" s="667">
        <v>47091824.265169688</v>
      </c>
      <c r="G16" s="667">
        <v>74732472.249647111</v>
      </c>
      <c r="H16" s="667">
        <v>121824296.51481682</v>
      </c>
      <c r="I16" s="667">
        <v>35818806.833954543</v>
      </c>
      <c r="J16" s="667">
        <v>48605887.580383345</v>
      </c>
      <c r="K16" s="668">
        <v>84424694.414337873</v>
      </c>
    </row>
    <row r="17" spans="1:11">
      <c r="A17" s="197" t="s">
        <v>258</v>
      </c>
      <c r="B17" s="198"/>
      <c r="C17" s="198"/>
      <c r="D17" s="198"/>
      <c r="E17" s="198"/>
      <c r="F17" s="198"/>
      <c r="G17" s="198"/>
      <c r="H17" s="198"/>
      <c r="I17" s="198"/>
      <c r="J17" s="198"/>
      <c r="K17" s="199"/>
    </row>
    <row r="18" spans="1:11">
      <c r="A18" s="203">
        <v>9</v>
      </c>
      <c r="B18" s="204" t="s">
        <v>264</v>
      </c>
      <c r="C18" s="666">
        <v>0</v>
      </c>
      <c r="D18" s="667">
        <v>0</v>
      </c>
      <c r="E18" s="667">
        <v>0</v>
      </c>
      <c r="F18" s="667">
        <v>0</v>
      </c>
      <c r="G18" s="667">
        <v>0</v>
      </c>
      <c r="H18" s="667">
        <v>0</v>
      </c>
      <c r="I18" s="667">
        <v>0</v>
      </c>
      <c r="J18" s="667">
        <v>0</v>
      </c>
      <c r="K18" s="668">
        <v>0</v>
      </c>
    </row>
    <row r="19" spans="1:11">
      <c r="A19" s="203">
        <v>10</v>
      </c>
      <c r="B19" s="204" t="s">
        <v>302</v>
      </c>
      <c r="C19" s="666">
        <v>203145672.3097513</v>
      </c>
      <c r="D19" s="667">
        <v>447524767.49081737</v>
      </c>
      <c r="E19" s="667">
        <v>650670439.80056858</v>
      </c>
      <c r="F19" s="667">
        <v>2349832.8421418816</v>
      </c>
      <c r="G19" s="667">
        <v>4576145.7713811612</v>
      </c>
      <c r="H19" s="667">
        <v>6925978.6135230428</v>
      </c>
      <c r="I19" s="667">
        <v>43360236.660323694</v>
      </c>
      <c r="J19" s="667">
        <v>52087736.513805404</v>
      </c>
      <c r="K19" s="668">
        <v>95447973.174129099</v>
      </c>
    </row>
    <row r="20" spans="1:11">
      <c r="A20" s="203">
        <v>11</v>
      </c>
      <c r="B20" s="204" t="s">
        <v>263</v>
      </c>
      <c r="C20" s="666">
        <v>87961954.76257576</v>
      </c>
      <c r="D20" s="667">
        <v>14185317.998333331</v>
      </c>
      <c r="E20" s="667">
        <v>102147272.76090907</v>
      </c>
      <c r="F20" s="667">
        <v>22787753.520151526</v>
      </c>
      <c r="G20" s="667">
        <v>12920642.880000003</v>
      </c>
      <c r="H20" s="667">
        <v>35708396.400151528</v>
      </c>
      <c r="I20" s="667">
        <v>22787753.520151526</v>
      </c>
      <c r="J20" s="667">
        <v>12920642.880000003</v>
      </c>
      <c r="K20" s="668">
        <v>35708396.400151528</v>
      </c>
    </row>
    <row r="21" spans="1:11" ht="13.5" thickBot="1">
      <c r="A21" s="206">
        <v>12</v>
      </c>
      <c r="B21" s="207" t="s">
        <v>262</v>
      </c>
      <c r="C21" s="669">
        <v>291107627.07232708</v>
      </c>
      <c r="D21" s="670">
        <v>461710085.4891507</v>
      </c>
      <c r="E21" s="669">
        <v>752817712.56147766</v>
      </c>
      <c r="F21" s="670">
        <v>25137586.362293407</v>
      </c>
      <c r="G21" s="670">
        <v>17496788.651381165</v>
      </c>
      <c r="H21" s="670">
        <v>42634375.013674572</v>
      </c>
      <c r="I21" s="670">
        <v>66147990.18047522</v>
      </c>
      <c r="J21" s="670">
        <v>65008379.393805407</v>
      </c>
      <c r="K21" s="671">
        <v>131156369.57428062</v>
      </c>
    </row>
    <row r="22" spans="1:11" ht="38.25" customHeight="1" thickBot="1">
      <c r="A22" s="208"/>
      <c r="B22" s="209"/>
      <c r="C22" s="209"/>
      <c r="D22" s="209"/>
      <c r="E22" s="209"/>
      <c r="F22" s="792" t="s">
        <v>304</v>
      </c>
      <c r="G22" s="790"/>
      <c r="H22" s="790"/>
      <c r="I22" s="792" t="s">
        <v>269</v>
      </c>
      <c r="J22" s="790"/>
      <c r="K22" s="791"/>
    </row>
    <row r="23" spans="1:11">
      <c r="A23" s="210">
        <v>13</v>
      </c>
      <c r="B23" s="211" t="s">
        <v>254</v>
      </c>
      <c r="C23" s="212"/>
      <c r="D23" s="212"/>
      <c r="E23" s="212"/>
      <c r="F23" s="672">
        <v>61472476.786818184</v>
      </c>
      <c r="G23" s="672">
        <v>90721826.498484865</v>
      </c>
      <c r="H23" s="672">
        <v>152194303.28530306</v>
      </c>
      <c r="I23" s="672">
        <v>20462072.968636364</v>
      </c>
      <c r="J23" s="672">
        <v>43881049.725757577</v>
      </c>
      <c r="K23" s="673">
        <v>64343122.694393948</v>
      </c>
    </row>
    <row r="24" spans="1:11" ht="13.5" thickBot="1">
      <c r="A24" s="213">
        <v>14</v>
      </c>
      <c r="B24" s="214" t="s">
        <v>266</v>
      </c>
      <c r="C24" s="215"/>
      <c r="D24" s="216"/>
      <c r="E24" s="217"/>
      <c r="F24" s="674">
        <v>21954237.90287628</v>
      </c>
      <c r="G24" s="674">
        <v>57235683.598265946</v>
      </c>
      <c r="H24" s="674">
        <v>79189921.501142249</v>
      </c>
      <c r="I24" s="674">
        <v>8954701.7084886357</v>
      </c>
      <c r="J24" s="674">
        <v>12151471.895095836</v>
      </c>
      <c r="K24" s="675">
        <v>21106173.603584468</v>
      </c>
    </row>
    <row r="25" spans="1:11" ht="13.5" thickBot="1">
      <c r="A25" s="218">
        <v>15</v>
      </c>
      <c r="B25" s="219" t="s">
        <v>267</v>
      </c>
      <c r="C25" s="220"/>
      <c r="D25" s="220"/>
      <c r="E25" s="220"/>
      <c r="F25" s="676">
        <v>2.8000278150745794</v>
      </c>
      <c r="G25" s="676">
        <v>1.5850570971643543</v>
      </c>
      <c r="H25" s="676">
        <v>1.921889811231948</v>
      </c>
      <c r="I25" s="676">
        <v>2.2850647218364943</v>
      </c>
      <c r="J25" s="676">
        <v>3.6111715604977328</v>
      </c>
      <c r="K25" s="677">
        <v>3.0485451272639268</v>
      </c>
    </row>
    <row r="27" spans="1:11" ht="25.5">
      <c r="B27" s="193"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zoomScale="55" zoomScaleNormal="55" workbookViewId="0">
      <pane xSplit="1" ySplit="5" topLeftCell="B6" activePane="bottomRight" state="frozen"/>
      <selection activeCell="B2" sqref="B2"/>
      <selection pane="topRight" activeCell="B2" sqref="B2"/>
      <selection pane="bottomLeft" activeCell="B2" sqref="B2"/>
      <selection pane="bottomRight" activeCell="B2" sqref="B2"/>
    </sheetView>
  </sheetViews>
  <sheetFormatPr defaultColWidth="9.140625" defaultRowHeight="12.75"/>
  <cols>
    <col min="1" max="1" width="10.5703125" style="4" bestFit="1" customWidth="1"/>
    <col min="2" max="2" width="95" style="4" customWidth="1"/>
    <col min="3" max="3" width="15" style="4" bestFit="1" customWidth="1"/>
    <col min="4" max="4" width="16.85546875" style="4" customWidth="1"/>
    <col min="5" max="5" width="18.28515625" style="4" bestFit="1" customWidth="1"/>
    <col min="6" max="13" width="12.7109375" style="4" customWidth="1"/>
    <col min="14" max="14" width="31" style="4" bestFit="1" customWidth="1"/>
    <col min="15" max="16384" width="9.140625" style="17"/>
  </cols>
  <sheetData>
    <row r="1" spans="1:14">
      <c r="A1" s="4" t="s">
        <v>30</v>
      </c>
      <c r="B1" s="3" t="str">
        <f>'Info '!C2</f>
        <v>JSC " Halyk Bank Georgia"</v>
      </c>
    </row>
    <row r="2" spans="1:14" ht="14.25" customHeight="1">
      <c r="A2" s="4" t="s">
        <v>31</v>
      </c>
      <c r="B2" s="306">
        <f>'1. key ratios '!B2</f>
        <v>45565</v>
      </c>
    </row>
    <row r="3" spans="1:14" ht="14.25" customHeight="1"/>
    <row r="4" spans="1:14" ht="13.5" thickBot="1">
      <c r="A4" s="4" t="s">
        <v>162</v>
      </c>
      <c r="B4" s="143" t="s">
        <v>28</v>
      </c>
    </row>
    <row r="5" spans="1:14" s="105" customFormat="1">
      <c r="A5" s="101"/>
      <c r="B5" s="102"/>
      <c r="C5" s="103" t="s">
        <v>0</v>
      </c>
      <c r="D5" s="103" t="s">
        <v>1</v>
      </c>
      <c r="E5" s="103" t="s">
        <v>2</v>
      </c>
      <c r="F5" s="103" t="s">
        <v>3</v>
      </c>
      <c r="G5" s="103" t="s">
        <v>4</v>
      </c>
      <c r="H5" s="103" t="s">
        <v>5</v>
      </c>
      <c r="I5" s="103" t="s">
        <v>8</v>
      </c>
      <c r="J5" s="103" t="s">
        <v>9</v>
      </c>
      <c r="K5" s="103" t="s">
        <v>10</v>
      </c>
      <c r="L5" s="103" t="s">
        <v>11</v>
      </c>
      <c r="M5" s="103" t="s">
        <v>12</v>
      </c>
      <c r="N5" s="104" t="s">
        <v>13</v>
      </c>
    </row>
    <row r="6" spans="1:14" ht="25.5">
      <c r="A6" s="106"/>
      <c r="B6" s="107"/>
      <c r="C6" s="108" t="s">
        <v>161</v>
      </c>
      <c r="D6" s="109" t="s">
        <v>160</v>
      </c>
      <c r="E6" s="110" t="s">
        <v>159</v>
      </c>
      <c r="F6" s="111">
        <v>0</v>
      </c>
      <c r="G6" s="111">
        <v>0.2</v>
      </c>
      <c r="H6" s="111">
        <v>0.35</v>
      </c>
      <c r="I6" s="111">
        <v>0.5</v>
      </c>
      <c r="J6" s="111">
        <v>0.75</v>
      </c>
      <c r="K6" s="111">
        <v>1</v>
      </c>
      <c r="L6" s="111">
        <v>1.5</v>
      </c>
      <c r="M6" s="111">
        <v>2.5</v>
      </c>
      <c r="N6" s="142" t="s">
        <v>168</v>
      </c>
    </row>
    <row r="7" spans="1:14" ht="15">
      <c r="A7" s="112">
        <v>1</v>
      </c>
      <c r="B7" s="113" t="s">
        <v>158</v>
      </c>
      <c r="C7" s="678">
        <f>SUM(C8:C13)</f>
        <v>74619323.450000003</v>
      </c>
      <c r="D7" s="107"/>
      <c r="E7" s="678">
        <f t="shared" ref="E7:M7" si="0">SUM(E8:E13)</f>
        <v>1492386.469</v>
      </c>
      <c r="F7" s="679">
        <f>SUM(F8:F13)</f>
        <v>0</v>
      </c>
      <c r="G7" s="679">
        <f t="shared" si="0"/>
        <v>0</v>
      </c>
      <c r="H7" s="679">
        <f t="shared" si="0"/>
        <v>0</v>
      </c>
      <c r="I7" s="679">
        <f t="shared" si="0"/>
        <v>0</v>
      </c>
      <c r="J7" s="679">
        <f t="shared" si="0"/>
        <v>0</v>
      </c>
      <c r="K7" s="679">
        <f t="shared" si="0"/>
        <v>1492386.469</v>
      </c>
      <c r="L7" s="679">
        <f t="shared" si="0"/>
        <v>0</v>
      </c>
      <c r="M7" s="679">
        <f t="shared" si="0"/>
        <v>0</v>
      </c>
      <c r="N7" s="681">
        <f>SUM(N8:N13)</f>
        <v>1492386.469</v>
      </c>
    </row>
    <row r="8" spans="1:14" ht="14.25">
      <c r="A8" s="112">
        <v>1.1000000000000001</v>
      </c>
      <c r="B8" s="114" t="s">
        <v>156</v>
      </c>
      <c r="C8" s="679">
        <v>74619323.450000003</v>
      </c>
      <c r="D8" s="115">
        <v>0.02</v>
      </c>
      <c r="E8" s="678">
        <f>C8*D8</f>
        <v>1492386.469</v>
      </c>
      <c r="F8" s="679">
        <v>0</v>
      </c>
      <c r="G8" s="679">
        <v>0</v>
      </c>
      <c r="H8" s="679">
        <v>0</v>
      </c>
      <c r="I8" s="679">
        <v>0</v>
      </c>
      <c r="J8" s="679">
        <v>0</v>
      </c>
      <c r="K8" s="679">
        <v>1492386.469</v>
      </c>
      <c r="L8" s="679">
        <v>0</v>
      </c>
      <c r="M8" s="679">
        <v>0</v>
      </c>
      <c r="N8" s="681">
        <f>SUMPRODUCT($F$6:$M$6,F8:M8)</f>
        <v>1492386.469</v>
      </c>
    </row>
    <row r="9" spans="1:14" ht="14.25">
      <c r="A9" s="112">
        <v>1.2</v>
      </c>
      <c r="B9" s="114" t="s">
        <v>155</v>
      </c>
      <c r="C9" s="679">
        <v>0</v>
      </c>
      <c r="D9" s="115">
        <v>0.05</v>
      </c>
      <c r="E9" s="678">
        <f>C9*D9</f>
        <v>0</v>
      </c>
      <c r="F9" s="679">
        <v>0</v>
      </c>
      <c r="G9" s="679">
        <v>0</v>
      </c>
      <c r="H9" s="679">
        <v>0</v>
      </c>
      <c r="I9" s="679">
        <v>0</v>
      </c>
      <c r="J9" s="679">
        <v>0</v>
      </c>
      <c r="K9" s="679">
        <v>0</v>
      </c>
      <c r="L9" s="679">
        <v>0</v>
      </c>
      <c r="M9" s="679">
        <v>0</v>
      </c>
      <c r="N9" s="681">
        <f t="shared" ref="N9:N12" si="1">SUMPRODUCT($F$6:$M$6,F9:M9)</f>
        <v>0</v>
      </c>
    </row>
    <row r="10" spans="1:14" ht="14.25">
      <c r="A10" s="112">
        <v>1.3</v>
      </c>
      <c r="B10" s="114" t="s">
        <v>154</v>
      </c>
      <c r="C10" s="679">
        <v>0</v>
      </c>
      <c r="D10" s="115">
        <v>0.08</v>
      </c>
      <c r="E10" s="678">
        <f>C10*D10</f>
        <v>0</v>
      </c>
      <c r="F10" s="679">
        <v>0</v>
      </c>
      <c r="G10" s="679">
        <v>0</v>
      </c>
      <c r="H10" s="679">
        <v>0</v>
      </c>
      <c r="I10" s="679">
        <v>0</v>
      </c>
      <c r="J10" s="679">
        <v>0</v>
      </c>
      <c r="K10" s="679">
        <v>0</v>
      </c>
      <c r="L10" s="679">
        <v>0</v>
      </c>
      <c r="M10" s="679">
        <v>0</v>
      </c>
      <c r="N10" s="681">
        <f>SUMPRODUCT($F$6:$M$6,F10:M10)</f>
        <v>0</v>
      </c>
    </row>
    <row r="11" spans="1:14" ht="14.25">
      <c r="A11" s="112">
        <v>1.4</v>
      </c>
      <c r="B11" s="114" t="s">
        <v>153</v>
      </c>
      <c r="C11" s="679">
        <v>0</v>
      </c>
      <c r="D11" s="115">
        <v>0.11</v>
      </c>
      <c r="E11" s="678">
        <f>C11*D11</f>
        <v>0</v>
      </c>
      <c r="F11" s="679">
        <v>0</v>
      </c>
      <c r="G11" s="679">
        <v>0</v>
      </c>
      <c r="H11" s="679">
        <v>0</v>
      </c>
      <c r="I11" s="679">
        <v>0</v>
      </c>
      <c r="J11" s="679">
        <v>0</v>
      </c>
      <c r="K11" s="679">
        <v>0</v>
      </c>
      <c r="L11" s="679">
        <v>0</v>
      </c>
      <c r="M11" s="679">
        <v>0</v>
      </c>
      <c r="N11" s="681">
        <f t="shared" si="1"/>
        <v>0</v>
      </c>
    </row>
    <row r="12" spans="1:14" ht="14.25">
      <c r="A12" s="112">
        <v>1.5</v>
      </c>
      <c r="B12" s="114" t="s">
        <v>152</v>
      </c>
      <c r="C12" s="679">
        <v>0</v>
      </c>
      <c r="D12" s="115">
        <v>0.14000000000000001</v>
      </c>
      <c r="E12" s="678">
        <f>C12*D12</f>
        <v>0</v>
      </c>
      <c r="F12" s="679">
        <v>0</v>
      </c>
      <c r="G12" s="679">
        <v>0</v>
      </c>
      <c r="H12" s="679">
        <v>0</v>
      </c>
      <c r="I12" s="679">
        <v>0</v>
      </c>
      <c r="J12" s="679">
        <v>0</v>
      </c>
      <c r="K12" s="679">
        <v>0</v>
      </c>
      <c r="L12" s="679">
        <v>0</v>
      </c>
      <c r="M12" s="679">
        <v>0</v>
      </c>
      <c r="N12" s="681">
        <f t="shared" si="1"/>
        <v>0</v>
      </c>
    </row>
    <row r="13" spans="1:14" ht="14.25">
      <c r="A13" s="112">
        <v>1.6</v>
      </c>
      <c r="B13" s="116" t="s">
        <v>151</v>
      </c>
      <c r="C13" s="679">
        <v>0</v>
      </c>
      <c r="D13" s="117"/>
      <c r="E13" s="679"/>
      <c r="F13" s="679">
        <v>0</v>
      </c>
      <c r="G13" s="679">
        <v>0</v>
      </c>
      <c r="H13" s="679">
        <v>0</v>
      </c>
      <c r="I13" s="679">
        <v>0</v>
      </c>
      <c r="J13" s="679">
        <v>0</v>
      </c>
      <c r="K13" s="679">
        <v>0</v>
      </c>
      <c r="L13" s="679">
        <v>0</v>
      </c>
      <c r="M13" s="679">
        <v>0</v>
      </c>
      <c r="N13" s="681">
        <f>SUMPRODUCT($F$6:$M$6,F13:M13)</f>
        <v>0</v>
      </c>
    </row>
    <row r="14" spans="1:14" ht="15">
      <c r="A14" s="112">
        <v>2</v>
      </c>
      <c r="B14" s="118" t="s">
        <v>157</v>
      </c>
      <c r="C14" s="678">
        <f>SUM(C15:C20)</f>
        <v>0</v>
      </c>
      <c r="D14" s="107"/>
      <c r="E14" s="678">
        <f t="shared" ref="E14:M14" si="2">SUM(E15:E20)</f>
        <v>0</v>
      </c>
      <c r="F14" s="679">
        <f t="shared" si="2"/>
        <v>0</v>
      </c>
      <c r="G14" s="679">
        <f t="shared" si="2"/>
        <v>0</v>
      </c>
      <c r="H14" s="679">
        <f t="shared" si="2"/>
        <v>0</v>
      </c>
      <c r="I14" s="679">
        <f t="shared" si="2"/>
        <v>0</v>
      </c>
      <c r="J14" s="679">
        <f t="shared" si="2"/>
        <v>0</v>
      </c>
      <c r="K14" s="679">
        <f t="shared" si="2"/>
        <v>0</v>
      </c>
      <c r="L14" s="679">
        <f t="shared" si="2"/>
        <v>0</v>
      </c>
      <c r="M14" s="679">
        <f t="shared" si="2"/>
        <v>0</v>
      </c>
      <c r="N14" s="681">
        <f>SUM(N15:N20)</f>
        <v>0</v>
      </c>
    </row>
    <row r="15" spans="1:14" ht="14.25">
      <c r="A15" s="112">
        <v>2.1</v>
      </c>
      <c r="B15" s="116" t="s">
        <v>156</v>
      </c>
      <c r="C15" s="679">
        <v>0</v>
      </c>
      <c r="D15" s="115">
        <v>5.0000000000000001E-3</v>
      </c>
      <c r="E15" s="678">
        <f>C15*D15</f>
        <v>0</v>
      </c>
      <c r="F15" s="679">
        <v>0</v>
      </c>
      <c r="G15" s="679">
        <v>0</v>
      </c>
      <c r="H15" s="679">
        <v>0</v>
      </c>
      <c r="I15" s="679">
        <v>0</v>
      </c>
      <c r="J15" s="679">
        <v>0</v>
      </c>
      <c r="K15" s="679">
        <v>0</v>
      </c>
      <c r="L15" s="679">
        <v>0</v>
      </c>
      <c r="M15" s="679">
        <v>0</v>
      </c>
      <c r="N15" s="681">
        <f>SUMPRODUCT($F$6:$M$6,F15:M15)</f>
        <v>0</v>
      </c>
    </row>
    <row r="16" spans="1:14" ht="14.25">
      <c r="A16" s="112">
        <v>2.2000000000000002</v>
      </c>
      <c r="B16" s="116" t="s">
        <v>155</v>
      </c>
      <c r="C16" s="679">
        <v>0</v>
      </c>
      <c r="D16" s="115">
        <v>0.01</v>
      </c>
      <c r="E16" s="678">
        <f>C16*D16</f>
        <v>0</v>
      </c>
      <c r="F16" s="679">
        <v>0</v>
      </c>
      <c r="G16" s="679">
        <v>0</v>
      </c>
      <c r="H16" s="679">
        <v>0</v>
      </c>
      <c r="I16" s="679">
        <v>0</v>
      </c>
      <c r="J16" s="679">
        <v>0</v>
      </c>
      <c r="K16" s="679">
        <v>0</v>
      </c>
      <c r="L16" s="679">
        <v>0</v>
      </c>
      <c r="M16" s="679">
        <v>0</v>
      </c>
      <c r="N16" s="681">
        <f t="shared" ref="N16:N20" si="3">SUMPRODUCT($F$6:$M$6,F16:M16)</f>
        <v>0</v>
      </c>
    </row>
    <row r="17" spans="1:14" ht="14.25">
      <c r="A17" s="112">
        <v>2.2999999999999998</v>
      </c>
      <c r="B17" s="116" t="s">
        <v>154</v>
      </c>
      <c r="C17" s="679">
        <v>0</v>
      </c>
      <c r="D17" s="115">
        <v>0.02</v>
      </c>
      <c r="E17" s="678">
        <f>C17*D17</f>
        <v>0</v>
      </c>
      <c r="F17" s="679">
        <v>0</v>
      </c>
      <c r="G17" s="679">
        <v>0</v>
      </c>
      <c r="H17" s="679">
        <v>0</v>
      </c>
      <c r="I17" s="679">
        <v>0</v>
      </c>
      <c r="J17" s="679">
        <v>0</v>
      </c>
      <c r="K17" s="679">
        <v>0</v>
      </c>
      <c r="L17" s="679">
        <v>0</v>
      </c>
      <c r="M17" s="679">
        <v>0</v>
      </c>
      <c r="N17" s="681">
        <f t="shared" si="3"/>
        <v>0</v>
      </c>
    </row>
    <row r="18" spans="1:14" ht="14.25">
      <c r="A18" s="112">
        <v>2.4</v>
      </c>
      <c r="B18" s="116" t="s">
        <v>153</v>
      </c>
      <c r="C18" s="679">
        <v>0</v>
      </c>
      <c r="D18" s="115">
        <v>0.03</v>
      </c>
      <c r="E18" s="678">
        <f>C18*D18</f>
        <v>0</v>
      </c>
      <c r="F18" s="679">
        <v>0</v>
      </c>
      <c r="G18" s="679">
        <v>0</v>
      </c>
      <c r="H18" s="679">
        <v>0</v>
      </c>
      <c r="I18" s="679">
        <v>0</v>
      </c>
      <c r="J18" s="679">
        <v>0</v>
      </c>
      <c r="K18" s="679">
        <v>0</v>
      </c>
      <c r="L18" s="679">
        <v>0</v>
      </c>
      <c r="M18" s="679">
        <v>0</v>
      </c>
      <c r="N18" s="681">
        <f t="shared" si="3"/>
        <v>0</v>
      </c>
    </row>
    <row r="19" spans="1:14" ht="14.25">
      <c r="A19" s="112">
        <v>2.5</v>
      </c>
      <c r="B19" s="116" t="s">
        <v>152</v>
      </c>
      <c r="C19" s="679">
        <v>0</v>
      </c>
      <c r="D19" s="115">
        <v>0.04</v>
      </c>
      <c r="E19" s="678">
        <f>C19*D19</f>
        <v>0</v>
      </c>
      <c r="F19" s="679">
        <v>0</v>
      </c>
      <c r="G19" s="679">
        <v>0</v>
      </c>
      <c r="H19" s="679">
        <v>0</v>
      </c>
      <c r="I19" s="679">
        <v>0</v>
      </c>
      <c r="J19" s="679">
        <v>0</v>
      </c>
      <c r="K19" s="679">
        <v>0</v>
      </c>
      <c r="L19" s="679">
        <v>0</v>
      </c>
      <c r="M19" s="679">
        <v>0</v>
      </c>
      <c r="N19" s="681">
        <f t="shared" si="3"/>
        <v>0</v>
      </c>
    </row>
    <row r="20" spans="1:14" ht="14.25">
      <c r="A20" s="112">
        <v>2.6</v>
      </c>
      <c r="B20" s="116" t="s">
        <v>151</v>
      </c>
      <c r="C20" s="679">
        <v>0</v>
      </c>
      <c r="D20" s="117"/>
      <c r="E20" s="682"/>
      <c r="F20" s="679">
        <v>0</v>
      </c>
      <c r="G20" s="679">
        <v>0</v>
      </c>
      <c r="H20" s="679">
        <v>0</v>
      </c>
      <c r="I20" s="679">
        <v>0</v>
      </c>
      <c r="J20" s="679">
        <v>0</v>
      </c>
      <c r="K20" s="679">
        <v>0</v>
      </c>
      <c r="L20" s="679">
        <v>0</v>
      </c>
      <c r="M20" s="679">
        <v>0</v>
      </c>
      <c r="N20" s="681">
        <f t="shared" si="3"/>
        <v>0</v>
      </c>
    </row>
    <row r="21" spans="1:14" ht="15.75" thickBot="1">
      <c r="A21" s="119"/>
      <c r="B21" s="120" t="s">
        <v>64</v>
      </c>
      <c r="C21" s="680">
        <f>C14+C7</f>
        <v>74619323.450000003</v>
      </c>
      <c r="D21" s="121"/>
      <c r="E21" s="680">
        <f>E14+E7</f>
        <v>1492386.469</v>
      </c>
      <c r="F21" s="683">
        <f>F7+F14</f>
        <v>0</v>
      </c>
      <c r="G21" s="683">
        <f t="shared" ref="G21:L21" si="4">G7+G14</f>
        <v>0</v>
      </c>
      <c r="H21" s="683">
        <f t="shared" si="4"/>
        <v>0</v>
      </c>
      <c r="I21" s="683">
        <f t="shared" si="4"/>
        <v>0</v>
      </c>
      <c r="J21" s="683">
        <f t="shared" si="4"/>
        <v>0</v>
      </c>
      <c r="K21" s="683">
        <f t="shared" si="4"/>
        <v>1492386.469</v>
      </c>
      <c r="L21" s="683">
        <f t="shared" si="4"/>
        <v>0</v>
      </c>
      <c r="M21" s="683">
        <f>M7+M14</f>
        <v>0</v>
      </c>
      <c r="N21" s="684">
        <f>N14+N7</f>
        <v>1492386.469</v>
      </c>
    </row>
    <row r="22" spans="1:14">
      <c r="E22" s="122"/>
      <c r="F22" s="122"/>
      <c r="G22" s="122"/>
      <c r="H22" s="122"/>
      <c r="I22" s="122"/>
      <c r="J22" s="122"/>
      <c r="K22" s="122"/>
      <c r="L22" s="122"/>
      <c r="M22" s="122"/>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zoomScale="90" zoomScaleNormal="90" workbookViewId="0">
      <selection activeCell="B2" sqref="B2"/>
    </sheetView>
  </sheetViews>
  <sheetFormatPr defaultRowHeight="15"/>
  <cols>
    <col min="1" max="1" width="11.42578125" customWidth="1"/>
    <col min="2" max="2" width="76.85546875" style="246" customWidth="1"/>
    <col min="3" max="3" width="22.85546875" customWidth="1"/>
  </cols>
  <sheetData>
    <row r="1" spans="1:3">
      <c r="A1" s="2" t="s">
        <v>30</v>
      </c>
      <c r="B1" s="3" t="str">
        <f>'Info '!C2</f>
        <v>JSC " Halyk Bank Georgia"</v>
      </c>
    </row>
    <row r="2" spans="1:3">
      <c r="A2" s="2" t="s">
        <v>31</v>
      </c>
      <c r="B2" s="306">
        <f>'1. key ratios '!B2</f>
        <v>45565</v>
      </c>
    </row>
    <row r="3" spans="1:3">
      <c r="A3" s="4"/>
      <c r="B3"/>
    </row>
    <row r="4" spans="1:3">
      <c r="A4" s="4" t="s">
        <v>308</v>
      </c>
      <c r="B4" t="s">
        <v>309</v>
      </c>
    </row>
    <row r="5" spans="1:3">
      <c r="A5" s="247" t="s">
        <v>310</v>
      </c>
      <c r="B5" s="248"/>
      <c r="C5" s="249"/>
    </row>
    <row r="6" spans="1:3" ht="24">
      <c r="A6" s="250">
        <v>1</v>
      </c>
      <c r="B6" s="251" t="s">
        <v>361</v>
      </c>
      <c r="C6" s="252">
        <v>904671284.0481739</v>
      </c>
    </row>
    <row r="7" spans="1:3">
      <c r="A7" s="250">
        <v>2</v>
      </c>
      <c r="B7" s="251" t="s">
        <v>311</v>
      </c>
      <c r="C7" s="252">
        <v>-7213656.129999998</v>
      </c>
    </row>
    <row r="8" spans="1:3" ht="24">
      <c r="A8" s="253">
        <v>3</v>
      </c>
      <c r="B8" s="254" t="s">
        <v>312</v>
      </c>
      <c r="C8" s="252">
        <f>C6+C7</f>
        <v>897457627.91817391</v>
      </c>
    </row>
    <row r="9" spans="1:3">
      <c r="A9" s="247" t="s">
        <v>313</v>
      </c>
      <c r="B9" s="248"/>
      <c r="C9" s="255"/>
    </row>
    <row r="10" spans="1:3" ht="24">
      <c r="A10" s="256">
        <v>4</v>
      </c>
      <c r="B10" s="257" t="s">
        <v>314</v>
      </c>
      <c r="C10" s="252">
        <v>0</v>
      </c>
    </row>
    <row r="11" spans="1:3">
      <c r="A11" s="256">
        <v>5</v>
      </c>
      <c r="B11" s="258" t="s">
        <v>315</v>
      </c>
      <c r="C11" s="252">
        <v>0</v>
      </c>
    </row>
    <row r="12" spans="1:3">
      <c r="A12" s="256" t="s">
        <v>316</v>
      </c>
      <c r="B12" s="258" t="s">
        <v>317</v>
      </c>
      <c r="C12" s="252">
        <v>1492386.469</v>
      </c>
    </row>
    <row r="13" spans="1:3" ht="24">
      <c r="A13" s="259">
        <v>6</v>
      </c>
      <c r="B13" s="257" t="s">
        <v>318</v>
      </c>
      <c r="C13" s="252">
        <v>0</v>
      </c>
    </row>
    <row r="14" spans="1:3">
      <c r="A14" s="259">
        <v>7</v>
      </c>
      <c r="B14" s="260" t="s">
        <v>319</v>
      </c>
      <c r="C14" s="252">
        <v>0</v>
      </c>
    </row>
    <row r="15" spans="1:3">
      <c r="A15" s="261">
        <v>8</v>
      </c>
      <c r="B15" s="262" t="s">
        <v>320</v>
      </c>
      <c r="C15" s="252">
        <v>0</v>
      </c>
    </row>
    <row r="16" spans="1:3">
      <c r="A16" s="259">
        <v>9</v>
      </c>
      <c r="B16" s="260" t="s">
        <v>321</v>
      </c>
      <c r="C16" s="252">
        <v>0</v>
      </c>
    </row>
    <row r="17" spans="1:3">
      <c r="A17" s="259">
        <v>10</v>
      </c>
      <c r="B17" s="260" t="s">
        <v>322</v>
      </c>
      <c r="C17" s="252">
        <v>0</v>
      </c>
    </row>
    <row r="18" spans="1:3">
      <c r="A18" s="263">
        <v>11</v>
      </c>
      <c r="B18" s="264" t="s">
        <v>323</v>
      </c>
      <c r="C18" s="265">
        <f>SUM(C10:C17)</f>
        <v>1492386.469</v>
      </c>
    </row>
    <row r="19" spans="1:3">
      <c r="A19" s="266" t="s">
        <v>324</v>
      </c>
      <c r="B19" s="267"/>
      <c r="C19" s="268"/>
    </row>
    <row r="20" spans="1:3" ht="24">
      <c r="A20" s="269">
        <v>12</v>
      </c>
      <c r="B20" s="257" t="s">
        <v>325</v>
      </c>
      <c r="C20" s="252">
        <v>0</v>
      </c>
    </row>
    <row r="21" spans="1:3">
      <c r="A21" s="269">
        <v>13</v>
      </c>
      <c r="B21" s="257" t="s">
        <v>326</v>
      </c>
      <c r="C21" s="252">
        <v>0</v>
      </c>
    </row>
    <row r="22" spans="1:3">
      <c r="A22" s="269">
        <v>14</v>
      </c>
      <c r="B22" s="257" t="s">
        <v>327</v>
      </c>
      <c r="C22" s="252">
        <v>0</v>
      </c>
    </row>
    <row r="23" spans="1:3" ht="24">
      <c r="A23" s="269" t="s">
        <v>328</v>
      </c>
      <c r="B23" s="257" t="s">
        <v>329</v>
      </c>
      <c r="C23" s="252">
        <v>0</v>
      </c>
    </row>
    <row r="24" spans="1:3">
      <c r="A24" s="269">
        <v>15</v>
      </c>
      <c r="B24" s="257" t="s">
        <v>330</v>
      </c>
      <c r="C24" s="252">
        <v>0</v>
      </c>
    </row>
    <row r="25" spans="1:3">
      <c r="A25" s="269" t="s">
        <v>331</v>
      </c>
      <c r="B25" s="257" t="s">
        <v>332</v>
      </c>
      <c r="C25" s="252">
        <v>0</v>
      </c>
    </row>
    <row r="26" spans="1:3">
      <c r="A26" s="270">
        <v>16</v>
      </c>
      <c r="B26" s="271" t="s">
        <v>333</v>
      </c>
      <c r="C26" s="265">
        <f>SUM(C20:C25)</f>
        <v>0</v>
      </c>
    </row>
    <row r="27" spans="1:3">
      <c r="A27" s="247" t="s">
        <v>334</v>
      </c>
      <c r="B27" s="248"/>
      <c r="C27" s="255"/>
    </row>
    <row r="28" spans="1:3">
      <c r="A28" s="272">
        <v>17</v>
      </c>
      <c r="B28" s="258" t="s">
        <v>335</v>
      </c>
      <c r="C28" s="252">
        <v>64987217.945147239</v>
      </c>
    </row>
    <row r="29" spans="1:3">
      <c r="A29" s="272">
        <v>18</v>
      </c>
      <c r="B29" s="258" t="s">
        <v>336</v>
      </c>
      <c r="C29" s="252">
        <v>-46110123.19269377</v>
      </c>
    </row>
    <row r="30" spans="1:3">
      <c r="A30" s="270">
        <v>19</v>
      </c>
      <c r="B30" s="271" t="s">
        <v>337</v>
      </c>
      <c r="C30" s="265">
        <f>C28+C29</f>
        <v>18877094.752453469</v>
      </c>
    </row>
    <row r="31" spans="1:3">
      <c r="A31" s="247" t="s">
        <v>338</v>
      </c>
      <c r="B31" s="248"/>
      <c r="C31" s="255"/>
    </row>
    <row r="32" spans="1:3" ht="24">
      <c r="A32" s="272" t="s">
        <v>339</v>
      </c>
      <c r="B32" s="257" t="s">
        <v>340</v>
      </c>
      <c r="C32" s="273">
        <v>0</v>
      </c>
    </row>
    <row r="33" spans="1:3">
      <c r="A33" s="272" t="s">
        <v>341</v>
      </c>
      <c r="B33" s="258" t="s">
        <v>342</v>
      </c>
      <c r="C33" s="273">
        <v>0</v>
      </c>
    </row>
    <row r="34" spans="1:3">
      <c r="A34" s="247" t="s">
        <v>343</v>
      </c>
      <c r="B34" s="248"/>
      <c r="C34" s="255"/>
    </row>
    <row r="35" spans="1:3">
      <c r="A35" s="274">
        <v>20</v>
      </c>
      <c r="B35" s="275" t="s">
        <v>344</v>
      </c>
      <c r="C35" s="265">
        <f>'1. key ratios '!C9</f>
        <v>242283199.15451092</v>
      </c>
    </row>
    <row r="36" spans="1:3">
      <c r="A36" s="270">
        <v>21</v>
      </c>
      <c r="B36" s="271" t="s">
        <v>345</v>
      </c>
      <c r="C36" s="265">
        <f>C8+C18+C26+C30</f>
        <v>917827109.13962734</v>
      </c>
    </row>
    <row r="37" spans="1:3">
      <c r="A37" s="247" t="s">
        <v>346</v>
      </c>
      <c r="B37" s="248"/>
      <c r="C37" s="255"/>
    </row>
    <row r="38" spans="1:3">
      <c r="A38" s="270">
        <v>22</v>
      </c>
      <c r="B38" s="271" t="s">
        <v>346</v>
      </c>
      <c r="C38" s="721">
        <f>IFERROR(C35/C36,0)</f>
        <v>0.26397476904079198</v>
      </c>
    </row>
    <row r="39" spans="1:3">
      <c r="A39" s="247" t="s">
        <v>347</v>
      </c>
      <c r="B39" s="248"/>
      <c r="C39" s="255"/>
    </row>
    <row r="40" spans="1:3">
      <c r="A40" s="276" t="s">
        <v>348</v>
      </c>
      <c r="B40" s="257" t="s">
        <v>349</v>
      </c>
      <c r="C40" s="273">
        <v>0</v>
      </c>
    </row>
    <row r="41" spans="1:3" ht="24">
      <c r="A41" s="277" t="s">
        <v>350</v>
      </c>
      <c r="B41" s="251" t="s">
        <v>351</v>
      </c>
      <c r="C41" s="273">
        <v>0</v>
      </c>
    </row>
    <row r="43" spans="1:3">
      <c r="B43" s="246"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zoomScale="90" zoomScaleNormal="90" workbookViewId="0">
      <pane xSplit="2" ySplit="6" topLeftCell="C22" activePane="bottomRight" state="frozen"/>
      <selection activeCell="B2" sqref="B2"/>
      <selection pane="topRight" activeCell="B2" sqref="B2"/>
      <selection pane="bottomLeft" activeCell="B2" sqref="B2"/>
      <selection pane="bottomRight" activeCell="B2" sqref="B2"/>
    </sheetView>
  </sheetViews>
  <sheetFormatPr defaultRowHeight="15"/>
  <cols>
    <col min="1" max="1" width="8.7109375" style="172"/>
    <col min="2" max="2" width="82.5703125" style="313" customWidth="1"/>
    <col min="3" max="7" width="17.5703125" style="172" customWidth="1"/>
  </cols>
  <sheetData>
    <row r="1" spans="1:7">
      <c r="A1" s="172" t="s">
        <v>30</v>
      </c>
      <c r="B1" s="3" t="str">
        <f>'Info '!C2</f>
        <v>JSC " Halyk Bank Georgia"</v>
      </c>
    </row>
    <row r="2" spans="1:7">
      <c r="A2" s="172" t="s">
        <v>31</v>
      </c>
      <c r="B2" s="306">
        <f>'1. key ratios '!B2</f>
        <v>45565</v>
      </c>
    </row>
    <row r="4" spans="1:7" ht="15.75" thickBot="1">
      <c r="A4" s="172" t="s">
        <v>412</v>
      </c>
      <c r="B4" s="314" t="s">
        <v>373</v>
      </c>
    </row>
    <row r="5" spans="1:7">
      <c r="A5" s="315"/>
      <c r="B5" s="316"/>
      <c r="C5" s="793" t="s">
        <v>374</v>
      </c>
      <c r="D5" s="793"/>
      <c r="E5" s="793"/>
      <c r="F5" s="793"/>
      <c r="G5" s="794" t="s">
        <v>375</v>
      </c>
    </row>
    <row r="6" spans="1:7">
      <c r="A6" s="317"/>
      <c r="B6" s="318"/>
      <c r="C6" s="319" t="s">
        <v>376</v>
      </c>
      <c r="D6" s="320" t="s">
        <v>377</v>
      </c>
      <c r="E6" s="320" t="s">
        <v>378</v>
      </c>
      <c r="F6" s="320" t="s">
        <v>379</v>
      </c>
      <c r="G6" s="795"/>
    </row>
    <row r="7" spans="1:7">
      <c r="A7" s="321"/>
      <c r="B7" s="322" t="s">
        <v>380</v>
      </c>
      <c r="C7" s="323"/>
      <c r="D7" s="323"/>
      <c r="E7" s="323"/>
      <c r="F7" s="323"/>
      <c r="G7" s="324"/>
    </row>
    <row r="8" spans="1:7">
      <c r="A8" s="325">
        <v>1</v>
      </c>
      <c r="B8" s="326" t="s">
        <v>381</v>
      </c>
      <c r="C8" s="327">
        <f>SUM(C9:C10)</f>
        <v>236810150.65451092</v>
      </c>
      <c r="D8" s="327">
        <f>SUM(D9:D10)</f>
        <v>0</v>
      </c>
      <c r="E8" s="327">
        <f>SUM(E9:E10)</f>
        <v>0</v>
      </c>
      <c r="F8" s="327">
        <f>SUM(F9:F10)</f>
        <v>420062476.47322607</v>
      </c>
      <c r="G8" s="328">
        <f>SUM(G9:G10)</f>
        <v>656872627.12773705</v>
      </c>
    </row>
    <row r="9" spans="1:7">
      <c r="A9" s="325">
        <v>2</v>
      </c>
      <c r="B9" s="329" t="s">
        <v>382</v>
      </c>
      <c r="C9" s="327">
        <v>236810150.65451092</v>
      </c>
      <c r="D9" s="327">
        <v>0</v>
      </c>
      <c r="E9" s="327">
        <v>0</v>
      </c>
      <c r="F9" s="327">
        <v>27365242.5</v>
      </c>
      <c r="G9" s="328">
        <v>264175393.15451092</v>
      </c>
    </row>
    <row r="10" spans="1:7">
      <c r="A10" s="325">
        <v>3</v>
      </c>
      <c r="B10" s="329" t="s">
        <v>383</v>
      </c>
      <c r="C10" s="330"/>
      <c r="D10" s="330"/>
      <c r="E10" s="330"/>
      <c r="F10" s="327">
        <v>392697233.97322607</v>
      </c>
      <c r="G10" s="328">
        <v>392697233.97322607</v>
      </c>
    </row>
    <row r="11" spans="1:7" ht="14.45" customHeight="1">
      <c r="A11" s="325">
        <v>4</v>
      </c>
      <c r="B11" s="326" t="s">
        <v>384</v>
      </c>
      <c r="C11" s="327">
        <f t="shared" ref="C11:F11" si="0">SUM(C12:C13)</f>
        <v>21984023.369999982</v>
      </c>
      <c r="D11" s="327">
        <f t="shared" si="0"/>
        <v>21702827.358000003</v>
      </c>
      <c r="E11" s="327">
        <f t="shared" si="0"/>
        <v>22025626</v>
      </c>
      <c r="F11" s="327">
        <f t="shared" si="0"/>
        <v>5040839.66</v>
      </c>
      <c r="G11" s="328">
        <f>SUM(G12:G13)</f>
        <v>64117899.921099991</v>
      </c>
    </row>
    <row r="12" spans="1:7">
      <c r="A12" s="325">
        <v>5</v>
      </c>
      <c r="B12" s="329" t="s">
        <v>385</v>
      </c>
      <c r="C12" s="327">
        <v>14608321.829999985</v>
      </c>
      <c r="D12" s="331">
        <v>20458350.868000004</v>
      </c>
      <c r="E12" s="327">
        <v>18092345.109999999</v>
      </c>
      <c r="F12" s="327">
        <v>4407609.26</v>
      </c>
      <c r="G12" s="328">
        <v>57348747.60109999</v>
      </c>
    </row>
    <row r="13" spans="1:7">
      <c r="A13" s="325">
        <v>6</v>
      </c>
      <c r="B13" s="329" t="s">
        <v>386</v>
      </c>
      <c r="C13" s="327">
        <v>7375701.5399999991</v>
      </c>
      <c r="D13" s="331">
        <v>1244476.49</v>
      </c>
      <c r="E13" s="327">
        <v>3933280.8899999997</v>
      </c>
      <c r="F13" s="327">
        <v>633230.4</v>
      </c>
      <c r="G13" s="328">
        <v>6769152.3199999994</v>
      </c>
    </row>
    <row r="14" spans="1:7">
      <c r="A14" s="325">
        <v>7</v>
      </c>
      <c r="B14" s="326" t="s">
        <v>387</v>
      </c>
      <c r="C14" s="327">
        <f t="shared" ref="C14:F14" si="1">SUM(C15:C16)</f>
        <v>50692499.240000002</v>
      </c>
      <c r="D14" s="327">
        <f t="shared" si="1"/>
        <v>61950778.998773903</v>
      </c>
      <c r="E14" s="327">
        <f t="shared" si="1"/>
        <v>8732905.7400000002</v>
      </c>
      <c r="F14" s="327">
        <f t="shared" si="1"/>
        <v>6190783.209999999</v>
      </c>
      <c r="G14" s="328">
        <f>SUM(G15:G16)</f>
        <v>39888486.494386941</v>
      </c>
    </row>
    <row r="15" spans="1:7" ht="39">
      <c r="A15" s="325">
        <v>8</v>
      </c>
      <c r="B15" s="329" t="s">
        <v>388</v>
      </c>
      <c r="C15" s="327">
        <v>49119825.859999999</v>
      </c>
      <c r="D15" s="331">
        <v>17706428.178773902</v>
      </c>
      <c r="E15" s="327">
        <v>8459935.7400000002</v>
      </c>
      <c r="F15" s="327">
        <v>4490783.209999999</v>
      </c>
      <c r="G15" s="328">
        <v>39888486.494386941</v>
      </c>
    </row>
    <row r="16" spans="1:7" ht="26.25">
      <c r="A16" s="325">
        <v>9</v>
      </c>
      <c r="B16" s="329" t="s">
        <v>389</v>
      </c>
      <c r="C16" s="327">
        <v>1572673.3800000001</v>
      </c>
      <c r="D16" s="331">
        <v>44244350.82</v>
      </c>
      <c r="E16" s="327">
        <v>272970</v>
      </c>
      <c r="F16" s="327">
        <v>1700000</v>
      </c>
      <c r="G16" s="328">
        <v>0</v>
      </c>
    </row>
    <row r="17" spans="1:7">
      <c r="A17" s="325">
        <v>10</v>
      </c>
      <c r="B17" s="326" t="s">
        <v>390</v>
      </c>
      <c r="C17" s="327">
        <v>0</v>
      </c>
      <c r="D17" s="331">
        <v>0</v>
      </c>
      <c r="E17" s="327">
        <v>0</v>
      </c>
      <c r="F17" s="327">
        <v>0</v>
      </c>
      <c r="G17" s="328">
        <v>0</v>
      </c>
    </row>
    <row r="18" spans="1:7">
      <c r="A18" s="325">
        <v>11</v>
      </c>
      <c r="B18" s="326" t="s">
        <v>391</v>
      </c>
      <c r="C18" s="327">
        <f>SUM(C19:C20)</f>
        <v>0</v>
      </c>
      <c r="D18" s="331">
        <f t="shared" ref="D18:G18" si="2">SUM(D19:D20)</f>
        <v>9456544.2100000046</v>
      </c>
      <c r="E18" s="327">
        <f t="shared" si="2"/>
        <v>17510529.849999998</v>
      </c>
      <c r="F18" s="327">
        <f t="shared" si="2"/>
        <v>10124101.92</v>
      </c>
      <c r="G18" s="328">
        <f t="shared" si="2"/>
        <v>0</v>
      </c>
    </row>
    <row r="19" spans="1:7">
      <c r="A19" s="325">
        <v>12</v>
      </c>
      <c r="B19" s="329" t="s">
        <v>392</v>
      </c>
      <c r="C19" s="330"/>
      <c r="D19" s="331">
        <v>772615.95000000298</v>
      </c>
      <c r="E19" s="327">
        <v>0</v>
      </c>
      <c r="F19" s="327">
        <v>5062050.96</v>
      </c>
      <c r="G19" s="328">
        <v>0</v>
      </c>
    </row>
    <row r="20" spans="1:7">
      <c r="A20" s="325">
        <v>13</v>
      </c>
      <c r="B20" s="329" t="s">
        <v>393</v>
      </c>
      <c r="C20" s="327">
        <v>0</v>
      </c>
      <c r="D20" s="327">
        <v>8683928.2600000016</v>
      </c>
      <c r="E20" s="327">
        <v>17510529.849999998</v>
      </c>
      <c r="F20" s="327">
        <v>5062050.96</v>
      </c>
      <c r="G20" s="328">
        <v>0</v>
      </c>
    </row>
    <row r="21" spans="1:7">
      <c r="A21" s="332">
        <v>14</v>
      </c>
      <c r="B21" s="333" t="s">
        <v>394</v>
      </c>
      <c r="C21" s="330"/>
      <c r="D21" s="330"/>
      <c r="E21" s="330"/>
      <c r="F21" s="330"/>
      <c r="G21" s="334">
        <f>SUM(G8,G11,G14,G17,G18)</f>
        <v>760879013.54322398</v>
      </c>
    </row>
    <row r="22" spans="1:7">
      <c r="A22" s="335"/>
      <c r="B22" s="336" t="s">
        <v>395</v>
      </c>
      <c r="C22" s="337"/>
      <c r="D22" s="338"/>
      <c r="E22" s="337"/>
      <c r="F22" s="337"/>
      <c r="G22" s="339"/>
    </row>
    <row r="23" spans="1:7">
      <c r="A23" s="325">
        <v>15</v>
      </c>
      <c r="B23" s="326" t="s">
        <v>396</v>
      </c>
      <c r="C23" s="340">
        <v>149398977.80172527</v>
      </c>
      <c r="D23" s="341">
        <v>0</v>
      </c>
      <c r="E23" s="340">
        <v>0</v>
      </c>
      <c r="F23" s="340">
        <v>832262.82</v>
      </c>
      <c r="G23" s="328">
        <v>5338421.1400862653</v>
      </c>
    </row>
    <row r="24" spans="1:7">
      <c r="A24" s="325">
        <v>16</v>
      </c>
      <c r="B24" s="326" t="s">
        <v>397</v>
      </c>
      <c r="C24" s="327">
        <f>SUM(C25:C27,C29,C31)</f>
        <v>90201.146274712664</v>
      </c>
      <c r="D24" s="331">
        <f t="shared" ref="D24:G24" si="3">SUM(D25:D27,D29,D31)</f>
        <v>48604791.464970663</v>
      </c>
      <c r="E24" s="327">
        <f t="shared" si="3"/>
        <v>72584289.723935768</v>
      </c>
      <c r="F24" s="327">
        <f t="shared" si="3"/>
        <v>461455984.04046762</v>
      </c>
      <c r="G24" s="328">
        <f t="shared" si="3"/>
        <v>452925879.531551</v>
      </c>
    </row>
    <row r="25" spans="1:7">
      <c r="A25" s="325">
        <v>17</v>
      </c>
      <c r="B25" s="329" t="s">
        <v>398</v>
      </c>
      <c r="C25" s="327">
        <v>0</v>
      </c>
      <c r="D25" s="331">
        <v>0</v>
      </c>
      <c r="E25" s="327">
        <v>0</v>
      </c>
      <c r="F25" s="327">
        <v>0</v>
      </c>
      <c r="G25" s="328">
        <v>0</v>
      </c>
    </row>
    <row r="26" spans="1:7" ht="26.25">
      <c r="A26" s="325">
        <v>18</v>
      </c>
      <c r="B26" s="329" t="s">
        <v>399</v>
      </c>
      <c r="C26" s="327">
        <v>90201.146274712664</v>
      </c>
      <c r="D26" s="331">
        <v>174945.53660478134</v>
      </c>
      <c r="E26" s="327">
        <v>21663349.312923186</v>
      </c>
      <c r="F26" s="327">
        <v>943021.79047203017</v>
      </c>
      <c r="G26" s="328">
        <v>11814468.449365547</v>
      </c>
    </row>
    <row r="27" spans="1:7">
      <c r="A27" s="325">
        <v>19</v>
      </c>
      <c r="B27" s="329" t="s">
        <v>400</v>
      </c>
      <c r="C27" s="327">
        <v>0</v>
      </c>
      <c r="D27" s="331">
        <v>48365153.718509838</v>
      </c>
      <c r="E27" s="327">
        <v>50853597.743010148</v>
      </c>
      <c r="F27" s="327">
        <v>459422067.5358541</v>
      </c>
      <c r="G27" s="328">
        <v>440118133.13623595</v>
      </c>
    </row>
    <row r="28" spans="1:7">
      <c r="A28" s="325">
        <v>20</v>
      </c>
      <c r="B28" s="342" t="s">
        <v>401</v>
      </c>
      <c r="C28" s="327">
        <v>0</v>
      </c>
      <c r="D28" s="331">
        <v>0</v>
      </c>
      <c r="E28" s="327">
        <v>0</v>
      </c>
      <c r="F28" s="327">
        <v>0</v>
      </c>
      <c r="G28" s="328">
        <v>0</v>
      </c>
    </row>
    <row r="29" spans="1:7">
      <c r="A29" s="325">
        <v>21</v>
      </c>
      <c r="B29" s="329" t="s">
        <v>402</v>
      </c>
      <c r="C29" s="327">
        <v>0</v>
      </c>
      <c r="D29" s="331">
        <v>64692.209856041976</v>
      </c>
      <c r="E29" s="327">
        <v>67342.66800244445</v>
      </c>
      <c r="F29" s="327">
        <v>498656.11214151361</v>
      </c>
      <c r="G29" s="328">
        <v>489875.1342495298</v>
      </c>
    </row>
    <row r="30" spans="1:7">
      <c r="A30" s="325">
        <v>22</v>
      </c>
      <c r="B30" s="342" t="s">
        <v>401</v>
      </c>
      <c r="C30" s="327">
        <v>0</v>
      </c>
      <c r="D30" s="331">
        <v>0</v>
      </c>
      <c r="E30" s="327">
        <v>0</v>
      </c>
      <c r="F30" s="327">
        <v>0</v>
      </c>
      <c r="G30" s="328">
        <v>0</v>
      </c>
    </row>
    <row r="31" spans="1:7">
      <c r="A31" s="325">
        <v>23</v>
      </c>
      <c r="B31" s="329" t="s">
        <v>403</v>
      </c>
      <c r="C31" s="327">
        <v>0</v>
      </c>
      <c r="D31" s="331">
        <v>0</v>
      </c>
      <c r="E31" s="327">
        <v>0</v>
      </c>
      <c r="F31" s="327">
        <v>592238.60200000007</v>
      </c>
      <c r="G31" s="328">
        <v>503402.81170000002</v>
      </c>
    </row>
    <row r="32" spans="1:7">
      <c r="A32" s="325">
        <v>24</v>
      </c>
      <c r="B32" s="326" t="s">
        <v>404</v>
      </c>
      <c r="C32" s="327">
        <v>0</v>
      </c>
      <c r="D32" s="331">
        <v>0</v>
      </c>
      <c r="E32" s="327">
        <v>0</v>
      </c>
      <c r="F32" s="327">
        <v>0</v>
      </c>
      <c r="G32" s="328">
        <v>0</v>
      </c>
    </row>
    <row r="33" spans="1:7">
      <c r="A33" s="325">
        <v>25</v>
      </c>
      <c r="B33" s="326" t="s">
        <v>405</v>
      </c>
      <c r="C33" s="327">
        <f>SUM(C34:C35)</f>
        <v>39615754.57</v>
      </c>
      <c r="D33" s="327">
        <f>SUM(D34:D35)</f>
        <v>15279219.001117939</v>
      </c>
      <c r="E33" s="327">
        <f>SUM(E34:E35)</f>
        <v>11153433.481744986</v>
      </c>
      <c r="F33" s="327">
        <f>SUM(F34:F35)</f>
        <v>100265425.79793867</v>
      </c>
      <c r="G33" s="328">
        <f>SUM(G34:G35)</f>
        <v>157351687.1754961</v>
      </c>
    </row>
    <row r="34" spans="1:7">
      <c r="A34" s="325">
        <v>26</v>
      </c>
      <c r="B34" s="329" t="s">
        <v>406</v>
      </c>
      <c r="C34" s="330"/>
      <c r="D34" s="331">
        <v>0</v>
      </c>
      <c r="E34" s="327">
        <v>0</v>
      </c>
      <c r="F34" s="327">
        <v>0</v>
      </c>
      <c r="G34" s="328">
        <v>0</v>
      </c>
    </row>
    <row r="35" spans="1:7">
      <c r="A35" s="325">
        <v>27</v>
      </c>
      <c r="B35" s="329" t="s">
        <v>407</v>
      </c>
      <c r="C35" s="327">
        <v>39615754.57</v>
      </c>
      <c r="D35" s="331">
        <v>15279219.001117939</v>
      </c>
      <c r="E35" s="327">
        <v>11153433.481744986</v>
      </c>
      <c r="F35" s="327">
        <v>100265425.79793867</v>
      </c>
      <c r="G35" s="328">
        <v>157351687.1754961</v>
      </c>
    </row>
    <row r="36" spans="1:7">
      <c r="A36" s="325">
        <v>28</v>
      </c>
      <c r="B36" s="326" t="s">
        <v>408</v>
      </c>
      <c r="C36" s="327">
        <v>47487101.829999998</v>
      </c>
      <c r="D36" s="331">
        <v>1682656.1099999999</v>
      </c>
      <c r="E36" s="327">
        <v>7173829</v>
      </c>
      <c r="F36" s="327">
        <v>8837114.7200000007</v>
      </c>
      <c r="G36" s="328">
        <v>3260003.6025</v>
      </c>
    </row>
    <row r="37" spans="1:7">
      <c r="A37" s="332">
        <v>29</v>
      </c>
      <c r="B37" s="333" t="s">
        <v>409</v>
      </c>
      <c r="C37" s="330"/>
      <c r="D37" s="330"/>
      <c r="E37" s="330"/>
      <c r="F37" s="330"/>
      <c r="G37" s="334">
        <f>SUM(G23:G24,G32:G33,G36)</f>
        <v>618875991.44963336</v>
      </c>
    </row>
    <row r="38" spans="1:7">
      <c r="A38" s="321"/>
      <c r="B38" s="343"/>
      <c r="C38" s="344"/>
      <c r="D38" s="344"/>
      <c r="E38" s="344"/>
      <c r="F38" s="344"/>
      <c r="G38" s="345"/>
    </row>
    <row r="39" spans="1:7" ht="15.75" thickBot="1">
      <c r="A39" s="346">
        <v>30</v>
      </c>
      <c r="B39" s="347" t="s">
        <v>410</v>
      </c>
      <c r="C39" s="215"/>
      <c r="D39" s="216"/>
      <c r="E39" s="216"/>
      <c r="F39" s="217"/>
      <c r="G39" s="348">
        <f>IFERROR(G21/G37,0)</f>
        <v>1.2294531118600476</v>
      </c>
    </row>
    <row r="42" spans="1:7" ht="39">
      <c r="B42" s="313"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Normal="100" workbookViewId="0">
      <selection activeCell="B2" sqref="B2"/>
    </sheetView>
  </sheetViews>
  <sheetFormatPr defaultColWidth="9.140625" defaultRowHeight="12.75"/>
  <cols>
    <col min="1" max="1" width="11.85546875" style="425" bestFit="1" customWidth="1"/>
    <col min="2" max="2" width="105.140625" style="425" bestFit="1" customWidth="1"/>
    <col min="3" max="3" width="13.85546875" style="425" bestFit="1" customWidth="1"/>
    <col min="4" max="4" width="12.5703125" style="425" bestFit="1" customWidth="1"/>
    <col min="5" max="5" width="17.42578125" style="425" bestFit="1" customWidth="1"/>
    <col min="6" max="6" width="12.5703125" style="425" bestFit="1" customWidth="1"/>
    <col min="7" max="7" width="30.42578125" style="425" customWidth="1"/>
    <col min="8" max="8" width="12.5703125" style="425" bestFit="1" customWidth="1"/>
    <col min="9" max="16384" width="9.140625" style="425"/>
  </cols>
  <sheetData>
    <row r="1" spans="1:8" ht="13.5">
      <c r="A1" s="354" t="s">
        <v>30</v>
      </c>
      <c r="B1" s="435" t="str">
        <f>'Info '!C2</f>
        <v>JSC " Halyk Bank Georgia"</v>
      </c>
    </row>
    <row r="2" spans="1:8">
      <c r="A2" s="355" t="s">
        <v>31</v>
      </c>
      <c r="B2" s="434">
        <f>'1. key ratios '!B2</f>
        <v>45565</v>
      </c>
    </row>
    <row r="3" spans="1:8">
      <c r="A3" s="356" t="s">
        <v>416</v>
      </c>
    </row>
    <row r="5" spans="1:8" ht="12" customHeight="1">
      <c r="A5" s="796" t="s">
        <v>417</v>
      </c>
      <c r="B5" s="797"/>
      <c r="C5" s="802" t="s">
        <v>418</v>
      </c>
      <c r="D5" s="803"/>
      <c r="E5" s="803"/>
      <c r="F5" s="803"/>
      <c r="G5" s="803"/>
      <c r="H5" s="804"/>
    </row>
    <row r="6" spans="1:8">
      <c r="A6" s="798"/>
      <c r="B6" s="799"/>
      <c r="C6" s="805"/>
      <c r="D6" s="806"/>
      <c r="E6" s="806"/>
      <c r="F6" s="806"/>
      <c r="G6" s="806"/>
      <c r="H6" s="807"/>
    </row>
    <row r="7" spans="1:8">
      <c r="A7" s="800"/>
      <c r="B7" s="801"/>
      <c r="C7" s="433" t="s">
        <v>419</v>
      </c>
      <c r="D7" s="433" t="s">
        <v>420</v>
      </c>
      <c r="E7" s="433" t="s">
        <v>421</v>
      </c>
      <c r="F7" s="433" t="s">
        <v>422</v>
      </c>
      <c r="G7" s="433" t="s">
        <v>423</v>
      </c>
      <c r="H7" s="433" t="s">
        <v>64</v>
      </c>
    </row>
    <row r="8" spans="1:8">
      <c r="A8" s="429">
        <v>1</v>
      </c>
      <c r="B8" s="428" t="s">
        <v>51</v>
      </c>
      <c r="C8" s="685">
        <v>42810804.390000001</v>
      </c>
      <c r="D8" s="685">
        <v>6045546.4139538603</v>
      </c>
      <c r="E8" s="685">
        <v>5789269.629566079</v>
      </c>
      <c r="F8" s="685">
        <v>0</v>
      </c>
      <c r="G8" s="685">
        <v>0</v>
      </c>
      <c r="H8" s="685">
        <f t="shared" ref="H8:H21" si="0">SUM(C8:G8)</f>
        <v>54645620.433519945</v>
      </c>
    </row>
    <row r="9" spans="1:8">
      <c r="A9" s="429">
        <v>2</v>
      </c>
      <c r="B9" s="428" t="s">
        <v>52</v>
      </c>
      <c r="C9" s="685">
        <v>0</v>
      </c>
      <c r="D9" s="685">
        <v>0</v>
      </c>
      <c r="E9" s="685">
        <v>0</v>
      </c>
      <c r="F9" s="685">
        <v>0</v>
      </c>
      <c r="G9" s="685">
        <v>0</v>
      </c>
      <c r="H9" s="685">
        <f t="shared" si="0"/>
        <v>0</v>
      </c>
    </row>
    <row r="10" spans="1:8">
      <c r="A10" s="429">
        <v>3</v>
      </c>
      <c r="B10" s="428" t="s">
        <v>164</v>
      </c>
      <c r="C10" s="685">
        <v>0</v>
      </c>
      <c r="D10" s="685">
        <v>0</v>
      </c>
      <c r="E10" s="685">
        <v>0</v>
      </c>
      <c r="F10" s="685">
        <v>0</v>
      </c>
      <c r="G10" s="685">
        <v>0</v>
      </c>
      <c r="H10" s="685">
        <f t="shared" si="0"/>
        <v>0</v>
      </c>
    </row>
    <row r="11" spans="1:8">
      <c r="A11" s="429">
        <v>4</v>
      </c>
      <c r="B11" s="428" t="s">
        <v>53</v>
      </c>
      <c r="C11" s="685">
        <v>0</v>
      </c>
      <c r="D11" s="685">
        <v>0</v>
      </c>
      <c r="E11" s="685">
        <v>0</v>
      </c>
      <c r="F11" s="685">
        <v>0</v>
      </c>
      <c r="G11" s="685">
        <v>0</v>
      </c>
      <c r="H11" s="685">
        <f t="shared" si="0"/>
        <v>0</v>
      </c>
    </row>
    <row r="12" spans="1:8">
      <c r="A12" s="429">
        <v>5</v>
      </c>
      <c r="B12" s="428" t="s">
        <v>54</v>
      </c>
      <c r="C12" s="685">
        <v>0</v>
      </c>
      <c r="D12" s="685">
        <v>0</v>
      </c>
      <c r="E12" s="685">
        <v>0</v>
      </c>
      <c r="F12" s="685">
        <v>0</v>
      </c>
      <c r="G12" s="685">
        <v>0</v>
      </c>
      <c r="H12" s="685">
        <f t="shared" si="0"/>
        <v>0</v>
      </c>
    </row>
    <row r="13" spans="1:8">
      <c r="A13" s="429">
        <v>6</v>
      </c>
      <c r="B13" s="428" t="s">
        <v>55</v>
      </c>
      <c r="C13" s="685">
        <v>52892115.590000004</v>
      </c>
      <c r="D13" s="685">
        <v>26068506.469999999</v>
      </c>
      <c r="E13" s="685">
        <v>0</v>
      </c>
      <c r="F13" s="685">
        <v>832262.81999999285</v>
      </c>
      <c r="G13" s="685">
        <v>0</v>
      </c>
      <c r="H13" s="685">
        <f t="shared" si="0"/>
        <v>79792884.879999995</v>
      </c>
    </row>
    <row r="14" spans="1:8">
      <c r="A14" s="429">
        <v>7</v>
      </c>
      <c r="B14" s="428" t="s">
        <v>56</v>
      </c>
      <c r="C14" s="685">
        <v>0</v>
      </c>
      <c r="D14" s="685">
        <v>67218454.210000023</v>
      </c>
      <c r="E14" s="685">
        <v>68531540.200000033</v>
      </c>
      <c r="F14" s="685">
        <v>149708.36000000002</v>
      </c>
      <c r="G14" s="685">
        <v>320954361.26817423</v>
      </c>
      <c r="H14" s="685">
        <f t="shared" si="0"/>
        <v>456854064.03817427</v>
      </c>
    </row>
    <row r="15" spans="1:8">
      <c r="A15" s="429">
        <v>8</v>
      </c>
      <c r="B15" s="430" t="s">
        <v>57</v>
      </c>
      <c r="C15" s="685">
        <v>0</v>
      </c>
      <c r="D15" s="685">
        <v>6538201.8300000019</v>
      </c>
      <c r="E15" s="685">
        <v>31822354.700000037</v>
      </c>
      <c r="F15" s="685">
        <v>1863959.21</v>
      </c>
      <c r="G15" s="685">
        <v>125227265.12999988</v>
      </c>
      <c r="H15" s="685">
        <f t="shared" si="0"/>
        <v>165451780.86999992</v>
      </c>
    </row>
    <row r="16" spans="1:8">
      <c r="A16" s="429">
        <v>9</v>
      </c>
      <c r="B16" s="428" t="s">
        <v>58</v>
      </c>
      <c r="C16" s="685">
        <v>0</v>
      </c>
      <c r="D16" s="685">
        <v>0</v>
      </c>
      <c r="E16" s="685">
        <v>0</v>
      </c>
      <c r="F16" s="685">
        <v>0</v>
      </c>
      <c r="G16" s="685">
        <v>0</v>
      </c>
      <c r="H16" s="685">
        <f t="shared" si="0"/>
        <v>0</v>
      </c>
    </row>
    <row r="17" spans="1:8">
      <c r="A17" s="429">
        <v>10</v>
      </c>
      <c r="B17" s="432" t="s">
        <v>431</v>
      </c>
      <c r="C17" s="685">
        <v>0</v>
      </c>
      <c r="D17" s="685">
        <v>1741297.77</v>
      </c>
      <c r="E17" s="685">
        <v>6369339.6799999997</v>
      </c>
      <c r="F17" s="685">
        <v>0</v>
      </c>
      <c r="G17" s="685">
        <v>25885230.879999995</v>
      </c>
      <c r="H17" s="685">
        <f t="shared" si="0"/>
        <v>33995868.329999998</v>
      </c>
    </row>
    <row r="18" spans="1:8">
      <c r="A18" s="429">
        <v>11</v>
      </c>
      <c r="B18" s="428" t="s">
        <v>60</v>
      </c>
      <c r="C18" s="685">
        <v>0</v>
      </c>
      <c r="D18" s="685">
        <v>0</v>
      </c>
      <c r="E18" s="685">
        <v>0</v>
      </c>
      <c r="F18" s="685">
        <v>0</v>
      </c>
      <c r="G18" s="685">
        <v>0</v>
      </c>
      <c r="H18" s="685">
        <f t="shared" si="0"/>
        <v>0</v>
      </c>
    </row>
    <row r="19" spans="1:8">
      <c r="A19" s="429">
        <v>12</v>
      </c>
      <c r="B19" s="428" t="s">
        <v>61</v>
      </c>
      <c r="C19" s="685">
        <v>0</v>
      </c>
      <c r="D19" s="685">
        <v>0</v>
      </c>
      <c r="E19" s="685">
        <v>0</v>
      </c>
      <c r="F19" s="685">
        <v>0</v>
      </c>
      <c r="G19" s="685">
        <v>0</v>
      </c>
      <c r="H19" s="685">
        <f t="shared" si="0"/>
        <v>0</v>
      </c>
    </row>
    <row r="20" spans="1:8">
      <c r="A20" s="431">
        <v>13</v>
      </c>
      <c r="B20" s="430" t="s">
        <v>144</v>
      </c>
      <c r="C20" s="685">
        <v>0</v>
      </c>
      <c r="D20" s="685">
        <v>0</v>
      </c>
      <c r="E20" s="685">
        <v>0</v>
      </c>
      <c r="F20" s="685">
        <v>0</v>
      </c>
      <c r="G20" s="685">
        <v>0</v>
      </c>
      <c r="H20" s="685">
        <f t="shared" si="0"/>
        <v>0</v>
      </c>
    </row>
    <row r="21" spans="1:8">
      <c r="A21" s="429">
        <v>14</v>
      </c>
      <c r="B21" s="428" t="s">
        <v>63</v>
      </c>
      <c r="C21" s="685">
        <v>16464535.070000002</v>
      </c>
      <c r="D21" s="685">
        <v>13368467.043099878</v>
      </c>
      <c r="E21" s="685">
        <v>9271999.8699999973</v>
      </c>
      <c r="F21" s="685">
        <v>260306.44</v>
      </c>
      <c r="G21" s="685">
        <v>103170666.89000002</v>
      </c>
      <c r="H21" s="685">
        <f t="shared" si="0"/>
        <v>142535975.31309989</v>
      </c>
    </row>
    <row r="22" spans="1:8">
      <c r="A22" s="427">
        <v>15</v>
      </c>
      <c r="B22" s="426" t="s">
        <v>64</v>
      </c>
      <c r="C22" s="685">
        <f>SUM(C18:C21)+SUM(C8:C16)</f>
        <v>112167455.05000001</v>
      </c>
      <c r="D22" s="685">
        <f t="shared" ref="D22:H22" si="1">SUM(D18:D21)+SUM(D8:D16)</f>
        <v>119239175.96705376</v>
      </c>
      <c r="E22" s="685">
        <f t="shared" si="1"/>
        <v>115415164.39956614</v>
      </c>
      <c r="F22" s="685">
        <f t="shared" si="1"/>
        <v>3106236.8299999926</v>
      </c>
      <c r="G22" s="685">
        <f t="shared" si="1"/>
        <v>549352293.28817415</v>
      </c>
      <c r="H22" s="685">
        <f t="shared" si="1"/>
        <v>899280325.53479397</v>
      </c>
    </row>
    <row r="26" spans="1:8" ht="25.5">
      <c r="B26" s="360" t="s">
        <v>518</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70" zoomScaleNormal="70" workbookViewId="0">
      <selection activeCell="B2" sqref="B2"/>
    </sheetView>
  </sheetViews>
  <sheetFormatPr defaultColWidth="9.140625" defaultRowHeight="12.75"/>
  <cols>
    <col min="1" max="1" width="11.85546875" style="436" bestFit="1" customWidth="1"/>
    <col min="2" max="2" width="86.85546875" style="425" customWidth="1"/>
    <col min="3" max="4" width="31.5703125" style="425" customWidth="1"/>
    <col min="5" max="5" width="15.140625" style="357" bestFit="1" customWidth="1"/>
    <col min="6" max="6" width="11.85546875" style="357" bestFit="1" customWidth="1"/>
    <col min="7" max="7" width="21.5703125" style="425" bestFit="1" customWidth="1"/>
    <col min="8" max="8" width="41.42578125" style="425" customWidth="1"/>
    <col min="9" max="16384" width="9.140625" style="425"/>
  </cols>
  <sheetData>
    <row r="1" spans="1:8" ht="13.5">
      <c r="A1" s="354" t="s">
        <v>30</v>
      </c>
      <c r="B1" s="435" t="str">
        <f>'Info '!C2</f>
        <v>JSC " Halyk Bank Georgia"</v>
      </c>
      <c r="C1" s="450"/>
      <c r="D1" s="450"/>
      <c r="E1" s="450"/>
      <c r="F1" s="450"/>
      <c r="G1" s="450"/>
      <c r="H1" s="450"/>
    </row>
    <row r="2" spans="1:8">
      <c r="A2" s="355" t="s">
        <v>31</v>
      </c>
      <c r="B2" s="434">
        <f>'1. key ratios '!B2</f>
        <v>45565</v>
      </c>
      <c r="C2" s="450"/>
      <c r="D2" s="450"/>
      <c r="E2" s="450"/>
      <c r="F2" s="450"/>
      <c r="G2" s="450"/>
      <c r="H2" s="450"/>
    </row>
    <row r="3" spans="1:8">
      <c r="A3" s="356" t="s">
        <v>424</v>
      </c>
      <c r="B3" s="450"/>
      <c r="C3" s="450"/>
      <c r="D3" s="450"/>
      <c r="E3" s="450"/>
      <c r="F3" s="450"/>
      <c r="G3" s="450"/>
      <c r="H3" s="450"/>
    </row>
    <row r="4" spans="1:8">
      <c r="A4" s="451"/>
      <c r="B4" s="450"/>
      <c r="C4" s="449" t="s">
        <v>0</v>
      </c>
      <c r="D4" s="449" t="s">
        <v>1</v>
      </c>
      <c r="E4" s="449" t="s">
        <v>2</v>
      </c>
      <c r="F4" s="449" t="s">
        <v>3</v>
      </c>
      <c r="G4" s="449" t="s">
        <v>4</v>
      </c>
      <c r="H4" s="449" t="s">
        <v>5</v>
      </c>
    </row>
    <row r="5" spans="1:8" ht="33.950000000000003" customHeight="1">
      <c r="A5" s="796" t="s">
        <v>425</v>
      </c>
      <c r="B5" s="797"/>
      <c r="C5" s="810" t="s">
        <v>426</v>
      </c>
      <c r="D5" s="810"/>
      <c r="E5" s="810" t="s">
        <v>663</v>
      </c>
      <c r="F5" s="808" t="s">
        <v>427</v>
      </c>
      <c r="G5" s="808" t="s">
        <v>428</v>
      </c>
      <c r="H5" s="447" t="s">
        <v>662</v>
      </c>
    </row>
    <row r="6" spans="1:8" ht="25.5">
      <c r="A6" s="800"/>
      <c r="B6" s="801"/>
      <c r="C6" s="448" t="s">
        <v>429</v>
      </c>
      <c r="D6" s="448" t="s">
        <v>430</v>
      </c>
      <c r="E6" s="810"/>
      <c r="F6" s="809"/>
      <c r="G6" s="809"/>
      <c r="H6" s="447" t="s">
        <v>661</v>
      </c>
    </row>
    <row r="7" spans="1:8">
      <c r="A7" s="445">
        <v>1</v>
      </c>
      <c r="B7" s="428" t="s">
        <v>51</v>
      </c>
      <c r="C7" s="686">
        <v>0</v>
      </c>
      <c r="D7" s="686">
        <v>54656729.099999994</v>
      </c>
      <c r="E7" s="687">
        <v>11108.41</v>
      </c>
      <c r="F7" s="687">
        <v>0</v>
      </c>
      <c r="G7" s="686">
        <v>0</v>
      </c>
      <c r="H7" s="437">
        <f>C7+D7-E7-F7</f>
        <v>54645620.689999998</v>
      </c>
    </row>
    <row r="8" spans="1:8">
      <c r="A8" s="445">
        <v>2</v>
      </c>
      <c r="B8" s="428" t="s">
        <v>52</v>
      </c>
      <c r="C8" s="686">
        <v>0</v>
      </c>
      <c r="D8" s="686">
        <v>0</v>
      </c>
      <c r="E8" s="687">
        <v>0</v>
      </c>
      <c r="F8" s="687">
        <v>0</v>
      </c>
      <c r="G8" s="686">
        <v>0</v>
      </c>
      <c r="H8" s="437">
        <f t="shared" ref="H8:H20" si="0">C8+D8-E8-F8</f>
        <v>0</v>
      </c>
    </row>
    <row r="9" spans="1:8">
      <c r="A9" s="445">
        <v>3</v>
      </c>
      <c r="B9" s="428" t="s">
        <v>164</v>
      </c>
      <c r="C9" s="686">
        <v>0</v>
      </c>
      <c r="D9" s="686">
        <v>0</v>
      </c>
      <c r="E9" s="687">
        <v>0</v>
      </c>
      <c r="F9" s="687">
        <v>0</v>
      </c>
      <c r="G9" s="686">
        <v>0</v>
      </c>
      <c r="H9" s="437">
        <f t="shared" si="0"/>
        <v>0</v>
      </c>
    </row>
    <row r="10" spans="1:8">
      <c r="A10" s="445">
        <v>4</v>
      </c>
      <c r="B10" s="428" t="s">
        <v>53</v>
      </c>
      <c r="C10" s="686">
        <v>0</v>
      </c>
      <c r="D10" s="686">
        <v>0</v>
      </c>
      <c r="E10" s="687">
        <v>0</v>
      </c>
      <c r="F10" s="687">
        <v>0</v>
      </c>
      <c r="G10" s="686">
        <v>0</v>
      </c>
      <c r="H10" s="437">
        <f t="shared" si="0"/>
        <v>0</v>
      </c>
    </row>
    <row r="11" spans="1:8">
      <c r="A11" s="445">
        <v>5</v>
      </c>
      <c r="B11" s="428" t="s">
        <v>54</v>
      </c>
      <c r="C11" s="686">
        <v>0</v>
      </c>
      <c r="D11" s="686">
        <v>0</v>
      </c>
      <c r="E11" s="687">
        <v>0</v>
      </c>
      <c r="F11" s="687">
        <v>0</v>
      </c>
      <c r="G11" s="686">
        <v>0</v>
      </c>
      <c r="H11" s="437">
        <f t="shared" si="0"/>
        <v>0</v>
      </c>
    </row>
    <row r="12" spans="1:8">
      <c r="A12" s="445">
        <v>6</v>
      </c>
      <c r="B12" s="428" t="s">
        <v>55</v>
      </c>
      <c r="C12" s="686">
        <v>0</v>
      </c>
      <c r="D12" s="686">
        <v>79798349.349999994</v>
      </c>
      <c r="E12" s="687">
        <v>5464.47</v>
      </c>
      <c r="F12" s="687">
        <v>0</v>
      </c>
      <c r="G12" s="686">
        <v>0</v>
      </c>
      <c r="H12" s="437">
        <f t="shared" si="0"/>
        <v>79792884.879999995</v>
      </c>
    </row>
    <row r="13" spans="1:8">
      <c r="A13" s="445">
        <v>7</v>
      </c>
      <c r="B13" s="428" t="s">
        <v>56</v>
      </c>
      <c r="C13" s="686">
        <v>54413568.400000006</v>
      </c>
      <c r="D13" s="686">
        <v>411176501.00817448</v>
      </c>
      <c r="E13" s="687">
        <v>8736006.5799999982</v>
      </c>
      <c r="F13" s="687">
        <v>0</v>
      </c>
      <c r="G13" s="686">
        <v>0</v>
      </c>
      <c r="H13" s="437">
        <f t="shared" si="0"/>
        <v>456854062.82817453</v>
      </c>
    </row>
    <row r="14" spans="1:8">
      <c r="A14" s="445">
        <v>8</v>
      </c>
      <c r="B14" s="430" t="s">
        <v>57</v>
      </c>
      <c r="C14" s="686">
        <v>15538637.57000001</v>
      </c>
      <c r="D14" s="686">
        <v>154854680.2000002</v>
      </c>
      <c r="E14" s="687">
        <v>4941537.4500000058</v>
      </c>
      <c r="F14" s="687">
        <v>0</v>
      </c>
      <c r="G14" s="686">
        <v>0</v>
      </c>
      <c r="H14" s="437">
        <f t="shared" si="0"/>
        <v>165451780.3200002</v>
      </c>
    </row>
    <row r="15" spans="1:8">
      <c r="A15" s="445">
        <v>9</v>
      </c>
      <c r="B15" s="428" t="s">
        <v>58</v>
      </c>
      <c r="C15" s="686">
        <v>0</v>
      </c>
      <c r="D15" s="686">
        <v>0</v>
      </c>
      <c r="E15" s="687">
        <v>0</v>
      </c>
      <c r="F15" s="687">
        <v>0</v>
      </c>
      <c r="G15" s="686">
        <v>0</v>
      </c>
      <c r="H15" s="437">
        <f t="shared" si="0"/>
        <v>0</v>
      </c>
    </row>
    <row r="16" spans="1:8">
      <c r="A16" s="445">
        <v>10</v>
      </c>
      <c r="B16" s="432" t="s">
        <v>431</v>
      </c>
      <c r="C16" s="686">
        <v>42027914.019999996</v>
      </c>
      <c r="D16" s="686">
        <v>0</v>
      </c>
      <c r="E16" s="687">
        <v>8032045.6900000013</v>
      </c>
      <c r="F16" s="687">
        <v>0</v>
      </c>
      <c r="G16" s="686">
        <v>0</v>
      </c>
      <c r="H16" s="437">
        <f t="shared" si="0"/>
        <v>33995868.329999998</v>
      </c>
    </row>
    <row r="17" spans="1:8">
      <c r="A17" s="445">
        <v>11</v>
      </c>
      <c r="B17" s="428" t="s">
        <v>60</v>
      </c>
      <c r="C17" s="686">
        <v>0</v>
      </c>
      <c r="D17" s="686">
        <v>0</v>
      </c>
      <c r="E17" s="687">
        <v>0</v>
      </c>
      <c r="F17" s="687">
        <v>0</v>
      </c>
      <c r="G17" s="686">
        <v>0</v>
      </c>
      <c r="H17" s="437">
        <f t="shared" si="0"/>
        <v>0</v>
      </c>
    </row>
    <row r="18" spans="1:8">
      <c r="A18" s="445">
        <v>12</v>
      </c>
      <c r="B18" s="428" t="s">
        <v>61</v>
      </c>
      <c r="C18" s="686">
        <v>0</v>
      </c>
      <c r="D18" s="686">
        <v>0</v>
      </c>
      <c r="E18" s="687">
        <v>0</v>
      </c>
      <c r="F18" s="687">
        <v>0</v>
      </c>
      <c r="G18" s="686">
        <v>0</v>
      </c>
      <c r="H18" s="437">
        <f t="shared" si="0"/>
        <v>0</v>
      </c>
    </row>
    <row r="19" spans="1:8">
      <c r="A19" s="446">
        <v>13</v>
      </c>
      <c r="B19" s="430" t="s">
        <v>144</v>
      </c>
      <c r="C19" s="686">
        <v>0</v>
      </c>
      <c r="D19" s="686">
        <v>0</v>
      </c>
      <c r="E19" s="687">
        <v>0</v>
      </c>
      <c r="F19" s="687">
        <v>0</v>
      </c>
      <c r="G19" s="686">
        <v>0</v>
      </c>
      <c r="H19" s="437">
        <f t="shared" si="0"/>
        <v>0</v>
      </c>
    </row>
    <row r="20" spans="1:8">
      <c r="A20" s="445">
        <v>14</v>
      </c>
      <c r="B20" s="428" t="s">
        <v>63</v>
      </c>
      <c r="C20" s="686">
        <v>16178898.580000009</v>
      </c>
      <c r="D20" s="686">
        <v>136377014.01000005</v>
      </c>
      <c r="E20" s="687">
        <v>4628976.606900122</v>
      </c>
      <c r="F20" s="687">
        <v>0</v>
      </c>
      <c r="G20" s="686">
        <v>0</v>
      </c>
      <c r="H20" s="437">
        <f t="shared" si="0"/>
        <v>147926935.98309994</v>
      </c>
    </row>
    <row r="21" spans="1:8" s="442" customFormat="1">
      <c r="A21" s="444">
        <v>15</v>
      </c>
      <c r="B21" s="443" t="s">
        <v>64</v>
      </c>
      <c r="C21" s="688">
        <f t="shared" ref="C21:H21" si="1">SUM(C7:C15)+SUM(C17:C20)</f>
        <v>86131104.550000027</v>
      </c>
      <c r="D21" s="688">
        <f t="shared" si="1"/>
        <v>836863273.66817474</v>
      </c>
      <c r="E21" s="688">
        <f t="shared" si="1"/>
        <v>18323093.516900126</v>
      </c>
      <c r="F21" s="688">
        <f t="shared" si="1"/>
        <v>0</v>
      </c>
      <c r="G21" s="688">
        <f t="shared" si="1"/>
        <v>0</v>
      </c>
      <c r="H21" s="437">
        <f t="shared" si="1"/>
        <v>904671284.70127463</v>
      </c>
    </row>
    <row r="22" spans="1:8">
      <c r="A22" s="441">
        <v>16</v>
      </c>
      <c r="B22" s="440" t="s">
        <v>432</v>
      </c>
      <c r="C22" s="686">
        <v>86131104.550000042</v>
      </c>
      <c r="D22" s="686">
        <v>640411387.66817307</v>
      </c>
      <c r="E22" s="687">
        <v>17992675.739999969</v>
      </c>
      <c r="F22" s="687">
        <v>0</v>
      </c>
      <c r="G22" s="686">
        <v>0</v>
      </c>
      <c r="H22" s="437">
        <f>C22+D22-E22-F22</f>
        <v>708549816.47817314</v>
      </c>
    </row>
    <row r="23" spans="1:8">
      <c r="A23" s="441">
        <v>17</v>
      </c>
      <c r="B23" s="440" t="s">
        <v>433</v>
      </c>
      <c r="C23" s="686">
        <v>0</v>
      </c>
      <c r="D23" s="686">
        <v>6629316.7600000007</v>
      </c>
      <c r="E23" s="687">
        <v>7784.33</v>
      </c>
      <c r="F23" s="687">
        <v>0</v>
      </c>
      <c r="G23" s="686">
        <v>0</v>
      </c>
      <c r="H23" s="437">
        <f>C23+D23-E23-F23</f>
        <v>6621532.4300000006</v>
      </c>
    </row>
    <row r="25" spans="1:8">
      <c r="E25" s="425"/>
      <c r="F25" s="425"/>
    </row>
    <row r="26" spans="1:8" ht="42.6" customHeight="1">
      <c r="B26" s="360" t="s">
        <v>518</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showGridLines="0" zoomScale="70" zoomScaleNormal="70" workbookViewId="0">
      <selection activeCell="B2" sqref="B2"/>
    </sheetView>
  </sheetViews>
  <sheetFormatPr defaultColWidth="9.140625" defaultRowHeight="12.75"/>
  <cols>
    <col min="1" max="1" width="11" style="425" bestFit="1" customWidth="1"/>
    <col min="2" max="2" width="93.42578125" style="425" customWidth="1"/>
    <col min="3" max="4" width="35" style="425" customWidth="1"/>
    <col min="5" max="5" width="19.140625" style="425" bestFit="1" customWidth="1"/>
    <col min="6" max="6" width="11.85546875" style="425" bestFit="1" customWidth="1"/>
    <col min="7" max="7" width="22" style="425" customWidth="1"/>
    <col min="8" max="8" width="19.85546875" style="425" customWidth="1"/>
    <col min="9" max="16384" width="9.140625" style="425"/>
  </cols>
  <sheetData>
    <row r="1" spans="1:8" ht="13.5">
      <c r="A1" s="354" t="s">
        <v>30</v>
      </c>
      <c r="B1" s="435" t="str">
        <f>'Info '!C2</f>
        <v>JSC " Halyk Bank Georgia"</v>
      </c>
      <c r="C1" s="450"/>
      <c r="D1" s="450"/>
      <c r="E1" s="450"/>
      <c r="F1" s="450"/>
      <c r="G1" s="450"/>
      <c r="H1" s="450"/>
    </row>
    <row r="2" spans="1:8">
      <c r="A2" s="355" t="s">
        <v>31</v>
      </c>
      <c r="B2" s="434">
        <f>'1. key ratios '!B2</f>
        <v>45565</v>
      </c>
      <c r="C2" s="450"/>
      <c r="D2" s="450"/>
      <c r="E2" s="450"/>
      <c r="F2" s="450"/>
      <c r="G2" s="450"/>
      <c r="H2" s="450"/>
    </row>
    <row r="3" spans="1:8">
      <c r="A3" s="356" t="s">
        <v>434</v>
      </c>
      <c r="B3" s="450"/>
      <c r="C3" s="450"/>
      <c r="D3" s="450"/>
      <c r="E3" s="450"/>
      <c r="F3" s="450"/>
      <c r="G3" s="450"/>
      <c r="H3" s="450"/>
    </row>
    <row r="4" spans="1:8">
      <c r="A4" s="451"/>
      <c r="B4" s="450"/>
      <c r="C4" s="449" t="s">
        <v>0</v>
      </c>
      <c r="D4" s="449" t="s">
        <v>1</v>
      </c>
      <c r="E4" s="449" t="s">
        <v>2</v>
      </c>
      <c r="F4" s="449" t="s">
        <v>3</v>
      </c>
      <c r="G4" s="449" t="s">
        <v>4</v>
      </c>
      <c r="H4" s="449" t="s">
        <v>5</v>
      </c>
    </row>
    <row r="5" spans="1:8" ht="41.45" customHeight="1">
      <c r="A5" s="796" t="s">
        <v>425</v>
      </c>
      <c r="B5" s="797"/>
      <c r="C5" s="810" t="s">
        <v>426</v>
      </c>
      <c r="D5" s="810"/>
      <c r="E5" s="810" t="s">
        <v>663</v>
      </c>
      <c r="F5" s="808" t="s">
        <v>427</v>
      </c>
      <c r="G5" s="808" t="s">
        <v>428</v>
      </c>
      <c r="H5" s="447" t="s">
        <v>662</v>
      </c>
    </row>
    <row r="6" spans="1:8" ht="25.5">
      <c r="A6" s="800"/>
      <c r="B6" s="801"/>
      <c r="C6" s="448" t="s">
        <v>429</v>
      </c>
      <c r="D6" s="448" t="s">
        <v>430</v>
      </c>
      <c r="E6" s="810"/>
      <c r="F6" s="809"/>
      <c r="G6" s="809"/>
      <c r="H6" s="447" t="s">
        <v>661</v>
      </c>
    </row>
    <row r="7" spans="1:8">
      <c r="A7" s="438">
        <v>1</v>
      </c>
      <c r="B7" s="456" t="s">
        <v>522</v>
      </c>
      <c r="C7" s="686">
        <v>1044245.0899999999</v>
      </c>
      <c r="D7" s="686">
        <v>64120144.479999997</v>
      </c>
      <c r="E7" s="686">
        <v>366715.47000000009</v>
      </c>
      <c r="F7" s="686">
        <v>0</v>
      </c>
      <c r="G7" s="686">
        <v>0</v>
      </c>
      <c r="H7" s="437">
        <f t="shared" ref="H7:H34" si="0">C7+D7-E7-F7</f>
        <v>64797674.099999994</v>
      </c>
    </row>
    <row r="8" spans="1:8">
      <c r="A8" s="438">
        <v>2</v>
      </c>
      <c r="B8" s="456" t="s">
        <v>435</v>
      </c>
      <c r="C8" s="686">
        <v>1996059.7099999997</v>
      </c>
      <c r="D8" s="686">
        <v>118119076.89000002</v>
      </c>
      <c r="E8" s="686">
        <v>1146620.549999998</v>
      </c>
      <c r="F8" s="686">
        <v>0</v>
      </c>
      <c r="G8" s="686">
        <v>0</v>
      </c>
      <c r="H8" s="437">
        <f t="shared" si="0"/>
        <v>118968516.05000001</v>
      </c>
    </row>
    <row r="9" spans="1:8">
      <c r="A9" s="438">
        <v>3</v>
      </c>
      <c r="B9" s="456" t="s">
        <v>436</v>
      </c>
      <c r="C9" s="686">
        <v>0</v>
      </c>
      <c r="D9" s="686">
        <v>0</v>
      </c>
      <c r="E9" s="686">
        <v>0</v>
      </c>
      <c r="F9" s="686">
        <v>0</v>
      </c>
      <c r="G9" s="686">
        <v>0</v>
      </c>
      <c r="H9" s="437">
        <f t="shared" si="0"/>
        <v>0</v>
      </c>
    </row>
    <row r="10" spans="1:8">
      <c r="A10" s="438">
        <v>4</v>
      </c>
      <c r="B10" s="456" t="s">
        <v>523</v>
      </c>
      <c r="C10" s="686">
        <v>6006496.25</v>
      </c>
      <c r="D10" s="686">
        <v>31543337.390000008</v>
      </c>
      <c r="E10" s="686">
        <v>549072.75000000023</v>
      </c>
      <c r="F10" s="686">
        <v>0</v>
      </c>
      <c r="G10" s="686">
        <v>0</v>
      </c>
      <c r="H10" s="437">
        <f t="shared" si="0"/>
        <v>37000760.890000008</v>
      </c>
    </row>
    <row r="11" spans="1:8">
      <c r="A11" s="438">
        <v>5</v>
      </c>
      <c r="B11" s="456" t="s">
        <v>437</v>
      </c>
      <c r="C11" s="686">
        <v>20154943.449999999</v>
      </c>
      <c r="D11" s="686">
        <v>99243806.300000057</v>
      </c>
      <c r="E11" s="686">
        <v>1713798.8000000017</v>
      </c>
      <c r="F11" s="686">
        <v>0</v>
      </c>
      <c r="G11" s="686">
        <v>0</v>
      </c>
      <c r="H11" s="437">
        <f t="shared" si="0"/>
        <v>117684950.95000006</v>
      </c>
    </row>
    <row r="12" spans="1:8">
      <c r="A12" s="438">
        <v>6</v>
      </c>
      <c r="B12" s="456" t="s">
        <v>438</v>
      </c>
      <c r="C12" s="686">
        <v>765848.17</v>
      </c>
      <c r="D12" s="686">
        <v>18488720.099999994</v>
      </c>
      <c r="E12" s="686">
        <v>195149.22000000009</v>
      </c>
      <c r="F12" s="686">
        <v>0</v>
      </c>
      <c r="G12" s="686">
        <v>0</v>
      </c>
      <c r="H12" s="437">
        <f t="shared" si="0"/>
        <v>19059419.049999997</v>
      </c>
    </row>
    <row r="13" spans="1:8">
      <c r="A13" s="438">
        <v>7</v>
      </c>
      <c r="B13" s="456" t="s">
        <v>439</v>
      </c>
      <c r="C13" s="686">
        <v>5178489.04</v>
      </c>
      <c r="D13" s="686">
        <v>2142780.77</v>
      </c>
      <c r="E13" s="686">
        <v>435107.71</v>
      </c>
      <c r="F13" s="686">
        <v>0</v>
      </c>
      <c r="G13" s="686">
        <v>0</v>
      </c>
      <c r="H13" s="437">
        <f t="shared" si="0"/>
        <v>6886162.1000000006</v>
      </c>
    </row>
    <row r="14" spans="1:8">
      <c r="A14" s="438">
        <v>8</v>
      </c>
      <c r="B14" s="456" t="s">
        <v>440</v>
      </c>
      <c r="C14" s="686">
        <v>100261.46</v>
      </c>
      <c r="D14" s="686">
        <v>2061906.2200000002</v>
      </c>
      <c r="E14" s="686">
        <v>30643.27</v>
      </c>
      <c r="F14" s="686">
        <v>0</v>
      </c>
      <c r="G14" s="686">
        <v>0</v>
      </c>
      <c r="H14" s="437">
        <f t="shared" si="0"/>
        <v>2131524.41</v>
      </c>
    </row>
    <row r="15" spans="1:8">
      <c r="A15" s="438">
        <v>9</v>
      </c>
      <c r="B15" s="456" t="s">
        <v>441</v>
      </c>
      <c r="C15" s="686">
        <v>3256512.94</v>
      </c>
      <c r="D15" s="686">
        <v>3376748.66</v>
      </c>
      <c r="E15" s="686">
        <v>21948.62</v>
      </c>
      <c r="F15" s="686">
        <v>0</v>
      </c>
      <c r="G15" s="686">
        <v>0</v>
      </c>
      <c r="H15" s="437">
        <f t="shared" si="0"/>
        <v>6611312.9799999995</v>
      </c>
    </row>
    <row r="16" spans="1:8">
      <c r="A16" s="438">
        <v>10</v>
      </c>
      <c r="B16" s="456" t="s">
        <v>442</v>
      </c>
      <c r="C16" s="686">
        <v>0</v>
      </c>
      <c r="D16" s="686">
        <v>1129897.9700000002</v>
      </c>
      <c r="E16" s="686">
        <v>7542.58</v>
      </c>
      <c r="F16" s="686">
        <v>0</v>
      </c>
      <c r="G16" s="686">
        <v>0</v>
      </c>
      <c r="H16" s="437">
        <f t="shared" si="0"/>
        <v>1122355.3900000001</v>
      </c>
    </row>
    <row r="17" spans="1:9">
      <c r="A17" s="438">
        <v>11</v>
      </c>
      <c r="B17" s="456" t="s">
        <v>443</v>
      </c>
      <c r="C17" s="686">
        <v>35044.51</v>
      </c>
      <c r="D17" s="686">
        <v>13291162.5</v>
      </c>
      <c r="E17" s="686">
        <v>35273.560000000005</v>
      </c>
      <c r="F17" s="686">
        <v>0</v>
      </c>
      <c r="G17" s="686">
        <v>0</v>
      </c>
      <c r="H17" s="437">
        <f t="shared" si="0"/>
        <v>13290933.449999999</v>
      </c>
    </row>
    <row r="18" spans="1:9">
      <c r="A18" s="438">
        <v>12</v>
      </c>
      <c r="B18" s="456" t="s">
        <v>444</v>
      </c>
      <c r="C18" s="686">
        <v>5899813.2399999984</v>
      </c>
      <c r="D18" s="686">
        <v>58719333.528174154</v>
      </c>
      <c r="E18" s="686">
        <v>1906494.5899999994</v>
      </c>
      <c r="F18" s="686">
        <v>0</v>
      </c>
      <c r="G18" s="686">
        <v>0</v>
      </c>
      <c r="H18" s="437">
        <f t="shared" si="0"/>
        <v>62712652.17817416</v>
      </c>
    </row>
    <row r="19" spans="1:9">
      <c r="A19" s="438">
        <v>13</v>
      </c>
      <c r="B19" s="456" t="s">
        <v>445</v>
      </c>
      <c r="C19" s="686">
        <v>8672629.5799999963</v>
      </c>
      <c r="D19" s="686">
        <v>32382872.27999999</v>
      </c>
      <c r="E19" s="686">
        <v>2402918.67</v>
      </c>
      <c r="F19" s="686">
        <v>0</v>
      </c>
      <c r="G19" s="686">
        <v>0</v>
      </c>
      <c r="H19" s="437">
        <f t="shared" si="0"/>
        <v>38652583.189999983</v>
      </c>
    </row>
    <row r="20" spans="1:9">
      <c r="A20" s="438">
        <v>14</v>
      </c>
      <c r="B20" s="456" t="s">
        <v>446</v>
      </c>
      <c r="C20" s="686">
        <v>10392650.32</v>
      </c>
      <c r="D20" s="686">
        <v>88587809.429999992</v>
      </c>
      <c r="E20" s="686">
        <v>1519319.3700000006</v>
      </c>
      <c r="F20" s="686">
        <v>0</v>
      </c>
      <c r="G20" s="686">
        <v>0</v>
      </c>
      <c r="H20" s="437">
        <f t="shared" si="0"/>
        <v>97461140.379999995</v>
      </c>
    </row>
    <row r="21" spans="1:9">
      <c r="A21" s="438">
        <v>15</v>
      </c>
      <c r="B21" s="456" t="s">
        <v>447</v>
      </c>
      <c r="C21" s="686">
        <v>3580182.0700000003</v>
      </c>
      <c r="D21" s="686">
        <v>15331773.91</v>
      </c>
      <c r="E21" s="686">
        <v>384678.38</v>
      </c>
      <c r="F21" s="686">
        <v>0</v>
      </c>
      <c r="G21" s="686">
        <v>0</v>
      </c>
      <c r="H21" s="437">
        <f t="shared" si="0"/>
        <v>18527277.600000001</v>
      </c>
    </row>
    <row r="22" spans="1:9">
      <c r="A22" s="438">
        <v>16</v>
      </c>
      <c r="B22" s="456" t="s">
        <v>448</v>
      </c>
      <c r="C22" s="686">
        <v>529.79</v>
      </c>
      <c r="D22" s="686">
        <v>142536.16</v>
      </c>
      <c r="E22" s="686">
        <v>1311.81</v>
      </c>
      <c r="F22" s="686">
        <v>0</v>
      </c>
      <c r="G22" s="686">
        <v>0</v>
      </c>
      <c r="H22" s="437">
        <f t="shared" si="0"/>
        <v>141754.14000000001</v>
      </c>
    </row>
    <row r="23" spans="1:9">
      <c r="A23" s="438">
        <v>17</v>
      </c>
      <c r="B23" s="456" t="s">
        <v>526</v>
      </c>
      <c r="C23" s="686">
        <v>21989.200000000001</v>
      </c>
      <c r="D23" s="686">
        <v>1590705.81</v>
      </c>
      <c r="E23" s="686">
        <v>17879.41</v>
      </c>
      <c r="F23" s="686">
        <v>0</v>
      </c>
      <c r="G23" s="686">
        <v>0</v>
      </c>
      <c r="H23" s="437">
        <f t="shared" si="0"/>
        <v>1594815.6</v>
      </c>
    </row>
    <row r="24" spans="1:9">
      <c r="A24" s="438">
        <v>18</v>
      </c>
      <c r="B24" s="456" t="s">
        <v>449</v>
      </c>
      <c r="C24" s="686">
        <v>0</v>
      </c>
      <c r="D24" s="686">
        <v>2922336.0799999996</v>
      </c>
      <c r="E24" s="686">
        <v>2472.4500000000003</v>
      </c>
      <c r="F24" s="686">
        <v>0</v>
      </c>
      <c r="G24" s="686">
        <v>0</v>
      </c>
      <c r="H24" s="437">
        <f t="shared" si="0"/>
        <v>2919863.6299999994</v>
      </c>
    </row>
    <row r="25" spans="1:9">
      <c r="A25" s="438">
        <v>19</v>
      </c>
      <c r="B25" s="456" t="s">
        <v>450</v>
      </c>
      <c r="C25" s="686">
        <v>3517.98</v>
      </c>
      <c r="D25" s="686">
        <v>1959641.8099999998</v>
      </c>
      <c r="E25" s="686">
        <v>13926.439999999999</v>
      </c>
      <c r="F25" s="686">
        <v>0</v>
      </c>
      <c r="G25" s="686">
        <v>0</v>
      </c>
      <c r="H25" s="437">
        <f t="shared" si="0"/>
        <v>1949233.3499999999</v>
      </c>
    </row>
    <row r="26" spans="1:9">
      <c r="A26" s="438">
        <v>20</v>
      </c>
      <c r="B26" s="456" t="s">
        <v>525</v>
      </c>
      <c r="C26" s="686">
        <v>743471.91</v>
      </c>
      <c r="D26" s="686">
        <v>36797311.710000001</v>
      </c>
      <c r="E26" s="686">
        <v>357424.76</v>
      </c>
      <c r="F26" s="686">
        <v>0</v>
      </c>
      <c r="G26" s="686">
        <v>0</v>
      </c>
      <c r="H26" s="437">
        <f t="shared" si="0"/>
        <v>37183358.859999999</v>
      </c>
      <c r="I26" s="453"/>
    </row>
    <row r="27" spans="1:9">
      <c r="A27" s="438">
        <v>21</v>
      </c>
      <c r="B27" s="456" t="s">
        <v>451</v>
      </c>
      <c r="C27" s="686">
        <v>997315.24</v>
      </c>
      <c r="D27" s="686">
        <v>1126807.42</v>
      </c>
      <c r="E27" s="686">
        <v>12131.22</v>
      </c>
      <c r="F27" s="686">
        <v>0</v>
      </c>
      <c r="G27" s="686">
        <v>0</v>
      </c>
      <c r="H27" s="437">
        <f t="shared" si="0"/>
        <v>2111991.44</v>
      </c>
      <c r="I27" s="453"/>
    </row>
    <row r="28" spans="1:9">
      <c r="A28" s="438">
        <v>22</v>
      </c>
      <c r="B28" s="456" t="s">
        <v>452</v>
      </c>
      <c r="C28" s="686">
        <v>77355.100000000006</v>
      </c>
      <c r="D28" s="686">
        <v>1070237.1300000001</v>
      </c>
      <c r="E28" s="686">
        <v>51420.429999999993</v>
      </c>
      <c r="F28" s="686">
        <v>0</v>
      </c>
      <c r="G28" s="686">
        <v>0</v>
      </c>
      <c r="H28" s="437">
        <f t="shared" si="0"/>
        <v>1096171.8000000003</v>
      </c>
      <c r="I28" s="453"/>
    </row>
    <row r="29" spans="1:9">
      <c r="A29" s="438">
        <v>23</v>
      </c>
      <c r="B29" s="456" t="s">
        <v>453</v>
      </c>
      <c r="C29" s="686">
        <v>7704057.4600000018</v>
      </c>
      <c r="D29" s="686">
        <v>99953232.430000037</v>
      </c>
      <c r="E29" s="686">
        <v>3494737.6400000015</v>
      </c>
      <c r="F29" s="686">
        <v>0</v>
      </c>
      <c r="G29" s="686">
        <v>0</v>
      </c>
      <c r="H29" s="437">
        <f t="shared" si="0"/>
        <v>104162552.25000004</v>
      </c>
      <c r="I29" s="453"/>
    </row>
    <row r="30" spans="1:9">
      <c r="A30" s="438">
        <v>24</v>
      </c>
      <c r="B30" s="456" t="s">
        <v>524</v>
      </c>
      <c r="C30" s="686">
        <v>1271828.93</v>
      </c>
      <c r="D30" s="686">
        <v>22421085.340000004</v>
      </c>
      <c r="E30" s="686">
        <v>825795.11999999988</v>
      </c>
      <c r="F30" s="686">
        <v>0</v>
      </c>
      <c r="G30" s="686">
        <v>0</v>
      </c>
      <c r="H30" s="437">
        <f t="shared" si="0"/>
        <v>22867119.150000002</v>
      </c>
      <c r="I30" s="453"/>
    </row>
    <row r="31" spans="1:9">
      <c r="A31" s="438">
        <v>25</v>
      </c>
      <c r="B31" s="456" t="s">
        <v>454</v>
      </c>
      <c r="C31" s="686">
        <v>8227863.1099999975</v>
      </c>
      <c r="D31" s="686">
        <v>58343201.799999997</v>
      </c>
      <c r="E31" s="686">
        <v>2516865.8000000031</v>
      </c>
      <c r="F31" s="686">
        <v>0</v>
      </c>
      <c r="G31" s="686">
        <v>0</v>
      </c>
      <c r="H31" s="437">
        <f t="shared" si="0"/>
        <v>64054199.109999992</v>
      </c>
      <c r="I31" s="453"/>
    </row>
    <row r="32" spans="1:9">
      <c r="A32" s="438">
        <v>26</v>
      </c>
      <c r="B32" s="456" t="s">
        <v>521</v>
      </c>
      <c r="C32" s="686">
        <v>0</v>
      </c>
      <c r="D32" s="686">
        <v>0</v>
      </c>
      <c r="E32" s="686">
        <v>0</v>
      </c>
      <c r="F32" s="686">
        <v>0</v>
      </c>
      <c r="G32" s="686">
        <v>0</v>
      </c>
      <c r="H32" s="437">
        <f t="shared" si="0"/>
        <v>0</v>
      </c>
      <c r="I32" s="453"/>
    </row>
    <row r="33" spans="1:9">
      <c r="A33" s="438">
        <v>27</v>
      </c>
      <c r="B33" s="439" t="s">
        <v>455</v>
      </c>
      <c r="C33" s="686">
        <v>0</v>
      </c>
      <c r="D33" s="686">
        <v>61996807.550000004</v>
      </c>
      <c r="E33" s="686">
        <v>313844.89690012031</v>
      </c>
      <c r="F33" s="686">
        <v>0</v>
      </c>
      <c r="G33" s="686">
        <v>0</v>
      </c>
      <c r="H33" s="437">
        <f t="shared" si="0"/>
        <v>61682962.653099887</v>
      </c>
      <c r="I33" s="453"/>
    </row>
    <row r="34" spans="1:9">
      <c r="A34" s="438">
        <v>28</v>
      </c>
      <c r="B34" s="455" t="s">
        <v>64</v>
      </c>
      <c r="C34" s="688">
        <f>SUM(C7:C33)</f>
        <v>86131104.549999997</v>
      </c>
      <c r="D34" s="688">
        <f>SUM(D7:D33)</f>
        <v>836863273.66817415</v>
      </c>
      <c r="E34" s="688">
        <f>SUM(E7:E33)</f>
        <v>18323093.516900126</v>
      </c>
      <c r="F34" s="688">
        <f>SUM(F7:F33)</f>
        <v>0</v>
      </c>
      <c r="G34" s="688">
        <f>SUM(G7:G33)</f>
        <v>0</v>
      </c>
      <c r="H34" s="437">
        <f t="shared" si="0"/>
        <v>904671284.70127392</v>
      </c>
      <c r="I34" s="453"/>
    </row>
    <row r="35" spans="1:9">
      <c r="A35" s="453"/>
      <c r="B35" s="453"/>
      <c r="C35" s="453"/>
      <c r="D35" s="453"/>
      <c r="E35" s="453"/>
      <c r="F35" s="453"/>
      <c r="G35" s="453"/>
      <c r="H35" s="453"/>
      <c r="I35" s="453"/>
    </row>
    <row r="36" spans="1:9">
      <c r="A36" s="453"/>
      <c r="B36" s="454"/>
      <c r="C36" s="453"/>
      <c r="D36" s="453"/>
      <c r="E36" s="453"/>
      <c r="F36" s="453"/>
      <c r="G36" s="453"/>
      <c r="H36" s="453"/>
      <c r="I36" s="453"/>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showGridLines="0" zoomScale="85" zoomScaleNormal="85" workbookViewId="0">
      <selection activeCell="B2" sqref="B2"/>
    </sheetView>
  </sheetViews>
  <sheetFormatPr defaultColWidth="9.140625" defaultRowHeight="12.75"/>
  <cols>
    <col min="1" max="1" width="11.85546875" style="425" bestFit="1" customWidth="1"/>
    <col min="2" max="2" width="108" style="425" bestFit="1" customWidth="1"/>
    <col min="3" max="3" width="35.5703125" style="425" customWidth="1"/>
    <col min="4" max="4" width="38.42578125" style="357" customWidth="1"/>
    <col min="5" max="16384" width="9.140625" style="425"/>
  </cols>
  <sheetData>
    <row r="1" spans="1:4" ht="13.5">
      <c r="A1" s="354" t="s">
        <v>30</v>
      </c>
      <c r="B1" s="435" t="str">
        <f>'Info '!C2</f>
        <v>JSC " Halyk Bank Georgia"</v>
      </c>
      <c r="D1" s="425"/>
    </row>
    <row r="2" spans="1:4">
      <c r="A2" s="355" t="s">
        <v>31</v>
      </c>
      <c r="B2" s="434">
        <f>'1. key ratios '!B2</f>
        <v>45565</v>
      </c>
      <c r="D2" s="425"/>
    </row>
    <row r="3" spans="1:4">
      <c r="A3" s="356" t="s">
        <v>456</v>
      </c>
      <c r="D3" s="425"/>
    </row>
    <row r="5" spans="1:4">
      <c r="A5" s="811" t="s">
        <v>670</v>
      </c>
      <c r="B5" s="811"/>
      <c r="C5" s="433" t="s">
        <v>473</v>
      </c>
      <c r="D5" s="433" t="s">
        <v>514</v>
      </c>
    </row>
    <row r="6" spans="1:4">
      <c r="A6" s="463">
        <v>1</v>
      </c>
      <c r="B6" s="457" t="s">
        <v>669</v>
      </c>
      <c r="C6" s="689">
        <v>18435583.010000065</v>
      </c>
      <c r="D6" s="689">
        <v>0</v>
      </c>
    </row>
    <row r="7" spans="1:4">
      <c r="A7" s="460">
        <v>2</v>
      </c>
      <c r="B7" s="457" t="s">
        <v>668</v>
      </c>
      <c r="C7" s="689">
        <f>SUM(C8:C9)</f>
        <v>2937987.2470184509</v>
      </c>
      <c r="D7" s="689">
        <f>SUM(D8:D9)</f>
        <v>0</v>
      </c>
    </row>
    <row r="8" spans="1:4">
      <c r="A8" s="462">
        <v>2.1</v>
      </c>
      <c r="B8" s="461" t="s">
        <v>529</v>
      </c>
      <c r="C8" s="689">
        <v>1670681.8034510138</v>
      </c>
      <c r="D8" s="689">
        <v>0</v>
      </c>
    </row>
    <row r="9" spans="1:4">
      <c r="A9" s="462">
        <v>2.2000000000000002</v>
      </c>
      <c r="B9" s="461" t="s">
        <v>527</v>
      </c>
      <c r="C9" s="689">
        <v>1267305.4435674369</v>
      </c>
      <c r="D9" s="689">
        <v>0</v>
      </c>
    </row>
    <row r="10" spans="1:4">
      <c r="A10" s="463">
        <v>3</v>
      </c>
      <c r="B10" s="457" t="s">
        <v>667</v>
      </c>
      <c r="C10" s="689">
        <f>SUM(C11:C13)</f>
        <v>3312574.5120036718</v>
      </c>
      <c r="D10" s="689">
        <f>SUM(D11:D13)</f>
        <v>0</v>
      </c>
    </row>
    <row r="11" spans="1:4">
      <c r="A11" s="462">
        <v>3.1</v>
      </c>
      <c r="B11" s="461" t="s">
        <v>458</v>
      </c>
      <c r="C11" s="689">
        <v>0</v>
      </c>
      <c r="D11" s="689">
        <v>0</v>
      </c>
    </row>
    <row r="12" spans="1:4">
      <c r="A12" s="462">
        <v>3.2</v>
      </c>
      <c r="B12" s="461" t="s">
        <v>666</v>
      </c>
      <c r="C12" s="689">
        <v>3188947.387918259</v>
      </c>
      <c r="D12" s="689">
        <v>0</v>
      </c>
    </row>
    <row r="13" spans="1:4">
      <c r="A13" s="462">
        <v>3.3</v>
      </c>
      <c r="B13" s="461" t="s">
        <v>528</v>
      </c>
      <c r="C13" s="689">
        <v>123627.12408541272</v>
      </c>
      <c r="D13" s="689">
        <v>0</v>
      </c>
    </row>
    <row r="14" spans="1:4">
      <c r="A14" s="460">
        <v>4</v>
      </c>
      <c r="B14" s="459" t="s">
        <v>665</v>
      </c>
      <c r="C14" s="689">
        <v>-68320.005014781069</v>
      </c>
      <c r="D14" s="689">
        <v>0</v>
      </c>
    </row>
    <row r="15" spans="1:4">
      <c r="A15" s="458">
        <v>5</v>
      </c>
      <c r="B15" s="457" t="s">
        <v>664</v>
      </c>
      <c r="C15" s="685">
        <f>C6+C7-C10+C14</f>
        <v>17992675.740000062</v>
      </c>
      <c r="D15" s="685">
        <f>D6+D7-D10+D14</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showGridLines="0" zoomScale="70" zoomScaleNormal="70" workbookViewId="0">
      <selection activeCell="B2" sqref="B2"/>
    </sheetView>
  </sheetViews>
  <sheetFormatPr defaultColWidth="9.140625" defaultRowHeight="12.75"/>
  <cols>
    <col min="1" max="1" width="11.85546875" style="425" bestFit="1" customWidth="1"/>
    <col min="2" max="2" width="128.85546875" style="425" bestFit="1" customWidth="1"/>
    <col min="3" max="3" width="37" style="425" customWidth="1"/>
    <col min="4" max="4" width="50.5703125" style="425" customWidth="1"/>
    <col min="5" max="16384" width="9.140625" style="425"/>
  </cols>
  <sheetData>
    <row r="1" spans="1:4" ht="13.5">
      <c r="A1" s="354" t="s">
        <v>30</v>
      </c>
      <c r="B1" s="435" t="str">
        <f>'Info '!C2</f>
        <v>JSC " Halyk Bank Georgia"</v>
      </c>
    </row>
    <row r="2" spans="1:4">
      <c r="A2" s="355" t="s">
        <v>31</v>
      </c>
      <c r="B2" s="434">
        <f>'1. key ratios '!B2</f>
        <v>45565</v>
      </c>
    </row>
    <row r="3" spans="1:4">
      <c r="A3" s="356" t="s">
        <v>460</v>
      </c>
    </row>
    <row r="4" spans="1:4">
      <c r="A4" s="356"/>
    </row>
    <row r="5" spans="1:4" ht="15" customHeight="1">
      <c r="A5" s="812" t="s">
        <v>530</v>
      </c>
      <c r="B5" s="813"/>
      <c r="C5" s="816" t="s">
        <v>461</v>
      </c>
      <c r="D5" s="816" t="s">
        <v>462</v>
      </c>
    </row>
    <row r="6" spans="1:4">
      <c r="A6" s="814"/>
      <c r="B6" s="815"/>
      <c r="C6" s="816"/>
      <c r="D6" s="816"/>
    </row>
    <row r="7" spans="1:4">
      <c r="A7" s="465">
        <v>1</v>
      </c>
      <c r="B7" s="426" t="s">
        <v>457</v>
      </c>
      <c r="C7" s="689">
        <v>81088873.329999894</v>
      </c>
      <c r="D7" s="690"/>
    </row>
    <row r="8" spans="1:4">
      <c r="A8" s="467">
        <v>2</v>
      </c>
      <c r="B8" s="467" t="s">
        <v>463</v>
      </c>
      <c r="C8" s="689">
        <v>13454311.068782445</v>
      </c>
      <c r="D8" s="690"/>
    </row>
    <row r="9" spans="1:4">
      <c r="A9" s="467">
        <v>3</v>
      </c>
      <c r="B9" s="468" t="s">
        <v>673</v>
      </c>
      <c r="C9" s="689">
        <v>72431.791217549267</v>
      </c>
      <c r="D9" s="690"/>
    </row>
    <row r="10" spans="1:4">
      <c r="A10" s="467">
        <v>4</v>
      </c>
      <c r="B10" s="467" t="s">
        <v>464</v>
      </c>
      <c r="C10" s="689">
        <f>SUM(C11:C17)</f>
        <v>8484511.6400000006</v>
      </c>
      <c r="D10" s="690"/>
    </row>
    <row r="11" spans="1:4">
      <c r="A11" s="467">
        <v>5</v>
      </c>
      <c r="B11" s="466" t="s">
        <v>672</v>
      </c>
      <c r="C11" s="689">
        <v>2115993.3778038062</v>
      </c>
      <c r="D11" s="690"/>
    </row>
    <row r="12" spans="1:4">
      <c r="A12" s="467">
        <v>6</v>
      </c>
      <c r="B12" s="466" t="s">
        <v>465</v>
      </c>
      <c r="C12" s="689">
        <v>920061.13</v>
      </c>
      <c r="D12" s="690"/>
    </row>
    <row r="13" spans="1:4">
      <c r="A13" s="467">
        <v>7</v>
      </c>
      <c r="B13" s="466" t="s">
        <v>468</v>
      </c>
      <c r="C13" s="689">
        <v>0</v>
      </c>
      <c r="D13" s="690"/>
    </row>
    <row r="14" spans="1:4">
      <c r="A14" s="467">
        <v>8</v>
      </c>
      <c r="B14" s="466" t="s">
        <v>466</v>
      </c>
      <c r="C14" s="689">
        <v>566528.38</v>
      </c>
      <c r="D14" s="691">
        <v>797764.91999999993</v>
      </c>
    </row>
    <row r="15" spans="1:4">
      <c r="A15" s="467">
        <v>9</v>
      </c>
      <c r="B15" s="466" t="s">
        <v>467</v>
      </c>
      <c r="C15" s="689">
        <v>0</v>
      </c>
      <c r="D15" s="691">
        <v>0</v>
      </c>
    </row>
    <row r="16" spans="1:4">
      <c r="A16" s="467">
        <v>10</v>
      </c>
      <c r="B16" s="466" t="s">
        <v>469</v>
      </c>
      <c r="C16" s="689">
        <v>4879248.4652007883</v>
      </c>
      <c r="D16" s="691">
        <v>0</v>
      </c>
    </row>
    <row r="17" spans="1:4">
      <c r="A17" s="467">
        <v>11</v>
      </c>
      <c r="B17" s="466" t="s">
        <v>671</v>
      </c>
      <c r="C17" s="689">
        <v>2680.2869954068278</v>
      </c>
      <c r="D17" s="690"/>
    </row>
    <row r="18" spans="1:4">
      <c r="A18" s="465">
        <v>12</v>
      </c>
      <c r="B18" s="464" t="s">
        <v>459</v>
      </c>
      <c r="C18" s="685">
        <f>C7+C8+C9-C10</f>
        <v>86131104.549999893</v>
      </c>
      <c r="D18" s="690"/>
    </row>
    <row r="21" spans="1:4">
      <c r="B21" s="354"/>
    </row>
    <row r="22" spans="1:4">
      <c r="B22" s="355"/>
    </row>
    <row r="23" spans="1:4">
      <c r="B23" s="356"/>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8"/>
  <sheetViews>
    <sheetView showGridLines="0" zoomScale="80" zoomScaleNormal="80" workbookViewId="0">
      <selection activeCell="B2" sqref="B2"/>
    </sheetView>
  </sheetViews>
  <sheetFormatPr defaultColWidth="9.140625" defaultRowHeight="12.75"/>
  <cols>
    <col min="1" max="1" width="11.85546875" style="450" bestFit="1" customWidth="1"/>
    <col min="2" max="2" width="63.85546875" style="450" customWidth="1"/>
    <col min="3" max="3" width="17" style="450" bestFit="1" customWidth="1"/>
    <col min="4" max="18" width="22.28515625" style="450" customWidth="1"/>
    <col min="19" max="19" width="23.28515625" style="450" bestFit="1" customWidth="1"/>
    <col min="20" max="26" width="22.28515625" style="450" customWidth="1"/>
    <col min="27" max="27" width="23.28515625" style="450" bestFit="1" customWidth="1"/>
    <col min="28" max="28" width="20" style="450" customWidth="1"/>
    <col min="29" max="16384" width="9.140625" style="450"/>
  </cols>
  <sheetData>
    <row r="1" spans="1:28" ht="13.5">
      <c r="A1" s="354" t="s">
        <v>30</v>
      </c>
      <c r="B1" s="435" t="str">
        <f>'Info '!C2</f>
        <v>JSC " Halyk Bank Georgia"</v>
      </c>
    </row>
    <row r="2" spans="1:28">
      <c r="A2" s="355" t="s">
        <v>31</v>
      </c>
      <c r="B2" s="434">
        <f>'1. key ratios '!B2</f>
        <v>45565</v>
      </c>
      <c r="C2" s="451"/>
    </row>
    <row r="3" spans="1:28">
      <c r="A3" s="356" t="s">
        <v>470</v>
      </c>
    </row>
    <row r="5" spans="1:28" ht="15" customHeight="1">
      <c r="A5" s="818" t="s">
        <v>685</v>
      </c>
      <c r="B5" s="819"/>
      <c r="C5" s="824" t="s">
        <v>471</v>
      </c>
      <c r="D5" s="825"/>
      <c r="E5" s="825"/>
      <c r="F5" s="825"/>
      <c r="G5" s="825"/>
      <c r="H5" s="825"/>
      <c r="I5" s="825"/>
      <c r="J5" s="825"/>
      <c r="K5" s="825"/>
      <c r="L5" s="825"/>
      <c r="M5" s="825"/>
      <c r="N5" s="825"/>
      <c r="O5" s="825"/>
      <c r="P5" s="825"/>
      <c r="Q5" s="825"/>
      <c r="R5" s="825"/>
      <c r="S5" s="825"/>
      <c r="T5" s="480"/>
      <c r="U5" s="480"/>
      <c r="V5" s="480"/>
      <c r="W5" s="480"/>
      <c r="X5" s="480"/>
      <c r="Y5" s="480"/>
      <c r="Z5" s="480"/>
      <c r="AA5" s="479"/>
      <c r="AB5" s="472"/>
    </row>
    <row r="6" spans="1:28" ht="12" customHeight="1">
      <c r="A6" s="820"/>
      <c r="B6" s="821"/>
      <c r="C6" s="826" t="s">
        <v>64</v>
      </c>
      <c r="D6" s="828" t="s">
        <v>684</v>
      </c>
      <c r="E6" s="828"/>
      <c r="F6" s="828"/>
      <c r="G6" s="828"/>
      <c r="H6" s="828" t="s">
        <v>683</v>
      </c>
      <c r="I6" s="828"/>
      <c r="J6" s="828"/>
      <c r="K6" s="828"/>
      <c r="L6" s="478"/>
      <c r="M6" s="829" t="s">
        <v>682</v>
      </c>
      <c r="N6" s="829"/>
      <c r="O6" s="829"/>
      <c r="P6" s="829"/>
      <c r="Q6" s="829"/>
      <c r="R6" s="829"/>
      <c r="S6" s="809"/>
      <c r="T6" s="477"/>
      <c r="U6" s="817" t="s">
        <v>681</v>
      </c>
      <c r="V6" s="817"/>
      <c r="W6" s="817"/>
      <c r="X6" s="817"/>
      <c r="Y6" s="817"/>
      <c r="Z6" s="817"/>
      <c r="AA6" s="810"/>
      <c r="AB6" s="476"/>
    </row>
    <row r="7" spans="1:28">
      <c r="A7" s="822"/>
      <c r="B7" s="823"/>
      <c r="C7" s="827"/>
      <c r="D7" s="475"/>
      <c r="E7" s="473" t="s">
        <v>472</v>
      </c>
      <c r="F7" s="447" t="s">
        <v>679</v>
      </c>
      <c r="G7" s="449" t="s">
        <v>680</v>
      </c>
      <c r="H7" s="451"/>
      <c r="I7" s="473" t="s">
        <v>472</v>
      </c>
      <c r="J7" s="447" t="s">
        <v>679</v>
      </c>
      <c r="K7" s="449" t="s">
        <v>680</v>
      </c>
      <c r="L7" s="474"/>
      <c r="M7" s="473" t="s">
        <v>472</v>
      </c>
      <c r="N7" s="473" t="s">
        <v>679</v>
      </c>
      <c r="O7" s="473" t="s">
        <v>678</v>
      </c>
      <c r="P7" s="473" t="s">
        <v>677</v>
      </c>
      <c r="Q7" s="473" t="s">
        <v>676</v>
      </c>
      <c r="R7" s="447" t="s">
        <v>675</v>
      </c>
      <c r="S7" s="473" t="s">
        <v>674</v>
      </c>
      <c r="T7" s="474"/>
      <c r="U7" s="473" t="s">
        <v>472</v>
      </c>
      <c r="V7" s="473" t="s">
        <v>679</v>
      </c>
      <c r="W7" s="473" t="s">
        <v>678</v>
      </c>
      <c r="X7" s="473" t="s">
        <v>677</v>
      </c>
      <c r="Y7" s="473" t="s">
        <v>676</v>
      </c>
      <c r="Z7" s="447" t="s">
        <v>675</v>
      </c>
      <c r="AA7" s="473" t="s">
        <v>674</v>
      </c>
      <c r="AB7" s="472"/>
    </row>
    <row r="8" spans="1:28">
      <c r="A8" s="471">
        <v>1</v>
      </c>
      <c r="B8" s="443" t="s">
        <v>473</v>
      </c>
      <c r="C8" s="688">
        <v>726542492.2181747</v>
      </c>
      <c r="D8" s="686">
        <v>586848708.60817456</v>
      </c>
      <c r="E8" s="686">
        <v>34129670.659999996</v>
      </c>
      <c r="F8" s="686">
        <v>1663144.25</v>
      </c>
      <c r="G8" s="686">
        <v>0</v>
      </c>
      <c r="H8" s="686">
        <v>53562679.060000002</v>
      </c>
      <c r="I8" s="686">
        <v>26896431.970000006</v>
      </c>
      <c r="J8" s="686">
        <v>8354297.7899999972</v>
      </c>
      <c r="K8" s="686">
        <v>0</v>
      </c>
      <c r="L8" s="686">
        <v>84013936.390000015</v>
      </c>
      <c r="M8" s="686">
        <v>8711819.620000001</v>
      </c>
      <c r="N8" s="686">
        <v>11974996.759999998</v>
      </c>
      <c r="O8" s="686">
        <v>12465552.060000002</v>
      </c>
      <c r="P8" s="686">
        <v>6501371.3900000006</v>
      </c>
      <c r="Q8" s="686">
        <v>8099971.4699999997</v>
      </c>
      <c r="R8" s="686">
        <v>10232937.309999999</v>
      </c>
      <c r="S8" s="686">
        <v>1783070.04</v>
      </c>
      <c r="T8" s="686">
        <v>2117168.16</v>
      </c>
      <c r="U8" s="686">
        <v>0</v>
      </c>
      <c r="V8" s="686">
        <v>0</v>
      </c>
      <c r="W8" s="686">
        <v>0</v>
      </c>
      <c r="X8" s="686">
        <v>0</v>
      </c>
      <c r="Y8" s="686">
        <v>123613.95</v>
      </c>
      <c r="Z8" s="686">
        <v>1905895.62</v>
      </c>
      <c r="AA8" s="686">
        <v>87658.59</v>
      </c>
      <c r="AB8" s="469"/>
    </row>
    <row r="9" spans="1:28">
      <c r="A9" s="438">
        <v>1.1000000000000001</v>
      </c>
      <c r="B9" s="470" t="s">
        <v>474</v>
      </c>
      <c r="C9" s="692">
        <v>0</v>
      </c>
      <c r="D9" s="686">
        <v>0</v>
      </c>
      <c r="E9" s="686">
        <v>0</v>
      </c>
      <c r="F9" s="686">
        <v>0</v>
      </c>
      <c r="G9" s="686">
        <v>0</v>
      </c>
      <c r="H9" s="686">
        <v>0</v>
      </c>
      <c r="I9" s="686">
        <v>0</v>
      </c>
      <c r="J9" s="686">
        <v>0</v>
      </c>
      <c r="K9" s="686">
        <v>0</v>
      </c>
      <c r="L9" s="686">
        <v>0</v>
      </c>
      <c r="M9" s="686">
        <v>0</v>
      </c>
      <c r="N9" s="686">
        <v>0</v>
      </c>
      <c r="O9" s="686">
        <v>0</v>
      </c>
      <c r="P9" s="686">
        <v>0</v>
      </c>
      <c r="Q9" s="686">
        <v>0</v>
      </c>
      <c r="R9" s="686">
        <v>0</v>
      </c>
      <c r="S9" s="686">
        <v>0</v>
      </c>
      <c r="T9" s="686">
        <v>0</v>
      </c>
      <c r="U9" s="686">
        <v>0</v>
      </c>
      <c r="V9" s="686">
        <v>0</v>
      </c>
      <c r="W9" s="686">
        <v>0</v>
      </c>
      <c r="X9" s="686">
        <v>0</v>
      </c>
      <c r="Y9" s="686">
        <v>0</v>
      </c>
      <c r="Z9" s="686">
        <v>0</v>
      </c>
      <c r="AA9" s="686">
        <v>0</v>
      </c>
      <c r="AB9" s="469"/>
    </row>
    <row r="10" spans="1:28">
      <c r="A10" s="438">
        <v>1.2</v>
      </c>
      <c r="B10" s="470" t="s">
        <v>475</v>
      </c>
      <c r="C10" s="692">
        <v>0</v>
      </c>
      <c r="D10" s="686">
        <v>0</v>
      </c>
      <c r="E10" s="686">
        <v>0</v>
      </c>
      <c r="F10" s="686">
        <v>0</v>
      </c>
      <c r="G10" s="686">
        <v>0</v>
      </c>
      <c r="H10" s="686">
        <v>0</v>
      </c>
      <c r="I10" s="686">
        <v>0</v>
      </c>
      <c r="J10" s="686">
        <v>0</v>
      </c>
      <c r="K10" s="686">
        <v>0</v>
      </c>
      <c r="L10" s="686">
        <v>0</v>
      </c>
      <c r="M10" s="686">
        <v>0</v>
      </c>
      <c r="N10" s="686">
        <v>0</v>
      </c>
      <c r="O10" s="686">
        <v>0</v>
      </c>
      <c r="P10" s="686">
        <v>0</v>
      </c>
      <c r="Q10" s="686">
        <v>0</v>
      </c>
      <c r="R10" s="686">
        <v>0</v>
      </c>
      <c r="S10" s="686">
        <v>0</v>
      </c>
      <c r="T10" s="686">
        <v>0</v>
      </c>
      <c r="U10" s="686">
        <v>0</v>
      </c>
      <c r="V10" s="686">
        <v>0</v>
      </c>
      <c r="W10" s="686">
        <v>0</v>
      </c>
      <c r="X10" s="686">
        <v>0</v>
      </c>
      <c r="Y10" s="686">
        <v>0</v>
      </c>
      <c r="Z10" s="686">
        <v>0</v>
      </c>
      <c r="AA10" s="686">
        <v>0</v>
      </c>
      <c r="AB10" s="469"/>
    </row>
    <row r="11" spans="1:28">
      <c r="A11" s="438">
        <v>1.3</v>
      </c>
      <c r="B11" s="470" t="s">
        <v>476</v>
      </c>
      <c r="C11" s="692">
        <v>0</v>
      </c>
      <c r="D11" s="686">
        <v>0</v>
      </c>
      <c r="E11" s="686">
        <v>0</v>
      </c>
      <c r="F11" s="686">
        <v>0</v>
      </c>
      <c r="G11" s="686">
        <v>0</v>
      </c>
      <c r="H11" s="686">
        <v>0</v>
      </c>
      <c r="I11" s="686">
        <v>0</v>
      </c>
      <c r="J11" s="686">
        <v>0</v>
      </c>
      <c r="K11" s="686">
        <v>0</v>
      </c>
      <c r="L11" s="686">
        <v>0</v>
      </c>
      <c r="M11" s="686">
        <v>0</v>
      </c>
      <c r="N11" s="686">
        <v>0</v>
      </c>
      <c r="O11" s="686">
        <v>0</v>
      </c>
      <c r="P11" s="686">
        <v>0</v>
      </c>
      <c r="Q11" s="686">
        <v>0</v>
      </c>
      <c r="R11" s="686">
        <v>0</v>
      </c>
      <c r="S11" s="686">
        <v>0</v>
      </c>
      <c r="T11" s="686">
        <v>0</v>
      </c>
      <c r="U11" s="686">
        <v>0</v>
      </c>
      <c r="V11" s="686">
        <v>0</v>
      </c>
      <c r="W11" s="686">
        <v>0</v>
      </c>
      <c r="X11" s="686">
        <v>0</v>
      </c>
      <c r="Y11" s="686">
        <v>0</v>
      </c>
      <c r="Z11" s="686">
        <v>0</v>
      </c>
      <c r="AA11" s="686">
        <v>0</v>
      </c>
      <c r="AB11" s="469"/>
    </row>
    <row r="12" spans="1:28">
      <c r="A12" s="438">
        <v>1.4</v>
      </c>
      <c r="B12" s="470" t="s">
        <v>477</v>
      </c>
      <c r="C12" s="692">
        <v>23438332.929999996</v>
      </c>
      <c r="D12" s="686">
        <v>22470946.399999995</v>
      </c>
      <c r="E12" s="686">
        <v>3160796.5999999996</v>
      </c>
      <c r="F12" s="686">
        <v>0</v>
      </c>
      <c r="G12" s="686">
        <v>0</v>
      </c>
      <c r="H12" s="686">
        <v>0</v>
      </c>
      <c r="I12" s="686">
        <v>0</v>
      </c>
      <c r="J12" s="686">
        <v>0</v>
      </c>
      <c r="K12" s="686">
        <v>0</v>
      </c>
      <c r="L12" s="686">
        <v>907245.55</v>
      </c>
      <c r="M12" s="686">
        <v>0</v>
      </c>
      <c r="N12" s="686">
        <v>106767.75</v>
      </c>
      <c r="O12" s="686">
        <v>0</v>
      </c>
      <c r="P12" s="686">
        <v>0</v>
      </c>
      <c r="Q12" s="686">
        <v>0</v>
      </c>
      <c r="R12" s="686">
        <v>800477.8</v>
      </c>
      <c r="S12" s="686">
        <v>0</v>
      </c>
      <c r="T12" s="686">
        <v>60140.98</v>
      </c>
      <c r="U12" s="686">
        <v>0</v>
      </c>
      <c r="V12" s="686">
        <v>0</v>
      </c>
      <c r="W12" s="686">
        <v>0</v>
      </c>
      <c r="X12" s="686">
        <v>0</v>
      </c>
      <c r="Y12" s="686">
        <v>0</v>
      </c>
      <c r="Z12" s="686">
        <v>0</v>
      </c>
      <c r="AA12" s="686">
        <v>60140.98</v>
      </c>
      <c r="AB12" s="469"/>
    </row>
    <row r="13" spans="1:28">
      <c r="A13" s="438">
        <v>1.5</v>
      </c>
      <c r="B13" s="470" t="s">
        <v>478</v>
      </c>
      <c r="C13" s="692">
        <v>396093332.59817427</v>
      </c>
      <c r="D13" s="686">
        <v>313408239.21817428</v>
      </c>
      <c r="E13" s="686">
        <v>19313265.990000002</v>
      </c>
      <c r="F13" s="686">
        <v>1663144.25</v>
      </c>
      <c r="G13" s="686">
        <v>0</v>
      </c>
      <c r="H13" s="686">
        <v>34640073.380000003</v>
      </c>
      <c r="I13" s="686">
        <v>20372698.460000005</v>
      </c>
      <c r="J13" s="686">
        <v>5956873.3299999982</v>
      </c>
      <c r="K13" s="686">
        <v>0</v>
      </c>
      <c r="L13" s="686">
        <v>46317020.950000018</v>
      </c>
      <c r="M13" s="686">
        <v>7079818.96</v>
      </c>
      <c r="N13" s="686">
        <v>6038942.6799999997</v>
      </c>
      <c r="O13" s="686">
        <v>6583105.879999999</v>
      </c>
      <c r="P13" s="686">
        <v>522351.86</v>
      </c>
      <c r="Q13" s="686">
        <v>657362.43000000005</v>
      </c>
      <c r="R13" s="686">
        <v>6981112.1399999997</v>
      </c>
      <c r="S13" s="686">
        <v>1150371.71</v>
      </c>
      <c r="T13" s="686">
        <v>1727999.05</v>
      </c>
      <c r="U13" s="686">
        <v>0</v>
      </c>
      <c r="V13" s="686">
        <v>0</v>
      </c>
      <c r="W13" s="686">
        <v>0</v>
      </c>
      <c r="X13" s="686">
        <v>0</v>
      </c>
      <c r="Y13" s="686">
        <v>36938.97</v>
      </c>
      <c r="Z13" s="686">
        <v>1691060.08</v>
      </c>
      <c r="AA13" s="686">
        <v>0</v>
      </c>
      <c r="AB13" s="469"/>
    </row>
    <row r="14" spans="1:28">
      <c r="A14" s="438">
        <v>1.6</v>
      </c>
      <c r="B14" s="470" t="s">
        <v>479</v>
      </c>
      <c r="C14" s="692">
        <v>307010826.69000036</v>
      </c>
      <c r="D14" s="686">
        <v>250969522.99000037</v>
      </c>
      <c r="E14" s="686">
        <v>11655608.069999995</v>
      </c>
      <c r="F14" s="686">
        <v>0</v>
      </c>
      <c r="G14" s="686">
        <v>0</v>
      </c>
      <c r="H14" s="686">
        <v>18922605.68</v>
      </c>
      <c r="I14" s="686">
        <v>6523733.5099999998</v>
      </c>
      <c r="J14" s="686">
        <v>2397424.4599999995</v>
      </c>
      <c r="K14" s="686">
        <v>0</v>
      </c>
      <c r="L14" s="686">
        <v>36789669.890000008</v>
      </c>
      <c r="M14" s="686">
        <v>1632000.6600000001</v>
      </c>
      <c r="N14" s="686">
        <v>5829286.3299999991</v>
      </c>
      <c r="O14" s="686">
        <v>5882446.1800000025</v>
      </c>
      <c r="P14" s="686">
        <v>5979019.5300000003</v>
      </c>
      <c r="Q14" s="686">
        <v>7442609.04</v>
      </c>
      <c r="R14" s="686">
        <v>2451347.3699999996</v>
      </c>
      <c r="S14" s="686">
        <v>632698.32999999996</v>
      </c>
      <c r="T14" s="686">
        <v>329028.13</v>
      </c>
      <c r="U14" s="686">
        <v>0</v>
      </c>
      <c r="V14" s="686">
        <v>0</v>
      </c>
      <c r="W14" s="686">
        <v>0</v>
      </c>
      <c r="X14" s="686">
        <v>0</v>
      </c>
      <c r="Y14" s="686">
        <v>86674.98</v>
      </c>
      <c r="Z14" s="686">
        <v>214835.53999999998</v>
      </c>
      <c r="AA14" s="686">
        <v>27517.61</v>
      </c>
      <c r="AB14" s="469"/>
    </row>
    <row r="15" spans="1:28">
      <c r="A15" s="471">
        <v>2</v>
      </c>
      <c r="B15" s="455" t="s">
        <v>480</v>
      </c>
      <c r="C15" s="688">
        <v>6629316.7600000007</v>
      </c>
      <c r="D15" s="686">
        <v>6629316.7600000007</v>
      </c>
      <c r="E15" s="686">
        <v>0</v>
      </c>
      <c r="F15" s="686">
        <v>0</v>
      </c>
      <c r="G15" s="686">
        <v>0</v>
      </c>
      <c r="H15" s="686">
        <v>0</v>
      </c>
      <c r="I15" s="686">
        <v>0</v>
      </c>
      <c r="J15" s="686">
        <v>0</v>
      </c>
      <c r="K15" s="686">
        <v>0</v>
      </c>
      <c r="L15" s="686">
        <v>0</v>
      </c>
      <c r="M15" s="686">
        <v>0</v>
      </c>
      <c r="N15" s="686">
        <v>0</v>
      </c>
      <c r="O15" s="686">
        <v>0</v>
      </c>
      <c r="P15" s="686">
        <v>0</v>
      </c>
      <c r="Q15" s="686">
        <v>0</v>
      </c>
      <c r="R15" s="686">
        <v>0</v>
      </c>
      <c r="S15" s="686">
        <v>0</v>
      </c>
      <c r="T15" s="686">
        <v>0</v>
      </c>
      <c r="U15" s="686">
        <v>0</v>
      </c>
      <c r="V15" s="686">
        <v>0</v>
      </c>
      <c r="W15" s="686">
        <v>0</v>
      </c>
      <c r="X15" s="686">
        <v>0</v>
      </c>
      <c r="Y15" s="686">
        <v>0</v>
      </c>
      <c r="Z15" s="686">
        <v>0</v>
      </c>
      <c r="AA15" s="686">
        <v>0</v>
      </c>
      <c r="AB15" s="469"/>
    </row>
    <row r="16" spans="1:28">
      <c r="A16" s="438">
        <v>2.1</v>
      </c>
      <c r="B16" s="470" t="s">
        <v>474</v>
      </c>
      <c r="C16" s="692">
        <v>0</v>
      </c>
      <c r="D16" s="686">
        <v>0</v>
      </c>
      <c r="E16" s="686">
        <v>0</v>
      </c>
      <c r="F16" s="686">
        <v>0</v>
      </c>
      <c r="G16" s="686">
        <v>0</v>
      </c>
      <c r="H16" s="686">
        <v>0</v>
      </c>
      <c r="I16" s="686">
        <v>0</v>
      </c>
      <c r="J16" s="686">
        <v>0</v>
      </c>
      <c r="K16" s="686">
        <v>0</v>
      </c>
      <c r="L16" s="686">
        <v>0</v>
      </c>
      <c r="M16" s="686">
        <v>0</v>
      </c>
      <c r="N16" s="686">
        <v>0</v>
      </c>
      <c r="O16" s="686">
        <v>0</v>
      </c>
      <c r="P16" s="686">
        <v>0</v>
      </c>
      <c r="Q16" s="686">
        <v>0</v>
      </c>
      <c r="R16" s="686">
        <v>0</v>
      </c>
      <c r="S16" s="686">
        <v>0</v>
      </c>
      <c r="T16" s="686">
        <v>0</v>
      </c>
      <c r="U16" s="686">
        <v>0</v>
      </c>
      <c r="V16" s="686">
        <v>0</v>
      </c>
      <c r="W16" s="686">
        <v>0</v>
      </c>
      <c r="X16" s="686">
        <v>0</v>
      </c>
      <c r="Y16" s="686">
        <v>0</v>
      </c>
      <c r="Z16" s="686">
        <v>0</v>
      </c>
      <c r="AA16" s="686">
        <v>0</v>
      </c>
      <c r="AB16" s="469"/>
    </row>
    <row r="17" spans="1:28">
      <c r="A17" s="438">
        <v>2.2000000000000002</v>
      </c>
      <c r="B17" s="470" t="s">
        <v>475</v>
      </c>
      <c r="C17" s="692">
        <v>6629316.7600000007</v>
      </c>
      <c r="D17" s="686">
        <v>6629316.7600000007</v>
      </c>
      <c r="E17" s="686">
        <v>0</v>
      </c>
      <c r="F17" s="686">
        <v>0</v>
      </c>
      <c r="G17" s="686">
        <v>0</v>
      </c>
      <c r="H17" s="686">
        <v>0</v>
      </c>
      <c r="I17" s="686">
        <v>0</v>
      </c>
      <c r="J17" s="686">
        <v>0</v>
      </c>
      <c r="K17" s="686">
        <v>0</v>
      </c>
      <c r="L17" s="686">
        <v>0</v>
      </c>
      <c r="M17" s="686">
        <v>0</v>
      </c>
      <c r="N17" s="686">
        <v>0</v>
      </c>
      <c r="O17" s="686">
        <v>0</v>
      </c>
      <c r="P17" s="686">
        <v>0</v>
      </c>
      <c r="Q17" s="686">
        <v>0</v>
      </c>
      <c r="R17" s="686">
        <v>0</v>
      </c>
      <c r="S17" s="686">
        <v>0</v>
      </c>
      <c r="T17" s="686">
        <v>0</v>
      </c>
      <c r="U17" s="686">
        <v>0</v>
      </c>
      <c r="V17" s="686">
        <v>0</v>
      </c>
      <c r="W17" s="686">
        <v>0</v>
      </c>
      <c r="X17" s="686">
        <v>0</v>
      </c>
      <c r="Y17" s="686">
        <v>0</v>
      </c>
      <c r="Z17" s="686">
        <v>0</v>
      </c>
      <c r="AA17" s="686">
        <v>0</v>
      </c>
      <c r="AB17" s="469"/>
    </row>
    <row r="18" spans="1:28">
      <c r="A18" s="438">
        <v>2.2999999999999998</v>
      </c>
      <c r="B18" s="470" t="s">
        <v>476</v>
      </c>
      <c r="C18" s="692">
        <v>0</v>
      </c>
      <c r="D18" s="686">
        <v>0</v>
      </c>
      <c r="E18" s="686">
        <v>0</v>
      </c>
      <c r="F18" s="686">
        <v>0</v>
      </c>
      <c r="G18" s="686">
        <v>0</v>
      </c>
      <c r="H18" s="686">
        <v>0</v>
      </c>
      <c r="I18" s="686">
        <v>0</v>
      </c>
      <c r="J18" s="686">
        <v>0</v>
      </c>
      <c r="K18" s="686">
        <v>0</v>
      </c>
      <c r="L18" s="686">
        <v>0</v>
      </c>
      <c r="M18" s="686">
        <v>0</v>
      </c>
      <c r="N18" s="686">
        <v>0</v>
      </c>
      <c r="O18" s="686">
        <v>0</v>
      </c>
      <c r="P18" s="686">
        <v>0</v>
      </c>
      <c r="Q18" s="686">
        <v>0</v>
      </c>
      <c r="R18" s="686">
        <v>0</v>
      </c>
      <c r="S18" s="686">
        <v>0</v>
      </c>
      <c r="T18" s="686">
        <v>0</v>
      </c>
      <c r="U18" s="686">
        <v>0</v>
      </c>
      <c r="V18" s="686">
        <v>0</v>
      </c>
      <c r="W18" s="686">
        <v>0</v>
      </c>
      <c r="X18" s="686">
        <v>0</v>
      </c>
      <c r="Y18" s="686">
        <v>0</v>
      </c>
      <c r="Z18" s="686">
        <v>0</v>
      </c>
      <c r="AA18" s="686">
        <v>0</v>
      </c>
      <c r="AB18" s="469"/>
    </row>
    <row r="19" spans="1:28">
      <c r="A19" s="438">
        <v>2.4</v>
      </c>
      <c r="B19" s="470" t="s">
        <v>477</v>
      </c>
      <c r="C19" s="692">
        <v>0</v>
      </c>
      <c r="D19" s="686">
        <v>0</v>
      </c>
      <c r="E19" s="686">
        <v>0</v>
      </c>
      <c r="F19" s="686">
        <v>0</v>
      </c>
      <c r="G19" s="686">
        <v>0</v>
      </c>
      <c r="H19" s="686">
        <v>0</v>
      </c>
      <c r="I19" s="686">
        <v>0</v>
      </c>
      <c r="J19" s="686">
        <v>0</v>
      </c>
      <c r="K19" s="686">
        <v>0</v>
      </c>
      <c r="L19" s="686">
        <v>0</v>
      </c>
      <c r="M19" s="686">
        <v>0</v>
      </c>
      <c r="N19" s="686">
        <v>0</v>
      </c>
      <c r="O19" s="686">
        <v>0</v>
      </c>
      <c r="P19" s="686">
        <v>0</v>
      </c>
      <c r="Q19" s="686">
        <v>0</v>
      </c>
      <c r="R19" s="686">
        <v>0</v>
      </c>
      <c r="S19" s="686">
        <v>0</v>
      </c>
      <c r="T19" s="686">
        <v>0</v>
      </c>
      <c r="U19" s="686">
        <v>0</v>
      </c>
      <c r="V19" s="686">
        <v>0</v>
      </c>
      <c r="W19" s="686">
        <v>0</v>
      </c>
      <c r="X19" s="686">
        <v>0</v>
      </c>
      <c r="Y19" s="686">
        <v>0</v>
      </c>
      <c r="Z19" s="686">
        <v>0</v>
      </c>
      <c r="AA19" s="686">
        <v>0</v>
      </c>
      <c r="AB19" s="469"/>
    </row>
    <row r="20" spans="1:28">
      <c r="A20" s="438">
        <v>2.5</v>
      </c>
      <c r="B20" s="470" t="s">
        <v>478</v>
      </c>
      <c r="C20" s="692">
        <v>0</v>
      </c>
      <c r="D20" s="686">
        <v>0</v>
      </c>
      <c r="E20" s="686">
        <v>0</v>
      </c>
      <c r="F20" s="686">
        <v>0</v>
      </c>
      <c r="G20" s="686">
        <v>0</v>
      </c>
      <c r="H20" s="686">
        <v>0</v>
      </c>
      <c r="I20" s="686">
        <v>0</v>
      </c>
      <c r="J20" s="686">
        <v>0</v>
      </c>
      <c r="K20" s="686">
        <v>0</v>
      </c>
      <c r="L20" s="686">
        <v>0</v>
      </c>
      <c r="M20" s="686">
        <v>0</v>
      </c>
      <c r="N20" s="686">
        <v>0</v>
      </c>
      <c r="O20" s="686">
        <v>0</v>
      </c>
      <c r="P20" s="686">
        <v>0</v>
      </c>
      <c r="Q20" s="686">
        <v>0</v>
      </c>
      <c r="R20" s="686">
        <v>0</v>
      </c>
      <c r="S20" s="686">
        <v>0</v>
      </c>
      <c r="T20" s="686">
        <v>0</v>
      </c>
      <c r="U20" s="686">
        <v>0</v>
      </c>
      <c r="V20" s="686">
        <v>0</v>
      </c>
      <c r="W20" s="686">
        <v>0</v>
      </c>
      <c r="X20" s="686">
        <v>0</v>
      </c>
      <c r="Y20" s="686">
        <v>0</v>
      </c>
      <c r="Z20" s="686">
        <v>0</v>
      </c>
      <c r="AA20" s="686">
        <v>0</v>
      </c>
      <c r="AB20" s="469"/>
    </row>
    <row r="21" spans="1:28">
      <c r="A21" s="438">
        <v>2.6</v>
      </c>
      <c r="B21" s="470" t="s">
        <v>479</v>
      </c>
      <c r="C21" s="692">
        <v>0</v>
      </c>
      <c r="D21" s="686">
        <v>0</v>
      </c>
      <c r="E21" s="686">
        <v>0</v>
      </c>
      <c r="F21" s="686">
        <v>0</v>
      </c>
      <c r="G21" s="686">
        <v>0</v>
      </c>
      <c r="H21" s="686">
        <v>0</v>
      </c>
      <c r="I21" s="686">
        <v>0</v>
      </c>
      <c r="J21" s="686">
        <v>0</v>
      </c>
      <c r="K21" s="686">
        <v>0</v>
      </c>
      <c r="L21" s="686">
        <v>0</v>
      </c>
      <c r="M21" s="686">
        <v>0</v>
      </c>
      <c r="N21" s="686">
        <v>0</v>
      </c>
      <c r="O21" s="686">
        <v>0</v>
      </c>
      <c r="P21" s="686">
        <v>0</v>
      </c>
      <c r="Q21" s="686">
        <v>0</v>
      </c>
      <c r="R21" s="686">
        <v>0</v>
      </c>
      <c r="S21" s="686">
        <v>0</v>
      </c>
      <c r="T21" s="686">
        <v>0</v>
      </c>
      <c r="U21" s="686">
        <v>0</v>
      </c>
      <c r="V21" s="686">
        <v>0</v>
      </c>
      <c r="W21" s="686">
        <v>0</v>
      </c>
      <c r="X21" s="686">
        <v>0</v>
      </c>
      <c r="Y21" s="686">
        <v>0</v>
      </c>
      <c r="Z21" s="686">
        <v>0</v>
      </c>
      <c r="AA21" s="686">
        <v>0</v>
      </c>
      <c r="AB21" s="469"/>
    </row>
    <row r="22" spans="1:28">
      <c r="A22" s="471">
        <v>3</v>
      </c>
      <c r="B22" s="443" t="s">
        <v>520</v>
      </c>
      <c r="C22" s="688">
        <v>65343157.770000003</v>
      </c>
      <c r="D22" s="688">
        <v>59723842.470000006</v>
      </c>
      <c r="E22" s="693">
        <v>0</v>
      </c>
      <c r="F22" s="693">
        <v>0</v>
      </c>
      <c r="G22" s="693">
        <v>0</v>
      </c>
      <c r="H22" s="688">
        <v>11093.889999999998</v>
      </c>
      <c r="I22" s="693">
        <v>0</v>
      </c>
      <c r="J22" s="693">
        <v>0</v>
      </c>
      <c r="K22" s="693">
        <v>0</v>
      </c>
      <c r="L22" s="688">
        <v>5608221.4100000001</v>
      </c>
      <c r="M22" s="693">
        <v>0</v>
      </c>
      <c r="N22" s="693">
        <v>0</v>
      </c>
      <c r="O22" s="693">
        <v>0</v>
      </c>
      <c r="P22" s="693">
        <v>0</v>
      </c>
      <c r="Q22" s="693">
        <v>0</v>
      </c>
      <c r="R22" s="693">
        <v>0</v>
      </c>
      <c r="S22" s="693">
        <v>0</v>
      </c>
      <c r="T22" s="688">
        <v>0</v>
      </c>
      <c r="U22" s="693">
        <v>0</v>
      </c>
      <c r="V22" s="693">
        <v>0</v>
      </c>
      <c r="W22" s="693">
        <v>0</v>
      </c>
      <c r="X22" s="693">
        <v>0</v>
      </c>
      <c r="Y22" s="693">
        <v>0</v>
      </c>
      <c r="Z22" s="693">
        <v>0</v>
      </c>
      <c r="AA22" s="693">
        <v>0</v>
      </c>
      <c r="AB22" s="469"/>
    </row>
    <row r="23" spans="1:28">
      <c r="A23" s="438">
        <v>3.1</v>
      </c>
      <c r="B23" s="470" t="s">
        <v>474</v>
      </c>
      <c r="C23" s="692">
        <v>0</v>
      </c>
      <c r="D23" s="688">
        <v>0</v>
      </c>
      <c r="E23" s="693">
        <v>0</v>
      </c>
      <c r="F23" s="693">
        <v>0</v>
      </c>
      <c r="G23" s="693">
        <v>0</v>
      </c>
      <c r="H23" s="688">
        <v>0</v>
      </c>
      <c r="I23" s="693">
        <v>0</v>
      </c>
      <c r="J23" s="693">
        <v>0</v>
      </c>
      <c r="K23" s="693">
        <v>0</v>
      </c>
      <c r="L23" s="688">
        <v>0</v>
      </c>
      <c r="M23" s="693">
        <v>0</v>
      </c>
      <c r="N23" s="693">
        <v>0</v>
      </c>
      <c r="O23" s="693">
        <v>0</v>
      </c>
      <c r="P23" s="693">
        <v>0</v>
      </c>
      <c r="Q23" s="693">
        <v>0</v>
      </c>
      <c r="R23" s="693">
        <v>0</v>
      </c>
      <c r="S23" s="693">
        <v>0</v>
      </c>
      <c r="T23" s="688">
        <v>0</v>
      </c>
      <c r="U23" s="693">
        <v>0</v>
      </c>
      <c r="V23" s="693">
        <v>0</v>
      </c>
      <c r="W23" s="693">
        <v>0</v>
      </c>
      <c r="X23" s="693">
        <v>0</v>
      </c>
      <c r="Y23" s="693">
        <v>0</v>
      </c>
      <c r="Z23" s="693">
        <v>0</v>
      </c>
      <c r="AA23" s="693">
        <v>0</v>
      </c>
      <c r="AB23" s="469"/>
    </row>
    <row r="24" spans="1:28">
      <c r="A24" s="438">
        <v>3.2</v>
      </c>
      <c r="B24" s="470" t="s">
        <v>475</v>
      </c>
      <c r="C24" s="692">
        <v>0</v>
      </c>
      <c r="D24" s="688">
        <v>0</v>
      </c>
      <c r="E24" s="693">
        <v>0</v>
      </c>
      <c r="F24" s="693">
        <v>0</v>
      </c>
      <c r="G24" s="693">
        <v>0</v>
      </c>
      <c r="H24" s="688">
        <v>0</v>
      </c>
      <c r="I24" s="693">
        <v>0</v>
      </c>
      <c r="J24" s="693">
        <v>0</v>
      </c>
      <c r="K24" s="693">
        <v>0</v>
      </c>
      <c r="L24" s="688">
        <v>0</v>
      </c>
      <c r="M24" s="693">
        <v>0</v>
      </c>
      <c r="N24" s="693">
        <v>0</v>
      </c>
      <c r="O24" s="693">
        <v>0</v>
      </c>
      <c r="P24" s="693">
        <v>0</v>
      </c>
      <c r="Q24" s="693">
        <v>0</v>
      </c>
      <c r="R24" s="693">
        <v>0</v>
      </c>
      <c r="S24" s="693">
        <v>0</v>
      </c>
      <c r="T24" s="688">
        <v>0</v>
      </c>
      <c r="U24" s="693">
        <v>0</v>
      </c>
      <c r="V24" s="693">
        <v>0</v>
      </c>
      <c r="W24" s="693">
        <v>0</v>
      </c>
      <c r="X24" s="693">
        <v>0</v>
      </c>
      <c r="Y24" s="693">
        <v>0</v>
      </c>
      <c r="Z24" s="693">
        <v>0</v>
      </c>
      <c r="AA24" s="693">
        <v>0</v>
      </c>
      <c r="AB24" s="469"/>
    </row>
    <row r="25" spans="1:28">
      <c r="A25" s="438">
        <v>3.3</v>
      </c>
      <c r="B25" s="470" t="s">
        <v>476</v>
      </c>
      <c r="C25" s="692">
        <v>0</v>
      </c>
      <c r="D25" s="688">
        <v>0</v>
      </c>
      <c r="E25" s="693">
        <v>0</v>
      </c>
      <c r="F25" s="693">
        <v>0</v>
      </c>
      <c r="G25" s="693">
        <v>0</v>
      </c>
      <c r="H25" s="688">
        <v>0</v>
      </c>
      <c r="I25" s="693">
        <v>0</v>
      </c>
      <c r="J25" s="693">
        <v>0</v>
      </c>
      <c r="K25" s="693">
        <v>0</v>
      </c>
      <c r="L25" s="688">
        <v>0</v>
      </c>
      <c r="M25" s="693">
        <v>0</v>
      </c>
      <c r="N25" s="693">
        <v>0</v>
      </c>
      <c r="O25" s="693">
        <v>0</v>
      </c>
      <c r="P25" s="693">
        <v>0</v>
      </c>
      <c r="Q25" s="693">
        <v>0</v>
      </c>
      <c r="R25" s="693">
        <v>0</v>
      </c>
      <c r="S25" s="693">
        <v>0</v>
      </c>
      <c r="T25" s="688">
        <v>0</v>
      </c>
      <c r="U25" s="693">
        <v>0</v>
      </c>
      <c r="V25" s="693">
        <v>0</v>
      </c>
      <c r="W25" s="693">
        <v>0</v>
      </c>
      <c r="X25" s="693">
        <v>0</v>
      </c>
      <c r="Y25" s="693">
        <v>0</v>
      </c>
      <c r="Z25" s="693">
        <v>0</v>
      </c>
      <c r="AA25" s="693">
        <v>0</v>
      </c>
      <c r="AB25" s="469"/>
    </row>
    <row r="26" spans="1:28">
      <c r="A26" s="438">
        <v>3.4</v>
      </c>
      <c r="B26" s="470" t="s">
        <v>477</v>
      </c>
      <c r="C26" s="692">
        <v>1</v>
      </c>
      <c r="D26" s="688">
        <v>1</v>
      </c>
      <c r="E26" s="693">
        <v>0</v>
      </c>
      <c r="F26" s="693">
        <v>0</v>
      </c>
      <c r="G26" s="693">
        <v>0</v>
      </c>
      <c r="H26" s="688">
        <v>0</v>
      </c>
      <c r="I26" s="693">
        <v>0</v>
      </c>
      <c r="J26" s="693">
        <v>0</v>
      </c>
      <c r="K26" s="693">
        <v>0</v>
      </c>
      <c r="L26" s="688">
        <v>0</v>
      </c>
      <c r="M26" s="693">
        <v>0</v>
      </c>
      <c r="N26" s="693">
        <v>0</v>
      </c>
      <c r="O26" s="693">
        <v>0</v>
      </c>
      <c r="P26" s="693">
        <v>0</v>
      </c>
      <c r="Q26" s="693">
        <v>0</v>
      </c>
      <c r="R26" s="693">
        <v>0</v>
      </c>
      <c r="S26" s="693">
        <v>0</v>
      </c>
      <c r="T26" s="688">
        <v>0</v>
      </c>
      <c r="U26" s="693">
        <v>0</v>
      </c>
      <c r="V26" s="693">
        <v>0</v>
      </c>
      <c r="W26" s="693">
        <v>0</v>
      </c>
      <c r="X26" s="693">
        <v>0</v>
      </c>
      <c r="Y26" s="693">
        <v>0</v>
      </c>
      <c r="Z26" s="693">
        <v>0</v>
      </c>
      <c r="AA26" s="693">
        <v>0</v>
      </c>
      <c r="AB26" s="469"/>
    </row>
    <row r="27" spans="1:28">
      <c r="A27" s="438">
        <v>3.5</v>
      </c>
      <c r="B27" s="470" t="s">
        <v>478</v>
      </c>
      <c r="C27" s="692">
        <v>63167200.350000001</v>
      </c>
      <c r="D27" s="688">
        <v>57606163.850000001</v>
      </c>
      <c r="E27" s="693">
        <v>0</v>
      </c>
      <c r="F27" s="693">
        <v>0</v>
      </c>
      <c r="G27" s="693">
        <v>0</v>
      </c>
      <c r="H27" s="688">
        <v>0</v>
      </c>
      <c r="I27" s="693">
        <v>0</v>
      </c>
      <c r="J27" s="693">
        <v>0</v>
      </c>
      <c r="K27" s="693">
        <v>0</v>
      </c>
      <c r="L27" s="688">
        <v>5561036.5</v>
      </c>
      <c r="M27" s="693">
        <v>0</v>
      </c>
      <c r="N27" s="693">
        <v>0</v>
      </c>
      <c r="O27" s="693">
        <v>0</v>
      </c>
      <c r="P27" s="693">
        <v>0</v>
      </c>
      <c r="Q27" s="693">
        <v>0</v>
      </c>
      <c r="R27" s="693">
        <v>0</v>
      </c>
      <c r="S27" s="693">
        <v>0</v>
      </c>
      <c r="T27" s="688">
        <v>0</v>
      </c>
      <c r="U27" s="693">
        <v>0</v>
      </c>
      <c r="V27" s="693">
        <v>0</v>
      </c>
      <c r="W27" s="693">
        <v>0</v>
      </c>
      <c r="X27" s="693">
        <v>0</v>
      </c>
      <c r="Y27" s="693">
        <v>0</v>
      </c>
      <c r="Z27" s="693">
        <v>0</v>
      </c>
      <c r="AA27" s="693">
        <v>0</v>
      </c>
      <c r="AB27" s="469"/>
    </row>
    <row r="28" spans="1:28">
      <c r="A28" s="438">
        <v>3.6</v>
      </c>
      <c r="B28" s="470" t="s">
        <v>479</v>
      </c>
      <c r="C28" s="692">
        <v>2175956.4200000023</v>
      </c>
      <c r="D28" s="688">
        <v>2117677.620000002</v>
      </c>
      <c r="E28" s="693">
        <v>0</v>
      </c>
      <c r="F28" s="693">
        <v>0</v>
      </c>
      <c r="G28" s="693">
        <v>0</v>
      </c>
      <c r="H28" s="688">
        <v>11093.889999999998</v>
      </c>
      <c r="I28" s="693">
        <v>0</v>
      </c>
      <c r="J28" s="693">
        <v>0</v>
      </c>
      <c r="K28" s="693">
        <v>0</v>
      </c>
      <c r="L28" s="688">
        <v>47184.91</v>
      </c>
      <c r="M28" s="693">
        <v>0</v>
      </c>
      <c r="N28" s="693">
        <v>0</v>
      </c>
      <c r="O28" s="693">
        <v>0</v>
      </c>
      <c r="P28" s="693">
        <v>0</v>
      </c>
      <c r="Q28" s="693">
        <v>0</v>
      </c>
      <c r="R28" s="693">
        <v>0</v>
      </c>
      <c r="S28" s="693">
        <v>0</v>
      </c>
      <c r="T28" s="688">
        <v>0</v>
      </c>
      <c r="U28" s="693">
        <v>0</v>
      </c>
      <c r="V28" s="693">
        <v>0</v>
      </c>
      <c r="W28" s="693">
        <v>0</v>
      </c>
      <c r="X28" s="693">
        <v>0</v>
      </c>
      <c r="Y28" s="693">
        <v>0</v>
      </c>
      <c r="Z28" s="693">
        <v>0</v>
      </c>
      <c r="AA28" s="693">
        <v>0</v>
      </c>
      <c r="AB28" s="469"/>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
  <sheetViews>
    <sheetView showGridLines="0" zoomScale="80" zoomScaleNormal="80" workbookViewId="0">
      <selection activeCell="B2" sqref="B2"/>
    </sheetView>
  </sheetViews>
  <sheetFormatPr defaultColWidth="9.140625" defaultRowHeight="12.75"/>
  <cols>
    <col min="1" max="1" width="11.85546875" style="450" bestFit="1" customWidth="1"/>
    <col min="2" max="2" width="90.28515625" style="450" bestFit="1" customWidth="1"/>
    <col min="3" max="3" width="20.140625" style="450" customWidth="1"/>
    <col min="4" max="4" width="22.28515625" style="450" customWidth="1"/>
    <col min="5" max="7" width="17.140625" style="450" customWidth="1"/>
    <col min="8" max="8" width="22.28515625" style="450" customWidth="1"/>
    <col min="9" max="10" width="17.140625" style="450" customWidth="1"/>
    <col min="11" max="27" width="22.28515625" style="450" customWidth="1"/>
    <col min="28" max="16384" width="9.140625" style="450"/>
  </cols>
  <sheetData>
    <row r="1" spans="1:27" ht="13.5">
      <c r="A1" s="354" t="s">
        <v>30</v>
      </c>
      <c r="B1" s="435" t="str">
        <f>'Info '!C2</f>
        <v>JSC " Halyk Bank Georgia"</v>
      </c>
    </row>
    <row r="2" spans="1:27">
      <c r="A2" s="355" t="s">
        <v>31</v>
      </c>
      <c r="B2" s="434">
        <f>'1. key ratios '!B2</f>
        <v>45565</v>
      </c>
    </row>
    <row r="3" spans="1:27">
      <c r="A3" s="356" t="s">
        <v>482</v>
      </c>
      <c r="C3" s="452"/>
    </row>
    <row r="4" spans="1:27" ht="13.5" thickBot="1">
      <c r="A4" s="356"/>
      <c r="B4" s="505"/>
      <c r="C4" s="452"/>
    </row>
    <row r="5" spans="1:27" s="481" customFormat="1" ht="13.5" customHeight="1">
      <c r="A5" s="830" t="s">
        <v>688</v>
      </c>
      <c r="B5" s="831"/>
      <c r="C5" s="839" t="s">
        <v>687</v>
      </c>
      <c r="D5" s="840"/>
      <c r="E5" s="840"/>
      <c r="F5" s="840"/>
      <c r="G5" s="840"/>
      <c r="H5" s="840"/>
      <c r="I5" s="840"/>
      <c r="J5" s="840"/>
      <c r="K5" s="840"/>
      <c r="L5" s="840"/>
      <c r="M5" s="840"/>
      <c r="N5" s="840"/>
      <c r="O5" s="840"/>
      <c r="P5" s="840"/>
      <c r="Q5" s="840"/>
      <c r="R5" s="840"/>
      <c r="S5" s="841"/>
      <c r="T5" s="480"/>
      <c r="U5" s="480"/>
      <c r="V5" s="480"/>
      <c r="W5" s="480"/>
      <c r="X5" s="480"/>
      <c r="Y5" s="480"/>
      <c r="Z5" s="480"/>
      <c r="AA5" s="479"/>
    </row>
    <row r="6" spans="1:27" s="481" customFormat="1" ht="12" customHeight="1">
      <c r="A6" s="832"/>
      <c r="B6" s="833"/>
      <c r="C6" s="836" t="s">
        <v>64</v>
      </c>
      <c r="D6" s="828" t="s">
        <v>684</v>
      </c>
      <c r="E6" s="828"/>
      <c r="F6" s="828"/>
      <c r="G6" s="828"/>
      <c r="H6" s="828" t="s">
        <v>683</v>
      </c>
      <c r="I6" s="828"/>
      <c r="J6" s="828"/>
      <c r="K6" s="828"/>
      <c r="L6" s="478"/>
      <c r="M6" s="829" t="s">
        <v>682</v>
      </c>
      <c r="N6" s="829"/>
      <c r="O6" s="829"/>
      <c r="P6" s="829"/>
      <c r="Q6" s="829"/>
      <c r="R6" s="829"/>
      <c r="S6" s="838"/>
      <c r="T6" s="480"/>
      <c r="U6" s="817" t="s">
        <v>681</v>
      </c>
      <c r="V6" s="817"/>
      <c r="W6" s="817"/>
      <c r="X6" s="817"/>
      <c r="Y6" s="817"/>
      <c r="Z6" s="817"/>
      <c r="AA6" s="810"/>
    </row>
    <row r="7" spans="1:27" s="481" customFormat="1" ht="25.5">
      <c r="A7" s="834"/>
      <c r="B7" s="835"/>
      <c r="C7" s="837"/>
      <c r="D7" s="475"/>
      <c r="E7" s="473" t="s">
        <v>472</v>
      </c>
      <c r="F7" s="447" t="s">
        <v>679</v>
      </c>
      <c r="G7" s="449" t="s">
        <v>680</v>
      </c>
      <c r="H7" s="504"/>
      <c r="I7" s="473" t="s">
        <v>472</v>
      </c>
      <c r="J7" s="447" t="s">
        <v>679</v>
      </c>
      <c r="K7" s="449" t="s">
        <v>680</v>
      </c>
      <c r="L7" s="474"/>
      <c r="M7" s="473" t="s">
        <v>472</v>
      </c>
      <c r="N7" s="447" t="s">
        <v>679</v>
      </c>
      <c r="O7" s="447" t="s">
        <v>678</v>
      </c>
      <c r="P7" s="447" t="s">
        <v>677</v>
      </c>
      <c r="Q7" s="447" t="s">
        <v>676</v>
      </c>
      <c r="R7" s="447" t="s">
        <v>675</v>
      </c>
      <c r="S7" s="503" t="s">
        <v>674</v>
      </c>
      <c r="T7" s="502"/>
      <c r="U7" s="473" t="s">
        <v>472</v>
      </c>
      <c r="V7" s="473" t="s">
        <v>679</v>
      </c>
      <c r="W7" s="473" t="s">
        <v>678</v>
      </c>
      <c r="X7" s="473" t="s">
        <v>677</v>
      </c>
      <c r="Y7" s="473" t="s">
        <v>676</v>
      </c>
      <c r="Z7" s="447" t="s">
        <v>675</v>
      </c>
      <c r="AA7" s="473" t="s">
        <v>674</v>
      </c>
    </row>
    <row r="8" spans="1:27">
      <c r="A8" s="501">
        <v>1</v>
      </c>
      <c r="B8" s="500" t="s">
        <v>473</v>
      </c>
      <c r="C8" s="694">
        <v>726542492.21817315</v>
      </c>
      <c r="D8" s="686">
        <v>586848708.60817313</v>
      </c>
      <c r="E8" s="686">
        <v>34129670.659999982</v>
      </c>
      <c r="F8" s="686">
        <v>1663144.25</v>
      </c>
      <c r="G8" s="686">
        <v>0</v>
      </c>
      <c r="H8" s="686">
        <v>53562679.060000002</v>
      </c>
      <c r="I8" s="686">
        <v>26896431.970000006</v>
      </c>
      <c r="J8" s="686">
        <v>8354297.79</v>
      </c>
      <c r="K8" s="686">
        <v>0</v>
      </c>
      <c r="L8" s="686">
        <v>84013936.390000045</v>
      </c>
      <c r="M8" s="686">
        <v>8711819.620000001</v>
      </c>
      <c r="N8" s="686">
        <v>11974996.76</v>
      </c>
      <c r="O8" s="686">
        <v>12465552.059999999</v>
      </c>
      <c r="P8" s="686">
        <v>6501371.3899999997</v>
      </c>
      <c r="Q8" s="686">
        <v>8099971.4700000007</v>
      </c>
      <c r="R8" s="686">
        <v>10232937.310000004</v>
      </c>
      <c r="S8" s="695">
        <v>1783070.0400000003</v>
      </c>
      <c r="T8" s="696">
        <v>2117168.16</v>
      </c>
      <c r="U8" s="686">
        <v>0</v>
      </c>
      <c r="V8" s="686">
        <v>0</v>
      </c>
      <c r="W8" s="686">
        <v>0</v>
      </c>
      <c r="X8" s="686">
        <v>0</v>
      </c>
      <c r="Y8" s="686">
        <v>123613.95</v>
      </c>
      <c r="Z8" s="686">
        <v>1905895.62</v>
      </c>
      <c r="AA8" s="695">
        <v>87658.59</v>
      </c>
    </row>
    <row r="9" spans="1:27">
      <c r="A9" s="498">
        <v>1.1000000000000001</v>
      </c>
      <c r="B9" s="499" t="s">
        <v>483</v>
      </c>
      <c r="C9" s="697">
        <v>681309244.75137305</v>
      </c>
      <c r="D9" s="686">
        <v>551628652.8313731</v>
      </c>
      <c r="E9" s="686">
        <v>32501122.199999981</v>
      </c>
      <c r="F9" s="686">
        <v>1663144.25</v>
      </c>
      <c r="G9" s="686">
        <v>0</v>
      </c>
      <c r="H9" s="686">
        <v>46721303.920000002</v>
      </c>
      <c r="I9" s="686">
        <v>21582501.420000006</v>
      </c>
      <c r="J9" s="686">
        <v>8306988.7199999997</v>
      </c>
      <c r="K9" s="686">
        <v>0</v>
      </c>
      <c r="L9" s="686">
        <v>81169889.230000049</v>
      </c>
      <c r="M9" s="686">
        <v>8678316.290000001</v>
      </c>
      <c r="N9" s="686">
        <v>11947805.560000001</v>
      </c>
      <c r="O9" s="686">
        <v>11940528.579999998</v>
      </c>
      <c r="P9" s="686">
        <v>6231267.2999999998</v>
      </c>
      <c r="Q9" s="686">
        <v>7760940.7800000003</v>
      </c>
      <c r="R9" s="686">
        <v>9122544.5000000056</v>
      </c>
      <c r="S9" s="695">
        <v>1520376.3800000001</v>
      </c>
      <c r="T9" s="696">
        <v>1789398.77</v>
      </c>
      <c r="U9" s="686">
        <v>0</v>
      </c>
      <c r="V9" s="686">
        <v>0</v>
      </c>
      <c r="W9" s="686">
        <v>0</v>
      </c>
      <c r="X9" s="686">
        <v>0</v>
      </c>
      <c r="Y9" s="686">
        <v>36938.97</v>
      </c>
      <c r="Z9" s="686">
        <v>1692318.82</v>
      </c>
      <c r="AA9" s="695">
        <v>60140.979999999996</v>
      </c>
    </row>
    <row r="10" spans="1:27">
      <c r="A10" s="496" t="s">
        <v>14</v>
      </c>
      <c r="B10" s="497" t="s">
        <v>484</v>
      </c>
      <c r="C10" s="698">
        <v>684490161.56817496</v>
      </c>
      <c r="D10" s="686">
        <v>550562973.32817495</v>
      </c>
      <c r="E10" s="686">
        <v>29340325.600000001</v>
      </c>
      <c r="F10" s="686">
        <v>1663144.25</v>
      </c>
      <c r="G10" s="686">
        <v>0</v>
      </c>
      <c r="H10" s="686">
        <v>52119051.039999999</v>
      </c>
      <c r="I10" s="686">
        <v>26871539.169999994</v>
      </c>
      <c r="J10" s="686">
        <v>8306988.7200000007</v>
      </c>
      <c r="K10" s="686">
        <v>0</v>
      </c>
      <c r="L10" s="686">
        <v>80117077.12000002</v>
      </c>
      <c r="M10" s="686">
        <v>8678316.2900000028</v>
      </c>
      <c r="N10" s="686">
        <v>11947805.559999999</v>
      </c>
      <c r="O10" s="686">
        <v>11940528.580000002</v>
      </c>
      <c r="P10" s="686">
        <v>6231267.2999999998</v>
      </c>
      <c r="Q10" s="686">
        <v>7760940.7800000003</v>
      </c>
      <c r="R10" s="686">
        <v>8058586.71</v>
      </c>
      <c r="S10" s="695">
        <v>1503761.86</v>
      </c>
      <c r="T10" s="696">
        <v>1691060.08</v>
      </c>
      <c r="U10" s="686">
        <v>0</v>
      </c>
      <c r="V10" s="686">
        <v>0</v>
      </c>
      <c r="W10" s="686">
        <v>0</v>
      </c>
      <c r="X10" s="686">
        <v>0</v>
      </c>
      <c r="Y10" s="686">
        <v>0</v>
      </c>
      <c r="Z10" s="686">
        <v>1691060.08</v>
      </c>
      <c r="AA10" s="695">
        <v>0</v>
      </c>
    </row>
    <row r="11" spans="1:27">
      <c r="A11" s="495" t="s">
        <v>485</v>
      </c>
      <c r="B11" s="494" t="s">
        <v>486</v>
      </c>
      <c r="C11" s="699">
        <v>446056743.17817491</v>
      </c>
      <c r="D11" s="686">
        <v>363051599.15817487</v>
      </c>
      <c r="E11" s="686">
        <v>16941669.310000002</v>
      </c>
      <c r="F11" s="686">
        <v>1663144.25</v>
      </c>
      <c r="G11" s="686">
        <v>0</v>
      </c>
      <c r="H11" s="686">
        <v>33773660.410000004</v>
      </c>
      <c r="I11" s="686">
        <v>8981401.9699999988</v>
      </c>
      <c r="J11" s="686">
        <v>8163448.8300000001</v>
      </c>
      <c r="K11" s="686">
        <v>0</v>
      </c>
      <c r="L11" s="686">
        <v>49231483.610000022</v>
      </c>
      <c r="M11" s="686">
        <v>3168240.7800000007</v>
      </c>
      <c r="N11" s="686">
        <v>8206489.7299999977</v>
      </c>
      <c r="O11" s="686">
        <v>7996398.1000000015</v>
      </c>
      <c r="P11" s="686">
        <v>3917153.3699999996</v>
      </c>
      <c r="Q11" s="686">
        <v>5535304.46</v>
      </c>
      <c r="R11" s="686">
        <v>1909333.3900000001</v>
      </c>
      <c r="S11" s="695">
        <v>1503761.86</v>
      </c>
      <c r="T11" s="696">
        <v>0</v>
      </c>
      <c r="U11" s="686">
        <v>0</v>
      </c>
      <c r="V11" s="686">
        <v>0</v>
      </c>
      <c r="W11" s="686">
        <v>0</v>
      </c>
      <c r="X11" s="686">
        <v>0</v>
      </c>
      <c r="Y11" s="686">
        <v>0</v>
      </c>
      <c r="Z11" s="686">
        <v>0</v>
      </c>
      <c r="AA11" s="695">
        <v>0</v>
      </c>
    </row>
    <row r="12" spans="1:27">
      <c r="A12" s="495" t="s">
        <v>487</v>
      </c>
      <c r="B12" s="494" t="s">
        <v>488</v>
      </c>
      <c r="C12" s="699">
        <v>141750669.68000004</v>
      </c>
      <c r="D12" s="686">
        <v>110737271.16000006</v>
      </c>
      <c r="E12" s="686">
        <v>12382430.430000002</v>
      </c>
      <c r="F12" s="686">
        <v>0</v>
      </c>
      <c r="G12" s="686">
        <v>0</v>
      </c>
      <c r="H12" s="686">
        <v>7733683.2999999998</v>
      </c>
      <c r="I12" s="686">
        <v>7401469.9000000004</v>
      </c>
      <c r="J12" s="686">
        <v>94399.73</v>
      </c>
      <c r="K12" s="686">
        <v>0</v>
      </c>
      <c r="L12" s="686">
        <v>22561076.710000001</v>
      </c>
      <c r="M12" s="686">
        <v>5126540.9700000007</v>
      </c>
      <c r="N12" s="686">
        <v>3741315.83</v>
      </c>
      <c r="O12" s="686">
        <v>3652340.7399999998</v>
      </c>
      <c r="P12" s="686">
        <v>1699523.13</v>
      </c>
      <c r="Q12" s="686">
        <v>1195435.6900000002</v>
      </c>
      <c r="R12" s="686">
        <v>4485873.87</v>
      </c>
      <c r="S12" s="695">
        <v>0</v>
      </c>
      <c r="T12" s="696">
        <v>718638.51</v>
      </c>
      <c r="U12" s="686">
        <v>0</v>
      </c>
      <c r="V12" s="686">
        <v>0</v>
      </c>
      <c r="W12" s="686">
        <v>0</v>
      </c>
      <c r="X12" s="686">
        <v>0</v>
      </c>
      <c r="Y12" s="686">
        <v>0</v>
      </c>
      <c r="Z12" s="686">
        <v>718638.51</v>
      </c>
      <c r="AA12" s="695">
        <v>0</v>
      </c>
    </row>
    <row r="13" spans="1:27">
      <c r="A13" s="495" t="s">
        <v>489</v>
      </c>
      <c r="B13" s="494" t="s">
        <v>490</v>
      </c>
      <c r="C13" s="699">
        <v>37754146.770000003</v>
      </c>
      <c r="D13" s="686">
        <v>30261703.850000001</v>
      </c>
      <c r="E13" s="686">
        <v>0</v>
      </c>
      <c r="F13" s="686">
        <v>0</v>
      </c>
      <c r="G13" s="686">
        <v>0</v>
      </c>
      <c r="H13" s="686">
        <v>414139.75</v>
      </c>
      <c r="I13" s="686">
        <v>414139.75</v>
      </c>
      <c r="J13" s="686">
        <v>0</v>
      </c>
      <c r="K13" s="686">
        <v>0</v>
      </c>
      <c r="L13" s="686">
        <v>7078303.1699999999</v>
      </c>
      <c r="M13" s="686">
        <v>383534.54000000004</v>
      </c>
      <c r="N13" s="686">
        <v>0</v>
      </c>
      <c r="O13" s="686">
        <v>291789.74</v>
      </c>
      <c r="P13" s="686">
        <v>614590.79999999993</v>
      </c>
      <c r="Q13" s="686">
        <v>1030200.63</v>
      </c>
      <c r="R13" s="686">
        <v>1663379.4500000002</v>
      </c>
      <c r="S13" s="695">
        <v>0</v>
      </c>
      <c r="T13" s="696">
        <v>0</v>
      </c>
      <c r="U13" s="686">
        <v>0</v>
      </c>
      <c r="V13" s="686">
        <v>0</v>
      </c>
      <c r="W13" s="686">
        <v>0</v>
      </c>
      <c r="X13" s="686">
        <v>0</v>
      </c>
      <c r="Y13" s="686">
        <v>0</v>
      </c>
      <c r="Z13" s="686">
        <v>0</v>
      </c>
      <c r="AA13" s="695">
        <v>0</v>
      </c>
    </row>
    <row r="14" spans="1:27">
      <c r="A14" s="495" t="s">
        <v>491</v>
      </c>
      <c r="B14" s="494" t="s">
        <v>492</v>
      </c>
      <c r="C14" s="699">
        <v>58928601.940000013</v>
      </c>
      <c r="D14" s="686">
        <v>46512399.160000011</v>
      </c>
      <c r="E14" s="686">
        <v>16225.86</v>
      </c>
      <c r="F14" s="686">
        <v>0</v>
      </c>
      <c r="G14" s="686">
        <v>0</v>
      </c>
      <c r="H14" s="686">
        <v>10197567.58</v>
      </c>
      <c r="I14" s="686">
        <v>10074527.549999999</v>
      </c>
      <c r="J14" s="686">
        <v>49140.160000000003</v>
      </c>
      <c r="K14" s="686">
        <v>0</v>
      </c>
      <c r="L14" s="686">
        <v>1246213.6299999999</v>
      </c>
      <c r="M14" s="686">
        <v>0</v>
      </c>
      <c r="N14" s="686">
        <v>0</v>
      </c>
      <c r="O14" s="686">
        <v>0</v>
      </c>
      <c r="P14" s="686">
        <v>0</v>
      </c>
      <c r="Q14" s="686">
        <v>0</v>
      </c>
      <c r="R14" s="686">
        <v>0</v>
      </c>
      <c r="S14" s="695">
        <v>0</v>
      </c>
      <c r="T14" s="696">
        <v>972421.57000000007</v>
      </c>
      <c r="U14" s="686">
        <v>0</v>
      </c>
      <c r="V14" s="686">
        <v>0</v>
      </c>
      <c r="W14" s="686">
        <v>0</v>
      </c>
      <c r="X14" s="686">
        <v>0</v>
      </c>
      <c r="Y14" s="686">
        <v>0</v>
      </c>
      <c r="Z14" s="686">
        <v>972421.57000000007</v>
      </c>
      <c r="AA14" s="695">
        <v>0</v>
      </c>
    </row>
    <row r="15" spans="1:27">
      <c r="A15" s="493">
        <v>1.2</v>
      </c>
      <c r="B15" s="491" t="s">
        <v>686</v>
      </c>
      <c r="C15" s="700">
        <v>14962976.899999997</v>
      </c>
      <c r="D15" s="686">
        <v>4074877.4900000058</v>
      </c>
      <c r="E15" s="686">
        <v>314653.25000000006</v>
      </c>
      <c r="F15" s="686">
        <v>76379.8</v>
      </c>
      <c r="G15" s="686">
        <v>0</v>
      </c>
      <c r="H15" s="686">
        <v>745298.87000000011</v>
      </c>
      <c r="I15" s="686">
        <v>141397.43999999997</v>
      </c>
      <c r="J15" s="686">
        <v>137833.74</v>
      </c>
      <c r="K15" s="686">
        <v>0</v>
      </c>
      <c r="L15" s="686">
        <v>9411628.3699999899</v>
      </c>
      <c r="M15" s="686">
        <v>1112378.0399999998</v>
      </c>
      <c r="N15" s="686">
        <v>650443.8899999999</v>
      </c>
      <c r="O15" s="686">
        <v>1109773.9800000002</v>
      </c>
      <c r="P15" s="686">
        <v>877407.9700000002</v>
      </c>
      <c r="Q15" s="686">
        <v>1026112.98</v>
      </c>
      <c r="R15" s="686">
        <v>2017738.3100000008</v>
      </c>
      <c r="S15" s="695">
        <v>57205.119999999995</v>
      </c>
      <c r="T15" s="696">
        <v>731172.16999999993</v>
      </c>
      <c r="U15" s="686">
        <v>0</v>
      </c>
      <c r="V15" s="686">
        <v>0</v>
      </c>
      <c r="W15" s="686">
        <v>0</v>
      </c>
      <c r="X15" s="686">
        <v>0</v>
      </c>
      <c r="Y15" s="686">
        <v>7047.96</v>
      </c>
      <c r="Z15" s="686">
        <v>712649.30999999994</v>
      </c>
      <c r="AA15" s="695">
        <v>11474.9</v>
      </c>
    </row>
    <row r="16" spans="1:27">
      <c r="A16" s="492">
        <v>1.3</v>
      </c>
      <c r="B16" s="491" t="s">
        <v>531</v>
      </c>
      <c r="C16" s="701">
        <v>0</v>
      </c>
      <c r="D16" s="702">
        <v>0</v>
      </c>
      <c r="E16" s="702">
        <v>0</v>
      </c>
      <c r="F16" s="702">
        <v>0</v>
      </c>
      <c r="G16" s="702">
        <v>0</v>
      </c>
      <c r="H16" s="702">
        <v>0</v>
      </c>
      <c r="I16" s="702">
        <v>0</v>
      </c>
      <c r="J16" s="702">
        <v>0</v>
      </c>
      <c r="K16" s="702">
        <v>0</v>
      </c>
      <c r="L16" s="702">
        <v>0</v>
      </c>
      <c r="M16" s="702">
        <v>0</v>
      </c>
      <c r="N16" s="702">
        <v>0</v>
      </c>
      <c r="O16" s="702">
        <v>0</v>
      </c>
      <c r="P16" s="702">
        <v>0</v>
      </c>
      <c r="Q16" s="702">
        <v>0</v>
      </c>
      <c r="R16" s="702">
        <v>0</v>
      </c>
      <c r="S16" s="703">
        <v>0</v>
      </c>
      <c r="T16" s="704">
        <v>0</v>
      </c>
      <c r="U16" s="702">
        <v>0</v>
      </c>
      <c r="V16" s="702">
        <v>0</v>
      </c>
      <c r="W16" s="702">
        <v>0</v>
      </c>
      <c r="X16" s="702">
        <v>0</v>
      </c>
      <c r="Y16" s="702">
        <v>0</v>
      </c>
      <c r="Z16" s="702">
        <v>0</v>
      </c>
      <c r="AA16" s="703">
        <v>0</v>
      </c>
    </row>
    <row r="17" spans="1:27" s="481" customFormat="1">
      <c r="A17" s="489" t="s">
        <v>493</v>
      </c>
      <c r="B17" s="490" t="s">
        <v>494</v>
      </c>
      <c r="C17" s="705">
        <v>661847512.27817416</v>
      </c>
      <c r="D17" s="687">
        <v>534102376.87817407</v>
      </c>
      <c r="E17" s="687">
        <v>32493333.540000003</v>
      </c>
      <c r="F17" s="687">
        <v>1663144.25</v>
      </c>
      <c r="G17" s="687">
        <v>0</v>
      </c>
      <c r="H17" s="687">
        <v>46688026.869999997</v>
      </c>
      <c r="I17" s="687">
        <v>21582501.419999998</v>
      </c>
      <c r="J17" s="687">
        <v>8273711.6699999999</v>
      </c>
      <c r="K17" s="687">
        <v>0</v>
      </c>
      <c r="L17" s="687">
        <v>79859309.410000041</v>
      </c>
      <c r="M17" s="687">
        <v>8678316.2899999991</v>
      </c>
      <c r="N17" s="687">
        <v>11947805.560000001</v>
      </c>
      <c r="O17" s="687">
        <v>11940528.58</v>
      </c>
      <c r="P17" s="687">
        <v>6231267.2999999998</v>
      </c>
      <c r="Q17" s="687">
        <v>7760940.7800000012</v>
      </c>
      <c r="R17" s="687">
        <v>8058586.71</v>
      </c>
      <c r="S17" s="706">
        <v>1497395.46</v>
      </c>
      <c r="T17" s="707">
        <v>1197799.1200000001</v>
      </c>
      <c r="U17" s="687">
        <v>0</v>
      </c>
      <c r="V17" s="687">
        <v>0</v>
      </c>
      <c r="W17" s="687">
        <v>0</v>
      </c>
      <c r="X17" s="687">
        <v>0</v>
      </c>
      <c r="Y17" s="687">
        <v>0</v>
      </c>
      <c r="Z17" s="687">
        <v>1197799.1200000001</v>
      </c>
      <c r="AA17" s="706">
        <v>0</v>
      </c>
    </row>
    <row r="18" spans="1:27" s="481" customFormat="1">
      <c r="A18" s="486" t="s">
        <v>495</v>
      </c>
      <c r="B18" s="487" t="s">
        <v>496</v>
      </c>
      <c r="C18" s="708">
        <v>654757270.28817403</v>
      </c>
      <c r="D18" s="687">
        <v>527012134.88817394</v>
      </c>
      <c r="E18" s="687">
        <v>29332536.940000005</v>
      </c>
      <c r="F18" s="687">
        <v>1663144.25</v>
      </c>
      <c r="G18" s="687">
        <v>0</v>
      </c>
      <c r="H18" s="687">
        <v>46688026.869999997</v>
      </c>
      <c r="I18" s="687">
        <v>21582501.419999998</v>
      </c>
      <c r="J18" s="687">
        <v>8273711.6699999999</v>
      </c>
      <c r="K18" s="687">
        <v>0</v>
      </c>
      <c r="L18" s="687">
        <v>79859309.410000041</v>
      </c>
      <c r="M18" s="687">
        <v>8678316.2899999991</v>
      </c>
      <c r="N18" s="687">
        <v>11947805.560000001</v>
      </c>
      <c r="O18" s="687">
        <v>11940528.58</v>
      </c>
      <c r="P18" s="687">
        <v>6231267.2999999998</v>
      </c>
      <c r="Q18" s="687">
        <v>7760940.7800000012</v>
      </c>
      <c r="R18" s="687">
        <v>8058586.71</v>
      </c>
      <c r="S18" s="706">
        <v>1497395.46</v>
      </c>
      <c r="T18" s="707">
        <v>1197799.1200000001</v>
      </c>
      <c r="U18" s="687">
        <v>0</v>
      </c>
      <c r="V18" s="687">
        <v>0</v>
      </c>
      <c r="W18" s="687">
        <v>0</v>
      </c>
      <c r="X18" s="687">
        <v>0</v>
      </c>
      <c r="Y18" s="687">
        <v>0</v>
      </c>
      <c r="Z18" s="687">
        <v>1197799.1200000001</v>
      </c>
      <c r="AA18" s="706">
        <v>0</v>
      </c>
    </row>
    <row r="19" spans="1:27" s="481" customFormat="1">
      <c r="A19" s="489" t="s">
        <v>497</v>
      </c>
      <c r="B19" s="488" t="s">
        <v>498</v>
      </c>
      <c r="C19" s="709">
        <v>721302865.29182577</v>
      </c>
      <c r="D19" s="687">
        <v>578862187.3718257</v>
      </c>
      <c r="E19" s="687">
        <v>27127765.289999995</v>
      </c>
      <c r="F19" s="687">
        <v>1176920.58</v>
      </c>
      <c r="G19" s="687">
        <v>0</v>
      </c>
      <c r="H19" s="687">
        <v>46448146.350000009</v>
      </c>
      <c r="I19" s="687">
        <v>12332649.960000003</v>
      </c>
      <c r="J19" s="687">
        <v>15408729.649999997</v>
      </c>
      <c r="K19" s="687">
        <v>0</v>
      </c>
      <c r="L19" s="687">
        <v>82681079.850000024</v>
      </c>
      <c r="M19" s="687">
        <v>6171524.2699999977</v>
      </c>
      <c r="N19" s="687">
        <v>16796150.280000001</v>
      </c>
      <c r="O19" s="687">
        <v>14506094.389999999</v>
      </c>
      <c r="P19" s="687">
        <v>4906700.3400000008</v>
      </c>
      <c r="Q19" s="687">
        <v>7071877.830000001</v>
      </c>
      <c r="R19" s="687">
        <v>6020739.540000001</v>
      </c>
      <c r="S19" s="706">
        <v>3368979.3299999996</v>
      </c>
      <c r="T19" s="707">
        <v>13311451.719999999</v>
      </c>
      <c r="U19" s="687">
        <v>0</v>
      </c>
      <c r="V19" s="687">
        <v>0</v>
      </c>
      <c r="W19" s="687">
        <v>0</v>
      </c>
      <c r="X19" s="687">
        <v>0</v>
      </c>
      <c r="Y19" s="687">
        <v>0</v>
      </c>
      <c r="Z19" s="687">
        <v>272182.54000000004</v>
      </c>
      <c r="AA19" s="706">
        <v>13039269.18</v>
      </c>
    </row>
    <row r="20" spans="1:27" s="481" customFormat="1">
      <c r="A20" s="486" t="s">
        <v>499</v>
      </c>
      <c r="B20" s="487" t="s">
        <v>496</v>
      </c>
      <c r="C20" s="708">
        <v>714894085.45182586</v>
      </c>
      <c r="D20" s="687">
        <v>575046622.53182578</v>
      </c>
      <c r="E20" s="687">
        <v>27013561.889999997</v>
      </c>
      <c r="F20" s="687">
        <v>1176920.58</v>
      </c>
      <c r="G20" s="687">
        <v>0</v>
      </c>
      <c r="H20" s="687">
        <v>43854931.350000009</v>
      </c>
      <c r="I20" s="687">
        <v>12332649.960000003</v>
      </c>
      <c r="J20" s="687">
        <v>15408729.649999997</v>
      </c>
      <c r="K20" s="687">
        <v>0</v>
      </c>
      <c r="L20" s="687">
        <v>82681079.850000024</v>
      </c>
      <c r="M20" s="687">
        <v>6171524.2699999977</v>
      </c>
      <c r="N20" s="687">
        <v>16796150.280000001</v>
      </c>
      <c r="O20" s="687">
        <v>14506094.389999999</v>
      </c>
      <c r="P20" s="687">
        <v>4906700.3400000008</v>
      </c>
      <c r="Q20" s="687">
        <v>7071877.830000001</v>
      </c>
      <c r="R20" s="687">
        <v>6020739.540000001</v>
      </c>
      <c r="S20" s="706">
        <v>3368979.3299999996</v>
      </c>
      <c r="T20" s="707">
        <v>13311451.719999999</v>
      </c>
      <c r="U20" s="687">
        <v>0</v>
      </c>
      <c r="V20" s="687">
        <v>0</v>
      </c>
      <c r="W20" s="687">
        <v>0</v>
      </c>
      <c r="X20" s="687">
        <v>0</v>
      </c>
      <c r="Y20" s="687">
        <v>0</v>
      </c>
      <c r="Z20" s="687">
        <v>272182.54000000004</v>
      </c>
      <c r="AA20" s="706">
        <v>13039269.18</v>
      </c>
    </row>
    <row r="21" spans="1:27" s="481" customFormat="1">
      <c r="A21" s="485">
        <v>1.4</v>
      </c>
      <c r="B21" s="484" t="s">
        <v>500</v>
      </c>
      <c r="C21" s="710">
        <v>148514.3812</v>
      </c>
      <c r="D21" s="687">
        <v>148514.3812</v>
      </c>
      <c r="E21" s="687">
        <v>0</v>
      </c>
      <c r="F21" s="687">
        <v>0</v>
      </c>
      <c r="G21" s="687">
        <v>0</v>
      </c>
      <c r="H21" s="687">
        <v>0</v>
      </c>
      <c r="I21" s="687">
        <v>0</v>
      </c>
      <c r="J21" s="687">
        <v>0</v>
      </c>
      <c r="K21" s="687">
        <v>0</v>
      </c>
      <c r="L21" s="687">
        <v>0</v>
      </c>
      <c r="M21" s="687">
        <v>0</v>
      </c>
      <c r="N21" s="687">
        <v>0</v>
      </c>
      <c r="O21" s="687">
        <v>0</v>
      </c>
      <c r="P21" s="687">
        <v>0</v>
      </c>
      <c r="Q21" s="687">
        <v>0</v>
      </c>
      <c r="R21" s="687">
        <v>0</v>
      </c>
      <c r="S21" s="706">
        <v>0</v>
      </c>
      <c r="T21" s="707">
        <v>0</v>
      </c>
      <c r="U21" s="687">
        <v>0</v>
      </c>
      <c r="V21" s="687">
        <v>0</v>
      </c>
      <c r="W21" s="687">
        <v>0</v>
      </c>
      <c r="X21" s="687">
        <v>0</v>
      </c>
      <c r="Y21" s="687">
        <v>0</v>
      </c>
      <c r="Z21" s="687">
        <v>0</v>
      </c>
      <c r="AA21" s="706">
        <v>0</v>
      </c>
    </row>
    <row r="22" spans="1:27" s="481" customFormat="1" ht="13.5" thickBot="1">
      <c r="A22" s="483">
        <v>1.5</v>
      </c>
      <c r="B22" s="482" t="s">
        <v>501</v>
      </c>
      <c r="C22" s="711">
        <v>0</v>
      </c>
      <c r="D22" s="712">
        <v>0</v>
      </c>
      <c r="E22" s="712">
        <v>0</v>
      </c>
      <c r="F22" s="712">
        <v>0</v>
      </c>
      <c r="G22" s="712">
        <v>0</v>
      </c>
      <c r="H22" s="712">
        <v>0</v>
      </c>
      <c r="I22" s="712">
        <v>0</v>
      </c>
      <c r="J22" s="712">
        <v>0</v>
      </c>
      <c r="K22" s="712">
        <v>0</v>
      </c>
      <c r="L22" s="712">
        <v>0</v>
      </c>
      <c r="M22" s="712">
        <v>0</v>
      </c>
      <c r="N22" s="712">
        <v>0</v>
      </c>
      <c r="O22" s="712">
        <v>0</v>
      </c>
      <c r="P22" s="712">
        <v>0</v>
      </c>
      <c r="Q22" s="712">
        <v>0</v>
      </c>
      <c r="R22" s="712">
        <v>0</v>
      </c>
      <c r="S22" s="713">
        <v>0</v>
      </c>
      <c r="T22" s="714">
        <v>0</v>
      </c>
      <c r="U22" s="712">
        <v>0</v>
      </c>
      <c r="V22" s="712">
        <v>0</v>
      </c>
      <c r="W22" s="712">
        <v>0</v>
      </c>
      <c r="X22" s="712">
        <v>0</v>
      </c>
      <c r="Y22" s="712">
        <v>0</v>
      </c>
      <c r="Z22" s="712">
        <v>0</v>
      </c>
      <c r="AA22" s="713">
        <v>0</v>
      </c>
    </row>
    <row r="23" spans="1:27">
      <c r="A23" s="469"/>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showGridLines="0" zoomScale="80" zoomScaleNormal="80" workbookViewId="0">
      <selection activeCell="B2" sqref="B2"/>
    </sheetView>
  </sheetViews>
  <sheetFormatPr defaultColWidth="9.140625" defaultRowHeight="12.75"/>
  <cols>
    <col min="1" max="1" width="11.85546875" style="450" bestFit="1" customWidth="1"/>
    <col min="2" max="2" width="93.42578125" style="450" customWidth="1"/>
    <col min="3" max="3" width="14.5703125" style="450" customWidth="1"/>
    <col min="4" max="5" width="16.140625" style="450" customWidth="1"/>
    <col min="6" max="6" width="16.140625" style="506" customWidth="1"/>
    <col min="7" max="7" width="25.28515625" style="506" customWidth="1"/>
    <col min="8" max="8" width="16.140625" style="450" customWidth="1"/>
    <col min="9" max="11" width="16.140625" style="506" customWidth="1"/>
    <col min="12" max="12" width="26.28515625" style="506" customWidth="1"/>
    <col min="13" max="16384" width="9.140625" style="450"/>
  </cols>
  <sheetData>
    <row r="1" spans="1:12" ht="13.5">
      <c r="A1" s="354" t="s">
        <v>30</v>
      </c>
      <c r="B1" s="435" t="str">
        <f>'Info '!C2</f>
        <v>JSC " Halyk Bank Georgia"</v>
      </c>
      <c r="F1" s="450"/>
      <c r="G1" s="450"/>
      <c r="I1" s="450"/>
      <c r="J1" s="450"/>
      <c r="K1" s="450"/>
      <c r="L1" s="450"/>
    </row>
    <row r="2" spans="1:12">
      <c r="A2" s="355" t="s">
        <v>31</v>
      </c>
      <c r="B2" s="434">
        <f>'1. key ratios '!B2</f>
        <v>45565</v>
      </c>
      <c r="F2" s="450"/>
      <c r="G2" s="450"/>
      <c r="I2" s="450"/>
      <c r="J2" s="450"/>
      <c r="K2" s="450"/>
      <c r="L2" s="450"/>
    </row>
    <row r="3" spans="1:12">
      <c r="A3" s="356" t="s">
        <v>502</v>
      </c>
      <c r="F3" s="450"/>
      <c r="G3" s="450"/>
      <c r="I3" s="450"/>
      <c r="J3" s="450"/>
      <c r="K3" s="450"/>
      <c r="L3" s="450"/>
    </row>
    <row r="4" spans="1:12">
      <c r="F4" s="450"/>
      <c r="G4" s="450"/>
      <c r="I4" s="450"/>
      <c r="J4" s="450"/>
      <c r="K4" s="450"/>
      <c r="L4" s="450"/>
    </row>
    <row r="5" spans="1:12" ht="37.5" customHeight="1">
      <c r="A5" s="796" t="s">
        <v>519</v>
      </c>
      <c r="B5" s="797"/>
      <c r="C5" s="842" t="s">
        <v>503</v>
      </c>
      <c r="D5" s="843"/>
      <c r="E5" s="843"/>
      <c r="F5" s="843"/>
      <c r="G5" s="843"/>
      <c r="H5" s="844" t="s">
        <v>663</v>
      </c>
      <c r="I5" s="845"/>
      <c r="J5" s="845"/>
      <c r="K5" s="845"/>
      <c r="L5" s="846"/>
    </row>
    <row r="6" spans="1:12" ht="39.6" customHeight="1">
      <c r="A6" s="800"/>
      <c r="B6" s="801"/>
      <c r="C6" s="358"/>
      <c r="D6" s="448" t="s">
        <v>684</v>
      </c>
      <c r="E6" s="448" t="s">
        <v>683</v>
      </c>
      <c r="F6" s="448" t="s">
        <v>682</v>
      </c>
      <c r="G6" s="448" t="s">
        <v>681</v>
      </c>
      <c r="H6" s="509"/>
      <c r="I6" s="448" t="s">
        <v>684</v>
      </c>
      <c r="J6" s="448" t="s">
        <v>683</v>
      </c>
      <c r="K6" s="448" t="s">
        <v>682</v>
      </c>
      <c r="L6" s="448" t="s">
        <v>681</v>
      </c>
    </row>
    <row r="7" spans="1:12">
      <c r="A7" s="439">
        <v>1</v>
      </c>
      <c r="B7" s="456" t="s">
        <v>522</v>
      </c>
      <c r="C7" s="715">
        <v>10507660.469999999</v>
      </c>
      <c r="D7" s="715">
        <v>9292909.6799999997</v>
      </c>
      <c r="E7" s="715">
        <v>170505.7</v>
      </c>
      <c r="F7" s="715">
        <v>1044245.09</v>
      </c>
      <c r="G7" s="715">
        <v>0</v>
      </c>
      <c r="H7" s="715">
        <v>355607.06000000006</v>
      </c>
      <c r="I7" s="715">
        <v>85267.539999999979</v>
      </c>
      <c r="J7" s="715">
        <v>23763.19</v>
      </c>
      <c r="K7" s="715">
        <v>246576.33000000005</v>
      </c>
      <c r="L7" s="715">
        <v>0</v>
      </c>
    </row>
    <row r="8" spans="1:12">
      <c r="A8" s="439">
        <v>2</v>
      </c>
      <c r="B8" s="456" t="s">
        <v>435</v>
      </c>
      <c r="C8" s="715">
        <v>40316787.25</v>
      </c>
      <c r="D8" s="686">
        <v>37580675.210000008</v>
      </c>
      <c r="E8" s="686">
        <v>740052.33000000007</v>
      </c>
      <c r="F8" s="716">
        <v>1935918.73</v>
      </c>
      <c r="G8" s="716">
        <v>60140.98</v>
      </c>
      <c r="H8" s="686">
        <v>1141156.08</v>
      </c>
      <c r="I8" s="716">
        <v>263104.32000000007</v>
      </c>
      <c r="J8" s="716">
        <v>69041.260000000009</v>
      </c>
      <c r="K8" s="716">
        <v>797535.60000000009</v>
      </c>
      <c r="L8" s="716">
        <v>11474.9</v>
      </c>
    </row>
    <row r="9" spans="1:12">
      <c r="A9" s="439">
        <v>3</v>
      </c>
      <c r="B9" s="456" t="s">
        <v>436</v>
      </c>
      <c r="C9" s="715">
        <v>0</v>
      </c>
      <c r="D9" s="686">
        <v>0</v>
      </c>
      <c r="E9" s="686">
        <v>0</v>
      </c>
      <c r="F9" s="717">
        <v>0</v>
      </c>
      <c r="G9" s="717">
        <v>0</v>
      </c>
      <c r="H9" s="686">
        <v>0</v>
      </c>
      <c r="I9" s="717">
        <v>0</v>
      </c>
      <c r="J9" s="717">
        <v>0</v>
      </c>
      <c r="K9" s="717">
        <v>0</v>
      </c>
      <c r="L9" s="717">
        <v>0</v>
      </c>
    </row>
    <row r="10" spans="1:12">
      <c r="A10" s="439">
        <v>4</v>
      </c>
      <c r="B10" s="456" t="s">
        <v>523</v>
      </c>
      <c r="C10" s="715">
        <v>37549833.640000001</v>
      </c>
      <c r="D10" s="686">
        <v>31543337.390000001</v>
      </c>
      <c r="E10" s="686">
        <v>0</v>
      </c>
      <c r="F10" s="717">
        <v>6006496.2499999991</v>
      </c>
      <c r="G10" s="717">
        <v>0</v>
      </c>
      <c r="H10" s="686">
        <v>549072.75</v>
      </c>
      <c r="I10" s="717">
        <v>50748.21</v>
      </c>
      <c r="J10" s="717">
        <v>0</v>
      </c>
      <c r="K10" s="717">
        <v>498324.54</v>
      </c>
      <c r="L10" s="717">
        <v>0</v>
      </c>
    </row>
    <row r="11" spans="1:12">
      <c r="A11" s="439">
        <v>5</v>
      </c>
      <c r="B11" s="456" t="s">
        <v>437</v>
      </c>
      <c r="C11" s="715">
        <v>119398749.75000001</v>
      </c>
      <c r="D11" s="686">
        <v>88398963.430000007</v>
      </c>
      <c r="E11" s="686">
        <v>10844842.870000001</v>
      </c>
      <c r="F11" s="717">
        <v>20030477.84</v>
      </c>
      <c r="G11" s="717">
        <v>124465.61</v>
      </c>
      <c r="H11" s="686">
        <v>1713798.8</v>
      </c>
      <c r="I11" s="717">
        <v>152599.88</v>
      </c>
      <c r="J11" s="717">
        <v>103777.25</v>
      </c>
      <c r="K11" s="717">
        <v>1442585.3699999999</v>
      </c>
      <c r="L11" s="717">
        <v>14836.3</v>
      </c>
    </row>
    <row r="12" spans="1:12">
      <c r="A12" s="439">
        <v>6</v>
      </c>
      <c r="B12" s="456" t="s">
        <v>438</v>
      </c>
      <c r="C12" s="715">
        <v>19254568.269999996</v>
      </c>
      <c r="D12" s="686">
        <v>14709236.299999999</v>
      </c>
      <c r="E12" s="686">
        <v>3779483.8</v>
      </c>
      <c r="F12" s="717">
        <v>765425.84</v>
      </c>
      <c r="G12" s="717">
        <v>422.33</v>
      </c>
      <c r="H12" s="686">
        <v>195149.22</v>
      </c>
      <c r="I12" s="717">
        <v>36303.33</v>
      </c>
      <c r="J12" s="717">
        <v>8786.42</v>
      </c>
      <c r="K12" s="717">
        <v>149987.72</v>
      </c>
      <c r="L12" s="717">
        <v>71.75</v>
      </c>
    </row>
    <row r="13" spans="1:12">
      <c r="A13" s="439">
        <v>7</v>
      </c>
      <c r="B13" s="456" t="s">
        <v>439</v>
      </c>
      <c r="C13" s="715">
        <v>7321269.8100000005</v>
      </c>
      <c r="D13" s="686">
        <v>2142780.77</v>
      </c>
      <c r="E13" s="686">
        <v>0</v>
      </c>
      <c r="F13" s="717">
        <v>5178489.04</v>
      </c>
      <c r="G13" s="717">
        <v>0</v>
      </c>
      <c r="H13" s="686">
        <v>435107.71</v>
      </c>
      <c r="I13" s="717">
        <v>4613.6500000000005</v>
      </c>
      <c r="J13" s="717">
        <v>0</v>
      </c>
      <c r="K13" s="717">
        <v>430494.06</v>
      </c>
      <c r="L13" s="717">
        <v>0</v>
      </c>
    </row>
    <row r="14" spans="1:12">
      <c r="A14" s="439">
        <v>8</v>
      </c>
      <c r="B14" s="456" t="s">
        <v>440</v>
      </c>
      <c r="C14" s="715">
        <v>2162167.6800000002</v>
      </c>
      <c r="D14" s="686">
        <v>2061906.22</v>
      </c>
      <c r="E14" s="686">
        <v>0</v>
      </c>
      <c r="F14" s="717">
        <v>100261.45999999999</v>
      </c>
      <c r="G14" s="717">
        <v>0</v>
      </c>
      <c r="H14" s="686">
        <v>30643.270000000004</v>
      </c>
      <c r="I14" s="717">
        <v>6545.4000000000005</v>
      </c>
      <c r="J14" s="717">
        <v>0</v>
      </c>
      <c r="K14" s="717">
        <v>24097.870000000003</v>
      </c>
      <c r="L14" s="717">
        <v>0</v>
      </c>
    </row>
    <row r="15" spans="1:12">
      <c r="A15" s="439">
        <v>9</v>
      </c>
      <c r="B15" s="456" t="s">
        <v>441</v>
      </c>
      <c r="C15" s="715">
        <v>6633261.5999999996</v>
      </c>
      <c r="D15" s="686">
        <v>3376748.66</v>
      </c>
      <c r="E15" s="686">
        <v>0</v>
      </c>
      <c r="F15" s="717">
        <v>3256512.94</v>
      </c>
      <c r="G15" s="717">
        <v>0</v>
      </c>
      <c r="H15" s="686">
        <v>21948.62</v>
      </c>
      <c r="I15" s="717">
        <v>6787.62</v>
      </c>
      <c r="J15" s="717">
        <v>0</v>
      </c>
      <c r="K15" s="717">
        <v>15161</v>
      </c>
      <c r="L15" s="717">
        <v>0</v>
      </c>
    </row>
    <row r="16" spans="1:12">
      <c r="A16" s="439">
        <v>10</v>
      </c>
      <c r="B16" s="456" t="s">
        <v>442</v>
      </c>
      <c r="C16" s="715">
        <v>1129897.9700000002</v>
      </c>
      <c r="D16" s="686">
        <v>1129897.9700000002</v>
      </c>
      <c r="E16" s="686">
        <v>0</v>
      </c>
      <c r="F16" s="717">
        <v>0</v>
      </c>
      <c r="G16" s="717">
        <v>0</v>
      </c>
      <c r="H16" s="686">
        <v>7542.58</v>
      </c>
      <c r="I16" s="717">
        <v>7542.58</v>
      </c>
      <c r="J16" s="717">
        <v>0</v>
      </c>
      <c r="K16" s="717">
        <v>0</v>
      </c>
      <c r="L16" s="717">
        <v>0</v>
      </c>
    </row>
    <row r="17" spans="1:12">
      <c r="A17" s="439">
        <v>11</v>
      </c>
      <c r="B17" s="456" t="s">
        <v>443</v>
      </c>
      <c r="C17" s="715">
        <v>13326207.01</v>
      </c>
      <c r="D17" s="686">
        <v>4895750.75</v>
      </c>
      <c r="E17" s="686">
        <v>8395411.75</v>
      </c>
      <c r="F17" s="717">
        <v>35044.51</v>
      </c>
      <c r="G17" s="717">
        <v>0</v>
      </c>
      <c r="H17" s="686">
        <v>35273.56</v>
      </c>
      <c r="I17" s="717">
        <v>21401.42</v>
      </c>
      <c r="J17" s="717">
        <v>0</v>
      </c>
      <c r="K17" s="717">
        <v>13872.14</v>
      </c>
      <c r="L17" s="717">
        <v>0</v>
      </c>
    </row>
    <row r="18" spans="1:12">
      <c r="A18" s="439">
        <v>12</v>
      </c>
      <c r="B18" s="456" t="s">
        <v>444</v>
      </c>
      <c r="C18" s="715">
        <v>64619146.769999996</v>
      </c>
      <c r="D18" s="686">
        <v>57846883.859999992</v>
      </c>
      <c r="E18" s="686">
        <v>872449.67</v>
      </c>
      <c r="F18" s="717">
        <v>4926132.93</v>
      </c>
      <c r="G18" s="717">
        <v>973680.31</v>
      </c>
      <c r="H18" s="686">
        <v>1906494.5899999999</v>
      </c>
      <c r="I18" s="717">
        <v>332945.56000000006</v>
      </c>
      <c r="J18" s="717">
        <v>96519.26</v>
      </c>
      <c r="K18" s="717">
        <v>822155.6</v>
      </c>
      <c r="L18" s="717">
        <v>654874.16999999993</v>
      </c>
    </row>
    <row r="19" spans="1:12">
      <c r="A19" s="439">
        <v>13</v>
      </c>
      <c r="B19" s="456" t="s">
        <v>445</v>
      </c>
      <c r="C19" s="715">
        <v>41055501.859999999</v>
      </c>
      <c r="D19" s="686">
        <v>31008726.039999999</v>
      </c>
      <c r="E19" s="686">
        <v>1374146.24</v>
      </c>
      <c r="F19" s="717">
        <v>8672629.5800000001</v>
      </c>
      <c r="G19" s="717">
        <v>0</v>
      </c>
      <c r="H19" s="686">
        <v>2402918.67</v>
      </c>
      <c r="I19" s="717">
        <v>722431.79</v>
      </c>
      <c r="J19" s="717">
        <v>97997.88</v>
      </c>
      <c r="K19" s="717">
        <v>1582489</v>
      </c>
      <c r="L19" s="717">
        <v>0</v>
      </c>
    </row>
    <row r="20" spans="1:12">
      <c r="A20" s="439">
        <v>14</v>
      </c>
      <c r="B20" s="456" t="s">
        <v>446</v>
      </c>
      <c r="C20" s="715">
        <v>98980459.75</v>
      </c>
      <c r="D20" s="686">
        <v>78858334.589999989</v>
      </c>
      <c r="E20" s="686">
        <v>9729474.8399999999</v>
      </c>
      <c r="F20" s="717">
        <v>10392650.32</v>
      </c>
      <c r="G20" s="717">
        <v>0</v>
      </c>
      <c r="H20" s="686">
        <v>1519319.3699999999</v>
      </c>
      <c r="I20" s="717">
        <v>929070.83999999985</v>
      </c>
      <c r="J20" s="717">
        <v>12058.86</v>
      </c>
      <c r="K20" s="717">
        <v>578189.67000000004</v>
      </c>
      <c r="L20" s="717">
        <v>0</v>
      </c>
    </row>
    <row r="21" spans="1:12">
      <c r="A21" s="439">
        <v>15</v>
      </c>
      <c r="B21" s="456" t="s">
        <v>447</v>
      </c>
      <c r="C21" s="715">
        <v>18911955.98</v>
      </c>
      <c r="D21" s="686">
        <v>11482000.060000001</v>
      </c>
      <c r="E21" s="686">
        <v>3849773.85</v>
      </c>
      <c r="F21" s="717">
        <v>2861543.56</v>
      </c>
      <c r="G21" s="717">
        <v>718638.51</v>
      </c>
      <c r="H21" s="686">
        <v>384678.38</v>
      </c>
      <c r="I21" s="717">
        <v>89539.199999999997</v>
      </c>
      <c r="J21" s="717">
        <v>66531.55</v>
      </c>
      <c r="K21" s="717">
        <v>170832.49</v>
      </c>
      <c r="L21" s="717">
        <v>57775.14</v>
      </c>
    </row>
    <row r="22" spans="1:12">
      <c r="A22" s="439">
        <v>16</v>
      </c>
      <c r="B22" s="456" t="s">
        <v>448</v>
      </c>
      <c r="C22" s="715">
        <v>143065.95000000001</v>
      </c>
      <c r="D22" s="686">
        <v>142536.16</v>
      </c>
      <c r="E22" s="686">
        <v>0</v>
      </c>
      <c r="F22" s="717">
        <v>529.79</v>
      </c>
      <c r="G22" s="717">
        <v>0</v>
      </c>
      <c r="H22" s="686">
        <v>1311.81</v>
      </c>
      <c r="I22" s="717">
        <v>782.02</v>
      </c>
      <c r="J22" s="717">
        <v>0</v>
      </c>
      <c r="K22" s="717">
        <v>529.79</v>
      </c>
      <c r="L22" s="717">
        <v>0</v>
      </c>
    </row>
    <row r="23" spans="1:12">
      <c r="A23" s="439">
        <v>17</v>
      </c>
      <c r="B23" s="456" t="s">
        <v>526</v>
      </c>
      <c r="C23" s="715">
        <v>1612695.01</v>
      </c>
      <c r="D23" s="686">
        <v>1590705.81</v>
      </c>
      <c r="E23" s="686">
        <v>0</v>
      </c>
      <c r="F23" s="717">
        <v>21989.200000000001</v>
      </c>
      <c r="G23" s="717">
        <v>0</v>
      </c>
      <c r="H23" s="686">
        <v>17879.41</v>
      </c>
      <c r="I23" s="717">
        <v>3086.4300000000003</v>
      </c>
      <c r="J23" s="717">
        <v>0</v>
      </c>
      <c r="K23" s="717">
        <v>14792.98</v>
      </c>
      <c r="L23" s="717">
        <v>0</v>
      </c>
    </row>
    <row r="24" spans="1:12">
      <c r="A24" s="439">
        <v>18</v>
      </c>
      <c r="B24" s="456" t="s">
        <v>449</v>
      </c>
      <c r="C24" s="715">
        <v>2922336.08</v>
      </c>
      <c r="D24" s="686">
        <v>2922336.08</v>
      </c>
      <c r="E24" s="686">
        <v>0</v>
      </c>
      <c r="F24" s="717">
        <v>0</v>
      </c>
      <c r="G24" s="717">
        <v>0</v>
      </c>
      <c r="H24" s="686">
        <v>2472.4499999999998</v>
      </c>
      <c r="I24" s="717">
        <v>2472.4499999999998</v>
      </c>
      <c r="J24" s="717">
        <v>0</v>
      </c>
      <c r="K24" s="717">
        <v>0</v>
      </c>
      <c r="L24" s="717">
        <v>0</v>
      </c>
    </row>
    <row r="25" spans="1:12">
      <c r="A25" s="439">
        <v>19</v>
      </c>
      <c r="B25" s="456" t="s">
        <v>450</v>
      </c>
      <c r="C25" s="715">
        <v>1963159.7899999998</v>
      </c>
      <c r="D25" s="686">
        <v>1959641.8099999998</v>
      </c>
      <c r="E25" s="686">
        <v>0</v>
      </c>
      <c r="F25" s="717">
        <v>3517.98</v>
      </c>
      <c r="G25" s="717">
        <v>0</v>
      </c>
      <c r="H25" s="686">
        <v>13926.44</v>
      </c>
      <c r="I25" s="717">
        <v>10408.460000000001</v>
      </c>
      <c r="J25" s="717">
        <v>0</v>
      </c>
      <c r="K25" s="717">
        <v>3517.98</v>
      </c>
      <c r="L25" s="717">
        <v>0</v>
      </c>
    </row>
    <row r="26" spans="1:12">
      <c r="A26" s="439">
        <v>20</v>
      </c>
      <c r="B26" s="456" t="s">
        <v>525</v>
      </c>
      <c r="C26" s="715">
        <v>37540783.619999997</v>
      </c>
      <c r="D26" s="686">
        <v>30773538.16</v>
      </c>
      <c r="E26" s="686">
        <v>6023773.5499999998</v>
      </c>
      <c r="F26" s="717">
        <v>743471.91</v>
      </c>
      <c r="G26" s="717">
        <v>0</v>
      </c>
      <c r="H26" s="686">
        <v>357424.75999999995</v>
      </c>
      <c r="I26" s="717">
        <v>164762.28999999995</v>
      </c>
      <c r="J26" s="717">
        <v>58872.28</v>
      </c>
      <c r="K26" s="717">
        <v>133790.19</v>
      </c>
      <c r="L26" s="717">
        <v>0</v>
      </c>
    </row>
    <row r="27" spans="1:12">
      <c r="A27" s="439">
        <v>21</v>
      </c>
      <c r="B27" s="456" t="s">
        <v>451</v>
      </c>
      <c r="C27" s="715">
        <v>2124122.66</v>
      </c>
      <c r="D27" s="686">
        <v>1126807.42</v>
      </c>
      <c r="E27" s="686">
        <v>0</v>
      </c>
      <c r="F27" s="717">
        <v>997315.24</v>
      </c>
      <c r="G27" s="717">
        <v>0</v>
      </c>
      <c r="H27" s="686">
        <v>12131.220000000001</v>
      </c>
      <c r="I27" s="717">
        <v>7273.6100000000006</v>
      </c>
      <c r="J27" s="717">
        <v>0</v>
      </c>
      <c r="K27" s="717">
        <v>4857.6099999999997</v>
      </c>
      <c r="L27" s="717">
        <v>0</v>
      </c>
    </row>
    <row r="28" spans="1:12">
      <c r="A28" s="439">
        <v>22</v>
      </c>
      <c r="B28" s="456" t="s">
        <v>452</v>
      </c>
      <c r="C28" s="715">
        <v>1147592.2300000002</v>
      </c>
      <c r="D28" s="686">
        <v>1001716.28</v>
      </c>
      <c r="E28" s="686">
        <v>68520.850000000006</v>
      </c>
      <c r="F28" s="717">
        <v>77355.100000000006</v>
      </c>
      <c r="G28" s="717">
        <v>0</v>
      </c>
      <c r="H28" s="686">
        <v>51420.43</v>
      </c>
      <c r="I28" s="717">
        <v>18480.54</v>
      </c>
      <c r="J28" s="717">
        <v>6148.1</v>
      </c>
      <c r="K28" s="717">
        <v>26791.79</v>
      </c>
      <c r="L28" s="717">
        <v>0</v>
      </c>
    </row>
    <row r="29" spans="1:12">
      <c r="A29" s="439">
        <v>23</v>
      </c>
      <c r="B29" s="456" t="s">
        <v>453</v>
      </c>
      <c r="C29" s="715">
        <v>107657289.88999999</v>
      </c>
      <c r="D29" s="686">
        <v>98072284.00999999</v>
      </c>
      <c r="E29" s="686">
        <v>1880948.42</v>
      </c>
      <c r="F29" s="717">
        <v>7573878.3900000006</v>
      </c>
      <c r="G29" s="717">
        <v>130179.07</v>
      </c>
      <c r="H29" s="686">
        <v>3494737.6399999997</v>
      </c>
      <c r="I29" s="717">
        <v>692046.53999999992</v>
      </c>
      <c r="J29" s="717">
        <v>123700.61</v>
      </c>
      <c r="K29" s="717">
        <v>2658783.6799999997</v>
      </c>
      <c r="L29" s="717">
        <v>20206.810000000001</v>
      </c>
    </row>
    <row r="30" spans="1:12">
      <c r="A30" s="439">
        <v>24</v>
      </c>
      <c r="B30" s="456" t="s">
        <v>524</v>
      </c>
      <c r="C30" s="715">
        <v>23692914.270000003</v>
      </c>
      <c r="D30" s="686">
        <v>18955713.360000003</v>
      </c>
      <c r="E30" s="686">
        <v>3465371.9800000004</v>
      </c>
      <c r="F30" s="717">
        <v>1234889.96</v>
      </c>
      <c r="G30" s="717">
        <v>36938.97</v>
      </c>
      <c r="H30" s="686">
        <v>825795.11999999976</v>
      </c>
      <c r="I30" s="717">
        <v>450510.85999999987</v>
      </c>
      <c r="J30" s="717">
        <v>28234.100000000002</v>
      </c>
      <c r="K30" s="717">
        <v>340002.19999999995</v>
      </c>
      <c r="L30" s="717">
        <v>7047.96</v>
      </c>
    </row>
    <row r="31" spans="1:12">
      <c r="A31" s="439">
        <v>25</v>
      </c>
      <c r="B31" s="456" t="s">
        <v>454</v>
      </c>
      <c r="C31" s="715">
        <v>66571064.95000001</v>
      </c>
      <c r="D31" s="686">
        <v>55975278.630000003</v>
      </c>
      <c r="E31" s="686">
        <v>2367923.21</v>
      </c>
      <c r="F31" s="717">
        <v>8155160.7300000004</v>
      </c>
      <c r="G31" s="717">
        <v>72702.38</v>
      </c>
      <c r="H31" s="686">
        <v>2516866.21</v>
      </c>
      <c r="I31" s="717">
        <v>635058.37999999977</v>
      </c>
      <c r="J31" s="717">
        <v>128415.13</v>
      </c>
      <c r="K31" s="717">
        <v>1742435.7100000002</v>
      </c>
      <c r="L31" s="717">
        <v>10956.99</v>
      </c>
    </row>
    <row r="32" spans="1:12">
      <c r="A32" s="439">
        <v>26</v>
      </c>
      <c r="B32" s="456" t="s">
        <v>521</v>
      </c>
      <c r="C32" s="715">
        <v>0</v>
      </c>
      <c r="D32" s="686">
        <v>0</v>
      </c>
      <c r="E32" s="686">
        <v>0</v>
      </c>
      <c r="F32" s="717">
        <v>0</v>
      </c>
      <c r="G32" s="717">
        <v>0</v>
      </c>
      <c r="H32" s="686">
        <v>0</v>
      </c>
      <c r="I32" s="717">
        <v>0</v>
      </c>
      <c r="J32" s="717">
        <v>0</v>
      </c>
      <c r="K32" s="717">
        <v>0</v>
      </c>
      <c r="L32" s="717">
        <v>0</v>
      </c>
    </row>
    <row r="33" spans="1:12">
      <c r="A33" s="439">
        <v>27</v>
      </c>
      <c r="B33" s="508" t="s">
        <v>64</v>
      </c>
      <c r="C33" s="718">
        <v>726542492.25999999</v>
      </c>
      <c r="D33" s="686">
        <v>586848708.6500001</v>
      </c>
      <c r="E33" s="686">
        <v>53562679.06000001</v>
      </c>
      <c r="F33" s="717">
        <v>84013936.389999986</v>
      </c>
      <c r="G33" s="717">
        <v>2117168.16</v>
      </c>
      <c r="H33" s="687">
        <v>17992676.149999999</v>
      </c>
      <c r="I33" s="717">
        <v>4693782.92</v>
      </c>
      <c r="J33" s="717">
        <v>823845.8899999999</v>
      </c>
      <c r="K33" s="717">
        <v>11697803.320000002</v>
      </c>
      <c r="L33" s="717">
        <v>777244.0199999999</v>
      </c>
    </row>
    <row r="34" spans="1:12">
      <c r="A34" s="469"/>
      <c r="B34" s="469"/>
      <c r="C34" s="469"/>
      <c r="D34" s="469"/>
      <c r="E34" s="469"/>
      <c r="H34" s="469"/>
    </row>
    <row r="35" spans="1:12">
      <c r="A35" s="469"/>
      <c r="B35" s="507"/>
      <c r="C35" s="507"/>
      <c r="D35" s="469"/>
      <c r="E35" s="469"/>
      <c r="H35" s="469"/>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showGridLines="0" zoomScale="70" zoomScaleNormal="70" workbookViewId="0">
      <selection activeCell="D21" sqref="D21"/>
    </sheetView>
  </sheetViews>
  <sheetFormatPr defaultColWidth="8.7109375" defaultRowHeight="12"/>
  <cols>
    <col min="1" max="1" width="11.85546875" style="510" bestFit="1" customWidth="1"/>
    <col min="2" max="2" width="68.7109375" style="510" customWidth="1"/>
    <col min="3" max="11" width="28.28515625" style="510" customWidth="1"/>
    <col min="12" max="16384" width="8.7109375" style="510"/>
  </cols>
  <sheetData>
    <row r="1" spans="1:11" s="450" customFormat="1" ht="13.5">
      <c r="A1" s="354" t="s">
        <v>30</v>
      </c>
      <c r="B1" s="435" t="str">
        <f>'Info '!C2</f>
        <v>JSC " Halyk Bank Georgia"</v>
      </c>
    </row>
    <row r="2" spans="1:11" s="450" customFormat="1" ht="12.75">
      <c r="A2" s="355" t="s">
        <v>31</v>
      </c>
      <c r="B2" s="434">
        <f>'1. key ratios '!B2</f>
        <v>45565</v>
      </c>
    </row>
    <row r="3" spans="1:11" s="450" customFormat="1" ht="12.75">
      <c r="A3" s="356" t="s">
        <v>504</v>
      </c>
    </row>
    <row r="4" spans="1:11">
      <c r="C4" s="513" t="s">
        <v>698</v>
      </c>
      <c r="D4" s="513" t="s">
        <v>697</v>
      </c>
      <c r="E4" s="513" t="s">
        <v>696</v>
      </c>
      <c r="F4" s="513" t="s">
        <v>695</v>
      </c>
      <c r="G4" s="513" t="s">
        <v>694</v>
      </c>
      <c r="H4" s="513" t="s">
        <v>693</v>
      </c>
      <c r="I4" s="513" t="s">
        <v>692</v>
      </c>
      <c r="J4" s="513" t="s">
        <v>691</v>
      </c>
      <c r="K4" s="513" t="s">
        <v>690</v>
      </c>
    </row>
    <row r="5" spans="1:11" ht="104.1" customHeight="1">
      <c r="A5" s="847" t="s">
        <v>689</v>
      </c>
      <c r="B5" s="848"/>
      <c r="C5" s="512" t="s">
        <v>505</v>
      </c>
      <c r="D5" s="512" t="s">
        <v>506</v>
      </c>
      <c r="E5" s="512" t="s">
        <v>507</v>
      </c>
      <c r="F5" s="512" t="s">
        <v>508</v>
      </c>
      <c r="G5" s="512" t="s">
        <v>509</v>
      </c>
      <c r="H5" s="512" t="s">
        <v>510</v>
      </c>
      <c r="I5" s="512" t="s">
        <v>511</v>
      </c>
      <c r="J5" s="512" t="s">
        <v>512</v>
      </c>
      <c r="K5" s="512" t="s">
        <v>513</v>
      </c>
    </row>
    <row r="6" spans="1:11" ht="12.75">
      <c r="A6" s="438">
        <v>1</v>
      </c>
      <c r="B6" s="438" t="s">
        <v>473</v>
      </c>
      <c r="C6" s="686">
        <v>7091240.2300000004</v>
      </c>
      <c r="D6" s="686">
        <v>148512.62119999999</v>
      </c>
      <c r="E6" s="686">
        <v>0</v>
      </c>
      <c r="F6" s="686">
        <v>0</v>
      </c>
      <c r="G6" s="686">
        <v>654744819.01017261</v>
      </c>
      <c r="H6" s="686">
        <v>0</v>
      </c>
      <c r="I6" s="686">
        <v>16418945.960000001</v>
      </c>
      <c r="J6" s="686">
        <v>2905726.9299999997</v>
      </c>
      <c r="K6" s="686">
        <v>45233247.466800049</v>
      </c>
    </row>
    <row r="7" spans="1:11" ht="12.75">
      <c r="A7" s="438">
        <v>2</v>
      </c>
      <c r="B7" s="439" t="s">
        <v>514</v>
      </c>
      <c r="C7" s="686">
        <v>0</v>
      </c>
      <c r="D7" s="686">
        <v>0</v>
      </c>
      <c r="E7" s="686">
        <v>0</v>
      </c>
      <c r="F7" s="686">
        <v>0</v>
      </c>
      <c r="G7" s="686">
        <v>0</v>
      </c>
      <c r="H7" s="686">
        <v>0</v>
      </c>
      <c r="I7" s="686">
        <v>0</v>
      </c>
      <c r="J7" s="686">
        <v>0</v>
      </c>
      <c r="K7" s="686">
        <v>0</v>
      </c>
    </row>
    <row r="8" spans="1:11" ht="12.75">
      <c r="A8" s="438">
        <v>3</v>
      </c>
      <c r="B8" s="439" t="s">
        <v>481</v>
      </c>
      <c r="C8" s="686">
        <v>167099.27000000002</v>
      </c>
      <c r="D8" s="686">
        <v>0</v>
      </c>
      <c r="E8" s="686">
        <v>0</v>
      </c>
      <c r="F8" s="686">
        <v>0</v>
      </c>
      <c r="G8" s="686">
        <v>12025277.23</v>
      </c>
      <c r="H8" s="686">
        <v>0</v>
      </c>
      <c r="I8" s="686">
        <v>0</v>
      </c>
      <c r="J8" s="686">
        <v>0</v>
      </c>
      <c r="K8" s="686">
        <v>53150781.269999951</v>
      </c>
    </row>
    <row r="9" spans="1:11" ht="12.75">
      <c r="A9" s="438">
        <v>4</v>
      </c>
      <c r="B9" s="470" t="s">
        <v>515</v>
      </c>
      <c r="C9" s="719">
        <v>0</v>
      </c>
      <c r="D9" s="719">
        <v>0</v>
      </c>
      <c r="E9" s="719">
        <v>0</v>
      </c>
      <c r="F9" s="719">
        <v>0</v>
      </c>
      <c r="G9" s="719">
        <v>81057108.530000046</v>
      </c>
      <c r="H9" s="719">
        <v>0</v>
      </c>
      <c r="I9" s="719">
        <v>0</v>
      </c>
      <c r="J9" s="719">
        <v>1902179.4699999997</v>
      </c>
      <c r="K9" s="719">
        <v>3171816.5500000003</v>
      </c>
    </row>
    <row r="10" spans="1:11" ht="12.75">
      <c r="A10" s="438">
        <v>5</v>
      </c>
      <c r="B10" s="460" t="s">
        <v>516</v>
      </c>
      <c r="C10" s="719">
        <v>0</v>
      </c>
      <c r="D10" s="719">
        <v>0</v>
      </c>
      <c r="E10" s="719">
        <v>0</v>
      </c>
      <c r="F10" s="719">
        <v>0</v>
      </c>
      <c r="G10" s="719">
        <v>0</v>
      </c>
      <c r="H10" s="719">
        <v>0</v>
      </c>
      <c r="I10" s="719">
        <v>0</v>
      </c>
      <c r="J10" s="719">
        <v>0</v>
      </c>
      <c r="K10" s="719">
        <v>0</v>
      </c>
    </row>
    <row r="11" spans="1:11" ht="12.75">
      <c r="A11" s="438">
        <v>6</v>
      </c>
      <c r="B11" s="460" t="s">
        <v>517</v>
      </c>
      <c r="C11" s="719">
        <v>0</v>
      </c>
      <c r="D11" s="719">
        <v>0</v>
      </c>
      <c r="E11" s="719">
        <v>0</v>
      </c>
      <c r="F11" s="719">
        <v>0</v>
      </c>
      <c r="G11" s="719">
        <v>5274418</v>
      </c>
      <c r="H11" s="719">
        <v>0</v>
      </c>
      <c r="I11" s="719">
        <v>0</v>
      </c>
      <c r="J11" s="719">
        <v>0</v>
      </c>
      <c r="K11" s="719">
        <v>0</v>
      </c>
    </row>
    <row r="13" spans="1:11" ht="15">
      <c r="B13" s="511"/>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0"/>
  <sheetViews>
    <sheetView showGridLines="0" zoomScale="80" zoomScaleNormal="80" workbookViewId="0">
      <selection activeCell="B2" sqref="B2"/>
    </sheetView>
  </sheetViews>
  <sheetFormatPr defaultColWidth="8.7109375" defaultRowHeight="15"/>
  <cols>
    <col min="1" max="1" width="10" style="514" bestFit="1" customWidth="1"/>
    <col min="2" max="2" width="71.7109375" style="514" customWidth="1"/>
    <col min="3" max="3" width="12.85546875" style="514" bestFit="1" customWidth="1"/>
    <col min="4" max="7" width="15.5703125" style="514" customWidth="1"/>
    <col min="8" max="8" width="12.7109375" style="514" bestFit="1" customWidth="1"/>
    <col min="9" max="12" width="17.28515625" style="514" customWidth="1"/>
    <col min="13" max="13" width="10.5703125" style="514" bestFit="1" customWidth="1"/>
    <col min="14" max="17" width="16.140625" style="514" customWidth="1"/>
    <col min="18" max="18" width="12.28515625" style="514" bestFit="1" customWidth="1"/>
    <col min="19" max="19" width="46.85546875" style="514" bestFit="1" customWidth="1"/>
    <col min="20" max="20" width="43.42578125" style="514" bestFit="1" customWidth="1"/>
    <col min="21" max="21" width="45.85546875" style="514" bestFit="1" customWidth="1"/>
    <col min="22" max="22" width="43.42578125" style="514" bestFit="1" customWidth="1"/>
    <col min="23" max="16384" width="8.7109375" style="514"/>
  </cols>
  <sheetData>
    <row r="1" spans="1:22">
      <c r="A1" s="354" t="s">
        <v>30</v>
      </c>
      <c r="B1" s="435" t="str">
        <f>'Info '!C2</f>
        <v>JSC " Halyk Bank Georgia"</v>
      </c>
    </row>
    <row r="2" spans="1:22">
      <c r="A2" s="355" t="s">
        <v>31</v>
      </c>
      <c r="B2" s="434">
        <f>'1. key ratios '!B2</f>
        <v>45565</v>
      </c>
    </row>
    <row r="3" spans="1:22">
      <c r="A3" s="356" t="s">
        <v>532</v>
      </c>
      <c r="B3" s="450"/>
    </row>
    <row r="4" spans="1:22">
      <c r="A4" s="356"/>
      <c r="B4" s="450"/>
    </row>
    <row r="5" spans="1:22" ht="24" customHeight="1">
      <c r="A5" s="849" t="s">
        <v>533</v>
      </c>
      <c r="B5" s="850"/>
      <c r="C5" s="854" t="s">
        <v>699</v>
      </c>
      <c r="D5" s="854"/>
      <c r="E5" s="854"/>
      <c r="F5" s="854"/>
      <c r="G5" s="854"/>
      <c r="H5" s="854" t="s">
        <v>551</v>
      </c>
      <c r="I5" s="854"/>
      <c r="J5" s="854"/>
      <c r="K5" s="854"/>
      <c r="L5" s="854"/>
      <c r="M5" s="854" t="s">
        <v>663</v>
      </c>
      <c r="N5" s="854"/>
      <c r="O5" s="854"/>
      <c r="P5" s="854"/>
      <c r="Q5" s="854"/>
      <c r="R5" s="853" t="s">
        <v>534</v>
      </c>
      <c r="S5" s="853" t="s">
        <v>548</v>
      </c>
      <c r="T5" s="853" t="s">
        <v>549</v>
      </c>
      <c r="U5" s="853" t="s">
        <v>710</v>
      </c>
      <c r="V5" s="853" t="s">
        <v>711</v>
      </c>
    </row>
    <row r="6" spans="1:22" ht="36" customHeight="1">
      <c r="A6" s="851"/>
      <c r="B6" s="852"/>
      <c r="C6" s="524"/>
      <c r="D6" s="448" t="s">
        <v>684</v>
      </c>
      <c r="E6" s="448" t="s">
        <v>683</v>
      </c>
      <c r="F6" s="448" t="s">
        <v>682</v>
      </c>
      <c r="G6" s="448" t="s">
        <v>681</v>
      </c>
      <c r="H6" s="524"/>
      <c r="I6" s="448" t="s">
        <v>684</v>
      </c>
      <c r="J6" s="448" t="s">
        <v>683</v>
      </c>
      <c r="K6" s="448" t="s">
        <v>682</v>
      </c>
      <c r="L6" s="448" t="s">
        <v>681</v>
      </c>
      <c r="M6" s="524"/>
      <c r="N6" s="448" t="s">
        <v>684</v>
      </c>
      <c r="O6" s="448" t="s">
        <v>683</v>
      </c>
      <c r="P6" s="448" t="s">
        <v>682</v>
      </c>
      <c r="Q6" s="448" t="s">
        <v>681</v>
      </c>
      <c r="R6" s="853"/>
      <c r="S6" s="853"/>
      <c r="T6" s="853"/>
      <c r="U6" s="853"/>
      <c r="V6" s="853"/>
    </row>
    <row r="7" spans="1:22">
      <c r="A7" s="522">
        <v>1</v>
      </c>
      <c r="B7" s="523" t="s">
        <v>542</v>
      </c>
      <c r="C7" s="719">
        <v>179208.46</v>
      </c>
      <c r="D7" s="719">
        <v>179208.46</v>
      </c>
      <c r="E7" s="719">
        <v>0</v>
      </c>
      <c r="F7" s="719">
        <v>0</v>
      </c>
      <c r="G7" s="719">
        <v>0</v>
      </c>
      <c r="H7" s="719">
        <v>179702.61</v>
      </c>
      <c r="I7" s="719">
        <v>179702.61</v>
      </c>
      <c r="J7" s="719">
        <v>0</v>
      </c>
      <c r="K7" s="719">
        <v>0</v>
      </c>
      <c r="L7" s="719">
        <v>0</v>
      </c>
      <c r="M7" s="719">
        <v>1466.72</v>
      </c>
      <c r="N7" s="719">
        <v>1466.72</v>
      </c>
      <c r="O7" s="719">
        <v>0</v>
      </c>
      <c r="P7" s="719">
        <v>0</v>
      </c>
      <c r="Q7" s="719">
        <v>0</v>
      </c>
      <c r="R7" s="719">
        <v>2</v>
      </c>
      <c r="S7" s="722">
        <v>4.6666666666666669E-2</v>
      </c>
      <c r="T7" s="722">
        <v>5.0499999999999996E-2</v>
      </c>
      <c r="U7" s="722">
        <v>0.14889099766830199</v>
      </c>
      <c r="V7" s="719">
        <v>62.6069135352204</v>
      </c>
    </row>
    <row r="8" spans="1:22">
      <c r="A8" s="522">
        <v>2</v>
      </c>
      <c r="B8" s="521" t="s">
        <v>541</v>
      </c>
      <c r="C8" s="719">
        <v>73991265.88000001</v>
      </c>
      <c r="D8" s="719">
        <v>62681987.740000002</v>
      </c>
      <c r="E8" s="719">
        <v>2425296.87</v>
      </c>
      <c r="F8" s="719">
        <v>8855581.6199999992</v>
      </c>
      <c r="G8" s="719">
        <v>28399.65</v>
      </c>
      <c r="H8" s="719">
        <v>74697028.770000011</v>
      </c>
      <c r="I8" s="719">
        <v>62972356.960000008</v>
      </c>
      <c r="J8" s="719">
        <v>2462911.3200000003</v>
      </c>
      <c r="K8" s="719">
        <v>9230859.5700000003</v>
      </c>
      <c r="L8" s="719">
        <v>30900.920000000002</v>
      </c>
      <c r="M8" s="719">
        <v>4096934.5000000009</v>
      </c>
      <c r="N8" s="719">
        <v>732167.49000000104</v>
      </c>
      <c r="O8" s="719">
        <v>260075.69999999998</v>
      </c>
      <c r="P8" s="719">
        <v>3100836.39</v>
      </c>
      <c r="Q8" s="719">
        <v>3854.92</v>
      </c>
      <c r="R8" s="719">
        <v>2545</v>
      </c>
      <c r="S8" s="722">
        <v>0.12577581777400001</v>
      </c>
      <c r="T8" s="722">
        <v>0.13715728557734366</v>
      </c>
      <c r="U8" s="722">
        <v>0.115103814767982</v>
      </c>
      <c r="V8" s="719">
        <v>83.590294853190301</v>
      </c>
    </row>
    <row r="9" spans="1:22">
      <c r="A9" s="522">
        <v>3</v>
      </c>
      <c r="B9" s="521" t="s">
        <v>540</v>
      </c>
      <c r="C9" s="719">
        <v>0</v>
      </c>
      <c r="D9" s="719">
        <v>0</v>
      </c>
      <c r="E9" s="719">
        <v>0</v>
      </c>
      <c r="F9" s="719">
        <v>0</v>
      </c>
      <c r="G9" s="719">
        <v>0</v>
      </c>
      <c r="H9" s="719">
        <v>0</v>
      </c>
      <c r="I9" s="719">
        <v>0</v>
      </c>
      <c r="J9" s="719">
        <v>0</v>
      </c>
      <c r="K9" s="719">
        <v>0</v>
      </c>
      <c r="L9" s="719">
        <v>0</v>
      </c>
      <c r="M9" s="719">
        <v>0</v>
      </c>
      <c r="N9" s="719">
        <v>0</v>
      </c>
      <c r="O9" s="719">
        <v>0</v>
      </c>
      <c r="P9" s="719">
        <v>0</v>
      </c>
      <c r="Q9" s="719">
        <v>0</v>
      </c>
      <c r="R9" s="719">
        <v>0</v>
      </c>
      <c r="S9" s="722">
        <v>0</v>
      </c>
      <c r="T9" s="722">
        <v>0</v>
      </c>
      <c r="U9" s="722">
        <v>0</v>
      </c>
      <c r="V9" s="719">
        <v>0</v>
      </c>
    </row>
    <row r="10" spans="1:22">
      <c r="A10" s="522">
        <v>4</v>
      </c>
      <c r="B10" s="521" t="s">
        <v>539</v>
      </c>
      <c r="C10" s="719">
        <v>0</v>
      </c>
      <c r="D10" s="719">
        <v>0</v>
      </c>
      <c r="E10" s="719">
        <v>0</v>
      </c>
      <c r="F10" s="719">
        <v>0</v>
      </c>
      <c r="G10" s="719">
        <v>0</v>
      </c>
      <c r="H10" s="719">
        <v>0</v>
      </c>
      <c r="I10" s="719">
        <v>0</v>
      </c>
      <c r="J10" s="719">
        <v>0</v>
      </c>
      <c r="K10" s="719">
        <v>0</v>
      </c>
      <c r="L10" s="719">
        <v>0</v>
      </c>
      <c r="M10" s="719">
        <v>0</v>
      </c>
      <c r="N10" s="719">
        <v>0</v>
      </c>
      <c r="O10" s="719">
        <v>0</v>
      </c>
      <c r="P10" s="719">
        <v>0</v>
      </c>
      <c r="Q10" s="719">
        <v>0</v>
      </c>
      <c r="R10" s="719">
        <v>0</v>
      </c>
      <c r="S10" s="722">
        <v>0</v>
      </c>
      <c r="T10" s="722">
        <v>0</v>
      </c>
      <c r="U10" s="722">
        <v>0</v>
      </c>
      <c r="V10" s="719">
        <v>0</v>
      </c>
    </row>
    <row r="11" spans="1:22">
      <c r="A11" s="522">
        <v>5</v>
      </c>
      <c r="B11" s="521" t="s">
        <v>538</v>
      </c>
      <c r="C11" s="719">
        <v>373086.43</v>
      </c>
      <c r="D11" s="719">
        <v>345076.14</v>
      </c>
      <c r="E11" s="719">
        <v>2786.42</v>
      </c>
      <c r="F11" s="719">
        <v>25223.87</v>
      </c>
      <c r="G11" s="719">
        <v>0</v>
      </c>
      <c r="H11" s="719">
        <v>393094.97</v>
      </c>
      <c r="I11" s="719">
        <v>360395.2</v>
      </c>
      <c r="J11" s="719">
        <v>2833.54</v>
      </c>
      <c r="K11" s="719">
        <v>29866.23</v>
      </c>
      <c r="L11" s="719">
        <v>0</v>
      </c>
      <c r="M11" s="719">
        <v>42935.070000000007</v>
      </c>
      <c r="N11" s="719">
        <v>11846.68</v>
      </c>
      <c r="O11" s="719">
        <v>1222.1600000000001</v>
      </c>
      <c r="P11" s="719">
        <v>29866.23000000001</v>
      </c>
      <c r="Q11" s="719">
        <v>0</v>
      </c>
      <c r="R11" s="719">
        <v>420</v>
      </c>
      <c r="S11" s="722">
        <v>0.16830019054501666</v>
      </c>
      <c r="T11" s="722">
        <v>0.16834679662295962</v>
      </c>
      <c r="U11" s="722">
        <v>0.154793649557289</v>
      </c>
      <c r="V11" s="719">
        <v>8.8280949537617897</v>
      </c>
    </row>
    <row r="12" spans="1:22">
      <c r="A12" s="522">
        <v>6</v>
      </c>
      <c r="B12" s="521" t="s">
        <v>537</v>
      </c>
      <c r="C12" s="719">
        <v>882695.78</v>
      </c>
      <c r="D12" s="719">
        <v>774850.02</v>
      </c>
      <c r="E12" s="719">
        <v>15499.43</v>
      </c>
      <c r="F12" s="719">
        <v>92346.33</v>
      </c>
      <c r="G12" s="719">
        <v>0</v>
      </c>
      <c r="H12" s="719">
        <v>882589.06</v>
      </c>
      <c r="I12" s="719">
        <v>774788.61</v>
      </c>
      <c r="J12" s="719">
        <v>15496.92</v>
      </c>
      <c r="K12" s="719">
        <v>92303.53</v>
      </c>
      <c r="L12" s="719">
        <v>0</v>
      </c>
      <c r="M12" s="719">
        <v>131645.66000000003</v>
      </c>
      <c r="N12" s="719">
        <v>30099.07</v>
      </c>
      <c r="O12" s="719">
        <v>9759.9599999999991</v>
      </c>
      <c r="P12" s="719">
        <v>91786.630000000019</v>
      </c>
      <c r="Q12" s="719">
        <v>0</v>
      </c>
      <c r="R12" s="719">
        <v>578</v>
      </c>
      <c r="S12" s="722">
        <v>0.23580104164606799</v>
      </c>
      <c r="T12" s="722">
        <v>0.27034575273162637</v>
      </c>
      <c r="U12" s="722">
        <v>0.22320367601621499</v>
      </c>
      <c r="V12" s="719">
        <v>185.251982183488</v>
      </c>
    </row>
    <row r="13" spans="1:22">
      <c r="A13" s="522">
        <v>7</v>
      </c>
      <c r="B13" s="521" t="s">
        <v>536</v>
      </c>
      <c r="C13" s="719">
        <v>110520825.98000002</v>
      </c>
      <c r="D13" s="719">
        <v>94237923.650000006</v>
      </c>
      <c r="E13" s="719">
        <v>3994340.23</v>
      </c>
      <c r="F13" s="719">
        <v>12003594.34</v>
      </c>
      <c r="G13" s="719">
        <v>284967.76</v>
      </c>
      <c r="H13" s="719">
        <v>111590023.41</v>
      </c>
      <c r="I13" s="719">
        <v>94899568.390000001</v>
      </c>
      <c r="J13" s="719">
        <v>4026468.69</v>
      </c>
      <c r="K13" s="719">
        <v>12367117.859999999</v>
      </c>
      <c r="L13" s="719">
        <v>296868.46999999997</v>
      </c>
      <c r="M13" s="719">
        <v>2654459.7600000002</v>
      </c>
      <c r="N13" s="719">
        <v>774660.22999999986</v>
      </c>
      <c r="O13" s="719">
        <v>268203.92</v>
      </c>
      <c r="P13" s="719">
        <v>1569378.68</v>
      </c>
      <c r="Q13" s="719">
        <v>42216.93</v>
      </c>
      <c r="R13" s="719">
        <v>868</v>
      </c>
      <c r="S13" s="722">
        <v>0.11096271281318899</v>
      </c>
      <c r="T13" s="722">
        <v>0.11763210645343931</v>
      </c>
      <c r="U13" s="722">
        <v>9.6203203791872305E-2</v>
      </c>
      <c r="V13" s="719">
        <v>131.43659405186401</v>
      </c>
    </row>
    <row r="14" spans="1:22">
      <c r="A14" s="516">
        <v>7.1</v>
      </c>
      <c r="B14" s="515" t="s">
        <v>545</v>
      </c>
      <c r="C14" s="719">
        <v>88333390.520000011</v>
      </c>
      <c r="D14" s="719">
        <v>74457458.370000005</v>
      </c>
      <c r="E14" s="719">
        <v>3075547.9099999997</v>
      </c>
      <c r="F14" s="719">
        <v>10515416.48</v>
      </c>
      <c r="G14" s="719">
        <v>284967.76</v>
      </c>
      <c r="H14" s="719">
        <v>89092981.289999992</v>
      </c>
      <c r="I14" s="719">
        <v>74932955.319999993</v>
      </c>
      <c r="J14" s="719">
        <v>3106123.03</v>
      </c>
      <c r="K14" s="719">
        <v>10771238.17</v>
      </c>
      <c r="L14" s="719">
        <v>282664.77</v>
      </c>
      <c r="M14" s="719">
        <v>1925919.0799999996</v>
      </c>
      <c r="N14" s="719">
        <v>616520.9099999998</v>
      </c>
      <c r="O14" s="719">
        <v>190212.33000000002</v>
      </c>
      <c r="P14" s="719">
        <v>1079382.1199999999</v>
      </c>
      <c r="Q14" s="719">
        <v>39803.72</v>
      </c>
      <c r="R14" s="719">
        <v>625</v>
      </c>
      <c r="S14" s="722">
        <v>0.11446533464707999</v>
      </c>
      <c r="T14" s="722">
        <v>0.12156481993904933</v>
      </c>
      <c r="U14" s="722">
        <v>9.6388041856858606E-2</v>
      </c>
      <c r="V14" s="719">
        <v>131.684001981633</v>
      </c>
    </row>
    <row r="15" spans="1:22">
      <c r="A15" s="516">
        <v>7.2</v>
      </c>
      <c r="B15" s="515" t="s">
        <v>547</v>
      </c>
      <c r="C15" s="719">
        <v>7700149.4299999997</v>
      </c>
      <c r="D15" s="719">
        <v>7604479.9699999997</v>
      </c>
      <c r="E15" s="719">
        <v>0</v>
      </c>
      <c r="F15" s="719">
        <v>95669.46</v>
      </c>
      <c r="G15" s="719">
        <v>0</v>
      </c>
      <c r="H15" s="719">
        <v>7753757.5800000001</v>
      </c>
      <c r="I15" s="719">
        <v>7653403.5899999999</v>
      </c>
      <c r="J15" s="719">
        <v>0</v>
      </c>
      <c r="K15" s="719">
        <v>100353.99</v>
      </c>
      <c r="L15" s="719">
        <v>0</v>
      </c>
      <c r="M15" s="719">
        <v>62318.23000000001</v>
      </c>
      <c r="N15" s="719">
        <v>48126.650000000009</v>
      </c>
      <c r="O15" s="719">
        <v>0</v>
      </c>
      <c r="P15" s="719">
        <v>14191.58</v>
      </c>
      <c r="Q15" s="719">
        <v>0</v>
      </c>
      <c r="R15" s="719">
        <v>69</v>
      </c>
      <c r="S15" s="722">
        <v>0</v>
      </c>
      <c r="T15" s="722">
        <v>0</v>
      </c>
      <c r="U15" s="722">
        <v>9.9928135654375208E-2</v>
      </c>
      <c r="V15" s="719">
        <v>141.69580488647699</v>
      </c>
    </row>
    <row r="16" spans="1:22">
      <c r="A16" s="516">
        <v>7.3</v>
      </c>
      <c r="B16" s="515" t="s">
        <v>544</v>
      </c>
      <c r="C16" s="719">
        <v>14487286.030000001</v>
      </c>
      <c r="D16" s="719">
        <v>12175985.310000001</v>
      </c>
      <c r="E16" s="719">
        <v>918792.32000000007</v>
      </c>
      <c r="F16" s="719">
        <v>1392508.4</v>
      </c>
      <c r="G16" s="719">
        <v>0</v>
      </c>
      <c r="H16" s="719">
        <v>14743284.539999999</v>
      </c>
      <c r="I16" s="719">
        <v>12313209.48</v>
      </c>
      <c r="J16" s="719">
        <v>920345.66</v>
      </c>
      <c r="K16" s="719">
        <v>1495525.7000000002</v>
      </c>
      <c r="L16" s="719">
        <v>14203.7</v>
      </c>
      <c r="M16" s="719">
        <v>666222.44999999995</v>
      </c>
      <c r="N16" s="719">
        <v>110012.67000000003</v>
      </c>
      <c r="O16" s="719">
        <v>77991.59</v>
      </c>
      <c r="P16" s="719">
        <v>475804.97999999992</v>
      </c>
      <c r="Q16" s="719">
        <v>2413.21</v>
      </c>
      <c r="R16" s="719">
        <v>174</v>
      </c>
      <c r="S16" s="722">
        <v>0.10313099032349653</v>
      </c>
      <c r="T16" s="722">
        <v>0.10885588320739358</v>
      </c>
      <c r="U16" s="722">
        <v>9.3096348246808208E-2</v>
      </c>
      <c r="V16" s="719">
        <v>124.47519096163001</v>
      </c>
    </row>
    <row r="17" spans="1:22">
      <c r="A17" s="522">
        <v>8</v>
      </c>
      <c r="B17" s="521" t="s">
        <v>543</v>
      </c>
      <c r="C17" s="719">
        <v>0</v>
      </c>
      <c r="D17" s="719">
        <v>0</v>
      </c>
      <c r="E17" s="719">
        <v>0</v>
      </c>
      <c r="F17" s="719">
        <v>0</v>
      </c>
      <c r="G17" s="719">
        <v>0</v>
      </c>
      <c r="H17" s="719">
        <v>0</v>
      </c>
      <c r="I17" s="719">
        <v>0</v>
      </c>
      <c r="J17" s="719">
        <v>0</v>
      </c>
      <c r="K17" s="719">
        <v>0</v>
      </c>
      <c r="L17" s="719">
        <v>0</v>
      </c>
      <c r="M17" s="719">
        <v>0</v>
      </c>
      <c r="N17" s="719">
        <v>0</v>
      </c>
      <c r="O17" s="719">
        <v>0</v>
      </c>
      <c r="P17" s="719">
        <v>0</v>
      </c>
      <c r="Q17" s="719">
        <v>0</v>
      </c>
      <c r="R17" s="719">
        <v>0</v>
      </c>
      <c r="S17" s="722">
        <v>0</v>
      </c>
      <c r="T17" s="722">
        <v>0</v>
      </c>
      <c r="U17" s="722">
        <v>0</v>
      </c>
      <c r="V17" s="719">
        <v>0</v>
      </c>
    </row>
    <row r="18" spans="1:22">
      <c r="A18" s="520">
        <v>9</v>
      </c>
      <c r="B18" s="519" t="s">
        <v>535</v>
      </c>
      <c r="C18" s="720">
        <v>0</v>
      </c>
      <c r="D18" s="720">
        <v>0</v>
      </c>
      <c r="E18" s="720">
        <v>0</v>
      </c>
      <c r="F18" s="720">
        <v>0</v>
      </c>
      <c r="G18" s="720">
        <v>0</v>
      </c>
      <c r="H18" s="720">
        <v>0</v>
      </c>
      <c r="I18" s="720">
        <v>0</v>
      </c>
      <c r="J18" s="720">
        <v>0</v>
      </c>
      <c r="K18" s="720">
        <v>0</v>
      </c>
      <c r="L18" s="720">
        <v>0</v>
      </c>
      <c r="M18" s="720">
        <v>0</v>
      </c>
      <c r="N18" s="720">
        <v>0</v>
      </c>
      <c r="O18" s="720">
        <v>0</v>
      </c>
      <c r="P18" s="720">
        <v>0</v>
      </c>
      <c r="Q18" s="720">
        <v>0</v>
      </c>
      <c r="R18" s="720">
        <v>0</v>
      </c>
      <c r="S18" s="723">
        <v>0</v>
      </c>
      <c r="T18" s="723">
        <v>0</v>
      </c>
      <c r="U18" s="723">
        <v>0</v>
      </c>
      <c r="V18" s="720">
        <v>0</v>
      </c>
    </row>
    <row r="19" spans="1:22">
      <c r="A19" s="518">
        <v>10</v>
      </c>
      <c r="B19" s="517" t="s">
        <v>546</v>
      </c>
      <c r="C19" s="719">
        <v>185947082.53000006</v>
      </c>
      <c r="D19" s="719">
        <v>158219046.01000002</v>
      </c>
      <c r="E19" s="719">
        <v>6437922.9500000002</v>
      </c>
      <c r="F19" s="719">
        <v>20976746.159999996</v>
      </c>
      <c r="G19" s="719">
        <v>313367.41000000003</v>
      </c>
      <c r="H19" s="719">
        <v>187742438.82000002</v>
      </c>
      <c r="I19" s="719">
        <v>159186811.77000004</v>
      </c>
      <c r="J19" s="719">
        <v>6507710.4700000007</v>
      </c>
      <c r="K19" s="719">
        <v>21720147.189999998</v>
      </c>
      <c r="L19" s="719">
        <v>327769.38999999996</v>
      </c>
      <c r="M19" s="719">
        <v>6927441.71</v>
      </c>
      <c r="N19" s="719">
        <v>1550240.1900000009</v>
      </c>
      <c r="O19" s="719">
        <v>539261.74</v>
      </c>
      <c r="P19" s="719">
        <v>4791867.93</v>
      </c>
      <c r="Q19" s="719">
        <v>46071.85</v>
      </c>
      <c r="R19" s="719">
        <v>4413</v>
      </c>
      <c r="S19" s="722">
        <v>0.12777711474663067</v>
      </c>
      <c r="T19" s="722">
        <v>0.137903809836391</v>
      </c>
      <c r="U19" s="722">
        <v>0.10449526350361101</v>
      </c>
      <c r="V19" s="719">
        <v>112.340924416546</v>
      </c>
    </row>
    <row r="20" spans="1:22" ht="25.5">
      <c r="A20" s="516">
        <v>10.1</v>
      </c>
      <c r="B20" s="515" t="s">
        <v>550</v>
      </c>
      <c r="C20" s="719">
        <v>0</v>
      </c>
      <c r="D20" s="719">
        <v>0</v>
      </c>
      <c r="E20" s="719">
        <v>0</v>
      </c>
      <c r="F20" s="719">
        <v>0</v>
      </c>
      <c r="G20" s="719">
        <v>0</v>
      </c>
      <c r="H20" s="719">
        <v>0</v>
      </c>
      <c r="I20" s="719">
        <v>0</v>
      </c>
      <c r="J20" s="719">
        <v>0</v>
      </c>
      <c r="K20" s="719">
        <v>0</v>
      </c>
      <c r="L20" s="719">
        <v>0</v>
      </c>
      <c r="M20" s="719">
        <v>0</v>
      </c>
      <c r="N20" s="719">
        <v>0</v>
      </c>
      <c r="O20" s="719">
        <v>0</v>
      </c>
      <c r="P20" s="719">
        <v>0</v>
      </c>
      <c r="Q20" s="719">
        <v>0</v>
      </c>
      <c r="R20" s="719">
        <v>0</v>
      </c>
      <c r="S20" s="722">
        <v>0</v>
      </c>
      <c r="T20" s="722">
        <v>0</v>
      </c>
      <c r="U20" s="722">
        <v>0</v>
      </c>
      <c r="V20" s="719">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2024-11-05T11:24:39Z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