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765" tabRatio="919" activeTab="1"/>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externalReferences>
    <externalReference r:id="rId30"/>
    <externalReference r:id="rId31"/>
    <externalReference r:id="rId32"/>
  </externalReferences>
  <definedNames>
    <definedName name="_cur1">'[1]Appl (2)'!$F$2:$F$7200</definedName>
    <definedName name="_cur2">'[1]Appl (2)'!$H$2:$H$7200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G2" i="90" l="1"/>
  <c r="G1" i="90"/>
  <c r="G59" i="108" l="1"/>
  <c r="F59" i="108"/>
  <c r="C35" i="95"/>
  <c r="G63" i="108" l="1"/>
  <c r="F63" i="108"/>
  <c r="F68" i="108" s="1"/>
  <c r="G68" i="108"/>
  <c r="G17" i="110"/>
  <c r="F17" i="110"/>
  <c r="C22" i="111"/>
  <c r="H7" i="112" l="1"/>
  <c r="B2" i="97" l="1"/>
  <c r="B2" i="95"/>
  <c r="B2" i="92"/>
  <c r="B2" i="93"/>
  <c r="B2" i="91"/>
  <c r="B2" i="64"/>
  <c r="B2" i="90"/>
  <c r="B2" i="69"/>
  <c r="B2" i="94"/>
  <c r="B2" i="89"/>
  <c r="B2" i="73"/>
  <c r="B2" i="88"/>
  <c r="B2" i="52"/>
  <c r="C5" i="86"/>
  <c r="B2" i="86"/>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C10" i="115" l="1"/>
  <c r="C18" i="115" s="1"/>
  <c r="C7" i="114"/>
  <c r="D7" i="114"/>
  <c r="C10" i="114"/>
  <c r="D10" i="114"/>
  <c r="H7" i="113"/>
  <c r="H8" i="113"/>
  <c r="H9" i="113"/>
  <c r="H10" i="113"/>
  <c r="H11" i="113"/>
  <c r="H12" i="113"/>
  <c r="H13" i="113"/>
  <c r="H14" i="113"/>
  <c r="H15" i="113"/>
  <c r="H16" i="113"/>
  <c r="H17" i="113"/>
  <c r="H18" i="113"/>
  <c r="H19" i="113"/>
  <c r="H20" i="113"/>
  <c r="H21" i="113"/>
  <c r="H22" i="113"/>
  <c r="H23" i="113"/>
  <c r="H24" i="113"/>
  <c r="H25" i="113"/>
  <c r="H26" i="113"/>
  <c r="H27" i="113"/>
  <c r="H28" i="113"/>
  <c r="H29" i="113"/>
  <c r="H30" i="113"/>
  <c r="H31" i="113"/>
  <c r="H32" i="113"/>
  <c r="H33" i="113"/>
  <c r="C34" i="113"/>
  <c r="D34" i="113"/>
  <c r="E34" i="113"/>
  <c r="F34" i="113"/>
  <c r="G34" i="113"/>
  <c r="H8" i="112"/>
  <c r="H9" i="112"/>
  <c r="H10" i="112"/>
  <c r="H11" i="112"/>
  <c r="H12" i="112"/>
  <c r="H13" i="112"/>
  <c r="H14" i="112"/>
  <c r="H15" i="112"/>
  <c r="H16" i="112"/>
  <c r="H17" i="112"/>
  <c r="H18" i="112"/>
  <c r="H19" i="112"/>
  <c r="H20" i="112"/>
  <c r="C21" i="112"/>
  <c r="D21" i="112"/>
  <c r="E21" i="112"/>
  <c r="F21" i="112"/>
  <c r="G21" i="112"/>
  <c r="H22" i="112"/>
  <c r="H23" i="112"/>
  <c r="H8" i="111"/>
  <c r="H9" i="111"/>
  <c r="H10" i="111"/>
  <c r="H11" i="111"/>
  <c r="H12" i="111"/>
  <c r="H13" i="111"/>
  <c r="H14" i="111"/>
  <c r="H15" i="111"/>
  <c r="H16" i="111"/>
  <c r="H17" i="111"/>
  <c r="H18" i="111"/>
  <c r="H19" i="111"/>
  <c r="H20" i="111"/>
  <c r="H21" i="111"/>
  <c r="D22" i="111"/>
  <c r="E22" i="111"/>
  <c r="F22" i="111"/>
  <c r="G22" i="111"/>
  <c r="D15" i="114" l="1"/>
  <c r="C15" i="114"/>
  <c r="H34" i="113"/>
  <c r="H21" i="112"/>
  <c r="H22" i="111"/>
  <c r="C62" i="69"/>
  <c r="C58" i="69"/>
  <c r="C46" i="69"/>
  <c r="C40" i="69"/>
  <c r="C29" i="69"/>
  <c r="C26" i="69"/>
  <c r="C23" i="69"/>
  <c r="C18" i="69"/>
  <c r="C14" i="69"/>
  <c r="C6" i="69"/>
  <c r="E8" i="88"/>
  <c r="E16" i="88"/>
  <c r="E20" i="88"/>
  <c r="E25" i="88"/>
  <c r="E28" i="88"/>
  <c r="E31" i="88"/>
  <c r="D8" i="88"/>
  <c r="D16" i="88"/>
  <c r="D20" i="88"/>
  <c r="D25" i="88"/>
  <c r="D28" i="88"/>
  <c r="D31" i="88"/>
  <c r="C31" i="88"/>
  <c r="C28" i="88"/>
  <c r="C25" i="88"/>
  <c r="C20" i="88"/>
  <c r="C16" i="88"/>
  <c r="C8" i="88"/>
  <c r="C37" i="88" l="1"/>
  <c r="C52" i="69"/>
  <c r="C67" i="69"/>
  <c r="C35" i="69"/>
  <c r="E37" i="88"/>
  <c r="D37" i="88"/>
  <c r="H43" i="110"/>
  <c r="E43" i="110"/>
  <c r="H42" i="110"/>
  <c r="E42" i="110"/>
  <c r="H41" i="110"/>
  <c r="E41" i="110"/>
  <c r="H40" i="110"/>
  <c r="E40" i="110"/>
  <c r="H39" i="110"/>
  <c r="E39" i="110"/>
  <c r="G38" i="110"/>
  <c r="F38" i="110"/>
  <c r="D38" i="110"/>
  <c r="C38" i="110"/>
  <c r="H37" i="110"/>
  <c r="E37" i="110"/>
  <c r="H36" i="110"/>
  <c r="E36" i="110"/>
  <c r="H35" i="110"/>
  <c r="E35" i="110"/>
  <c r="H34" i="110"/>
  <c r="E34" i="110"/>
  <c r="H33" i="110"/>
  <c r="E33" i="110"/>
  <c r="H32" i="110"/>
  <c r="E32" i="110"/>
  <c r="H31" i="110"/>
  <c r="E31" i="110"/>
  <c r="G30" i="110"/>
  <c r="F30" i="110"/>
  <c r="D30" i="110"/>
  <c r="C30" i="110"/>
  <c r="H29" i="110"/>
  <c r="E29" i="110"/>
  <c r="H28" i="110"/>
  <c r="E28" i="110"/>
  <c r="H27" i="110"/>
  <c r="E27" i="110"/>
  <c r="H26" i="110"/>
  <c r="E26" i="110"/>
  <c r="H25" i="110"/>
  <c r="E25" i="110"/>
  <c r="H24" i="110"/>
  <c r="E24" i="110"/>
  <c r="H23" i="110"/>
  <c r="E23" i="110"/>
  <c r="H22" i="110"/>
  <c r="E22" i="110"/>
  <c r="H21" i="110"/>
  <c r="E21" i="110"/>
  <c r="H20" i="110"/>
  <c r="E20" i="110"/>
  <c r="H19" i="110"/>
  <c r="E19" i="110"/>
  <c r="H18" i="110"/>
  <c r="E18" i="110"/>
  <c r="H17" i="110"/>
  <c r="D17" i="110"/>
  <c r="D14" i="110" s="1"/>
  <c r="C17" i="110"/>
  <c r="C14" i="110" s="1"/>
  <c r="H16" i="110"/>
  <c r="E16" i="110"/>
  <c r="H15" i="110"/>
  <c r="E15" i="110"/>
  <c r="G14" i="110"/>
  <c r="F14" i="110"/>
  <c r="H13" i="110"/>
  <c r="E13" i="110"/>
  <c r="H12" i="110"/>
  <c r="E12" i="110"/>
  <c r="G11" i="110"/>
  <c r="F11" i="110"/>
  <c r="D11" i="110"/>
  <c r="C11" i="110"/>
  <c r="H10" i="110"/>
  <c r="E10" i="110"/>
  <c r="H9" i="110"/>
  <c r="E9" i="110"/>
  <c r="G8" i="110"/>
  <c r="F8" i="110"/>
  <c r="D8" i="110"/>
  <c r="C8" i="110"/>
  <c r="H7" i="110"/>
  <c r="E7" i="110"/>
  <c r="H6" i="110"/>
  <c r="E6" i="110"/>
  <c r="H44" i="109"/>
  <c r="E44" i="109"/>
  <c r="H42" i="109"/>
  <c r="E42" i="109"/>
  <c r="H41" i="109"/>
  <c r="E41" i="109"/>
  <c r="H40" i="109"/>
  <c r="E40" i="109"/>
  <c r="H39" i="109"/>
  <c r="E39" i="109"/>
  <c r="H38" i="109"/>
  <c r="E38" i="109"/>
  <c r="G37" i="109"/>
  <c r="F37" i="109"/>
  <c r="D37" i="109"/>
  <c r="C37" i="109"/>
  <c r="H36" i="109"/>
  <c r="E36" i="109"/>
  <c r="H35" i="109"/>
  <c r="E35" i="109"/>
  <c r="G34" i="109"/>
  <c r="F34" i="109"/>
  <c r="D34" i="109"/>
  <c r="C34" i="109"/>
  <c r="H33" i="109"/>
  <c r="E33" i="109"/>
  <c r="H32" i="109"/>
  <c r="E32" i="109"/>
  <c r="H31" i="109"/>
  <c r="E31" i="109"/>
  <c r="H30" i="109"/>
  <c r="E30" i="109"/>
  <c r="G29" i="109"/>
  <c r="F29" i="109"/>
  <c r="D29" i="109"/>
  <c r="C29" i="109"/>
  <c r="H28" i="109"/>
  <c r="E28" i="109"/>
  <c r="H27" i="109"/>
  <c r="E27" i="109"/>
  <c r="H26" i="109"/>
  <c r="E26" i="109"/>
  <c r="H25" i="109"/>
  <c r="E25" i="109"/>
  <c r="H24" i="109"/>
  <c r="E24" i="109"/>
  <c r="H23" i="109"/>
  <c r="E23" i="109"/>
  <c r="H22" i="109"/>
  <c r="E22" i="109"/>
  <c r="H21" i="109"/>
  <c r="E21" i="109"/>
  <c r="H20" i="109"/>
  <c r="E20" i="109"/>
  <c r="H19" i="109"/>
  <c r="E19" i="109"/>
  <c r="H18" i="109"/>
  <c r="E18" i="109"/>
  <c r="H17" i="109"/>
  <c r="E17" i="109"/>
  <c r="H16" i="109"/>
  <c r="E16" i="109"/>
  <c r="H15" i="109"/>
  <c r="E15" i="109"/>
  <c r="H14" i="109"/>
  <c r="E14" i="109"/>
  <c r="G13" i="109"/>
  <c r="F13" i="109"/>
  <c r="D13" i="109"/>
  <c r="C13" i="109"/>
  <c r="H12" i="109"/>
  <c r="E12" i="109"/>
  <c r="H11" i="109"/>
  <c r="E11" i="109"/>
  <c r="H10" i="109"/>
  <c r="E10" i="109"/>
  <c r="H9" i="109"/>
  <c r="E9" i="109"/>
  <c r="H8" i="109"/>
  <c r="E8" i="109"/>
  <c r="H7" i="109"/>
  <c r="E7" i="109"/>
  <c r="G6" i="109"/>
  <c r="F6" i="109"/>
  <c r="D6" i="109"/>
  <c r="C6" i="109"/>
  <c r="H67" i="108"/>
  <c r="E67" i="108"/>
  <c r="H66" i="108"/>
  <c r="E66" i="108"/>
  <c r="H65" i="108"/>
  <c r="E65" i="108"/>
  <c r="H64" i="108"/>
  <c r="E64" i="108"/>
  <c r="H63" i="108"/>
  <c r="D63" i="108"/>
  <c r="C63" i="108"/>
  <c r="H62" i="108"/>
  <c r="E62" i="108"/>
  <c r="H61" i="108"/>
  <c r="E61" i="108"/>
  <c r="H60" i="108"/>
  <c r="E60" i="108"/>
  <c r="H59" i="108"/>
  <c r="D59" i="108"/>
  <c r="C59" i="108"/>
  <c r="H58" i="108"/>
  <c r="E58" i="108"/>
  <c r="H57" i="108"/>
  <c r="E57" i="108"/>
  <c r="H56" i="108"/>
  <c r="E56" i="108"/>
  <c r="H55" i="108"/>
  <c r="E55" i="108"/>
  <c r="H52" i="108"/>
  <c r="E52" i="108"/>
  <c r="H51" i="108"/>
  <c r="E51" i="108"/>
  <c r="H50" i="108"/>
  <c r="E50" i="108"/>
  <c r="H49" i="108"/>
  <c r="E49" i="108"/>
  <c r="H48" i="108"/>
  <c r="E48" i="108"/>
  <c r="G47" i="108"/>
  <c r="F47" i="108"/>
  <c r="D47" i="108"/>
  <c r="C47" i="108"/>
  <c r="H46" i="108"/>
  <c r="E46" i="108"/>
  <c r="H45" i="108"/>
  <c r="E45" i="108"/>
  <c r="H44" i="108"/>
  <c r="E44" i="108"/>
  <c r="H43" i="108"/>
  <c r="E43" i="108"/>
  <c r="H42" i="108"/>
  <c r="E42" i="108"/>
  <c r="G41" i="108"/>
  <c r="F41" i="108"/>
  <c r="D41" i="108"/>
  <c r="C41" i="108"/>
  <c r="H40" i="108"/>
  <c r="E40" i="108"/>
  <c r="H39" i="108"/>
  <c r="E39" i="108"/>
  <c r="H38" i="108"/>
  <c r="E38" i="108"/>
  <c r="H35" i="108"/>
  <c r="E35" i="108"/>
  <c r="H34" i="108"/>
  <c r="E34" i="108"/>
  <c r="H33" i="108"/>
  <c r="E33" i="108"/>
  <c r="H32" i="108"/>
  <c r="E32" i="108"/>
  <c r="H31" i="108"/>
  <c r="E31" i="108"/>
  <c r="G30" i="108"/>
  <c r="F30" i="108"/>
  <c r="D30" i="108"/>
  <c r="C30" i="108"/>
  <c r="H29" i="108"/>
  <c r="E29" i="108"/>
  <c r="H28" i="108"/>
  <c r="E28" i="108"/>
  <c r="G27" i="108"/>
  <c r="F27" i="108"/>
  <c r="D27" i="108"/>
  <c r="C27" i="108"/>
  <c r="H26" i="108"/>
  <c r="E26" i="108"/>
  <c r="H25" i="108"/>
  <c r="E25" i="108"/>
  <c r="G24" i="108"/>
  <c r="F24" i="108"/>
  <c r="D24" i="108"/>
  <c r="C24" i="108"/>
  <c r="H23" i="108"/>
  <c r="E23" i="108"/>
  <c r="H22" i="108"/>
  <c r="E22" i="108"/>
  <c r="H21" i="108"/>
  <c r="E21" i="108"/>
  <c r="H20" i="108"/>
  <c r="E20" i="108"/>
  <c r="G19" i="108"/>
  <c r="F19" i="108"/>
  <c r="D19" i="108"/>
  <c r="C19" i="108"/>
  <c r="H18" i="108"/>
  <c r="E18" i="108"/>
  <c r="H17" i="108"/>
  <c r="E17" i="108"/>
  <c r="H16" i="108"/>
  <c r="E16" i="108"/>
  <c r="G15" i="108"/>
  <c r="F15" i="108"/>
  <c r="D15" i="108"/>
  <c r="C15" i="108"/>
  <c r="H14" i="108"/>
  <c r="E14" i="108"/>
  <c r="H13" i="108"/>
  <c r="E13" i="108"/>
  <c r="H12" i="108"/>
  <c r="E12" i="108"/>
  <c r="H11" i="108"/>
  <c r="E11" i="108"/>
  <c r="H10" i="108"/>
  <c r="E10" i="108"/>
  <c r="H9" i="108"/>
  <c r="E9" i="108"/>
  <c r="H8" i="108"/>
  <c r="E8" i="108"/>
  <c r="G7" i="108"/>
  <c r="F7" i="108"/>
  <c r="D7" i="108"/>
  <c r="C7" i="108"/>
  <c r="H19" i="108" l="1"/>
  <c r="H41" i="108"/>
  <c r="E47" i="108"/>
  <c r="E19" i="108"/>
  <c r="E24" i="108"/>
  <c r="E59" i="108"/>
  <c r="H15" i="108"/>
  <c r="E30" i="108"/>
  <c r="H47" i="108"/>
  <c r="C68" i="69"/>
  <c r="H30" i="108"/>
  <c r="E37" i="109"/>
  <c r="E29" i="109"/>
  <c r="E27" i="108"/>
  <c r="E34" i="109"/>
  <c r="H7" i="108"/>
  <c r="H38" i="110"/>
  <c r="E15" i="108"/>
  <c r="G53" i="108"/>
  <c r="G69" i="108" s="1"/>
  <c r="H13" i="109"/>
  <c r="H8" i="110"/>
  <c r="H37" i="109"/>
  <c r="E63" i="108"/>
  <c r="E38" i="110"/>
  <c r="E13" i="109"/>
  <c r="H34" i="109"/>
  <c r="E14" i="110"/>
  <c r="C53" i="108"/>
  <c r="D53" i="108"/>
  <c r="H27" i="108"/>
  <c r="E8" i="110"/>
  <c r="E11" i="110"/>
  <c r="H14" i="110"/>
  <c r="C68" i="108"/>
  <c r="G43" i="109"/>
  <c r="G45" i="109" s="1"/>
  <c r="D68" i="108"/>
  <c r="E30" i="110"/>
  <c r="H30" i="110"/>
  <c r="H11" i="110"/>
  <c r="C43" i="109"/>
  <c r="C45" i="109" s="1"/>
  <c r="H29" i="109"/>
  <c r="F43" i="109"/>
  <c r="E6" i="109"/>
  <c r="H24" i="108"/>
  <c r="G36" i="108"/>
  <c r="D36" i="108"/>
  <c r="C36" i="108"/>
  <c r="F36" i="108"/>
  <c r="E7" i="108"/>
  <c r="E17" i="110"/>
  <c r="H6" i="109"/>
  <c r="D43" i="109"/>
  <c r="D45" i="109" s="1"/>
  <c r="H68" i="108"/>
  <c r="E41" i="108"/>
  <c r="F53" i="108"/>
  <c r="H36" i="108" l="1"/>
  <c r="E36" i="108"/>
  <c r="D69" i="108"/>
  <c r="E53" i="108"/>
  <c r="E68" i="108"/>
  <c r="H43" i="109"/>
  <c r="C69" i="108"/>
  <c r="H53" i="108"/>
  <c r="F69" i="108"/>
  <c r="H69" i="108" s="1"/>
  <c r="F45" i="109"/>
  <c r="H45" i="109" s="1"/>
  <c r="E43" i="109"/>
  <c r="E45" i="109"/>
  <c r="E69" i="108" l="1"/>
  <c r="B1" i="97"/>
  <c r="G33" i="97"/>
  <c r="F33" i="97"/>
  <c r="E33" i="97"/>
  <c r="D33" i="97"/>
  <c r="C33" i="97"/>
  <c r="G24" i="97"/>
  <c r="F24" i="97"/>
  <c r="E24" i="97"/>
  <c r="D24" i="97"/>
  <c r="C24" i="97"/>
  <c r="G18" i="97"/>
  <c r="F18" i="97"/>
  <c r="E18" i="97"/>
  <c r="D18" i="97"/>
  <c r="C18" i="97"/>
  <c r="G14" i="97"/>
  <c r="F14" i="97"/>
  <c r="E14" i="97"/>
  <c r="D14" i="97"/>
  <c r="C14" i="97"/>
  <c r="G11" i="97"/>
  <c r="F11" i="97"/>
  <c r="E11" i="97"/>
  <c r="D11" i="97"/>
  <c r="C11" i="97"/>
  <c r="G8" i="97"/>
  <c r="F8" i="97"/>
  <c r="E8" i="97"/>
  <c r="D8" i="97"/>
  <c r="C8" i="97"/>
  <c r="G37" i="97" l="1"/>
  <c r="G21" i="97"/>
  <c r="B1" i="95"/>
  <c r="B1" i="92"/>
  <c r="B1" i="93"/>
  <c r="B1" i="64"/>
  <c r="B1" i="90"/>
  <c r="B1" i="69"/>
  <c r="B1" i="94"/>
  <c r="B1" i="89"/>
  <c r="B1" i="73"/>
  <c r="B1" i="88"/>
  <c r="B1" i="52"/>
  <c r="B1" i="86"/>
  <c r="G5" i="86"/>
  <c r="F5" i="86"/>
  <c r="E5" i="86"/>
  <c r="D5" i="86"/>
  <c r="G5" i="84"/>
  <c r="L5" i="84" s="1"/>
  <c r="F5" i="84"/>
  <c r="K5" i="84" s="1"/>
  <c r="E5" i="84"/>
  <c r="J5" i="84" s="1"/>
  <c r="D5" i="84"/>
  <c r="I5" i="84" s="1"/>
  <c r="C5" i="84"/>
  <c r="G39" i="97" l="1"/>
  <c r="E6" i="86"/>
  <c r="E13" i="86" s="1"/>
  <c r="F6" i="86"/>
  <c r="F13" i="86" s="1"/>
  <c r="G6" i="86"/>
  <c r="G13" i="86" s="1"/>
  <c r="C21" i="94" l="1"/>
  <c r="C20" i="94"/>
  <c r="C19" i="94"/>
  <c r="B1" i="91" l="1"/>
  <c r="B1" i="84"/>
  <c r="C30" i="95" l="1"/>
  <c r="C26" i="95"/>
  <c r="C18" i="95"/>
  <c r="C8" i="95"/>
  <c r="C36" i="95" l="1"/>
  <c r="C38" i="95" s="1"/>
  <c r="D6" i="86"/>
  <c r="D13" i="86" s="1"/>
  <c r="C6" i="86" l="1"/>
  <c r="C13" i="86" s="1"/>
  <c r="D15" i="94" l="1"/>
  <c r="D20" i="94"/>
  <c r="D11" i="94"/>
  <c r="D16" i="94"/>
  <c r="D21" i="94"/>
  <c r="D13" i="94"/>
  <c r="D19" i="94"/>
  <c r="D17" i="94"/>
  <c r="D7" i="94"/>
  <c r="D8" i="94"/>
  <c r="D9" i="94"/>
  <c r="D12" i="94"/>
  <c r="N20" i="92"/>
  <c r="N19" i="92"/>
  <c r="E19" i="92"/>
  <c r="N18" i="92"/>
  <c r="E18" i="92"/>
  <c r="N17" i="92"/>
  <c r="E17" i="92"/>
  <c r="N16" i="92"/>
  <c r="E16" i="92"/>
  <c r="N15" i="92"/>
  <c r="E15" i="92"/>
  <c r="M14" i="92"/>
  <c r="L14" i="92"/>
  <c r="K14" i="92"/>
  <c r="J14" i="92"/>
  <c r="I14" i="92"/>
  <c r="H14" i="92"/>
  <c r="G14" i="92"/>
  <c r="F14" i="92"/>
  <c r="C14" i="92"/>
  <c r="N13" i="92"/>
  <c r="N12" i="92"/>
  <c r="E12" i="92"/>
  <c r="N11" i="92"/>
  <c r="E11" i="92"/>
  <c r="N10" i="92"/>
  <c r="E10" i="92"/>
  <c r="N9" i="92"/>
  <c r="E9" i="92"/>
  <c r="N8" i="92"/>
  <c r="E8" i="92"/>
  <c r="M7" i="92"/>
  <c r="L7" i="92"/>
  <c r="K7" i="92"/>
  <c r="K21" i="92" s="1"/>
  <c r="J7" i="92"/>
  <c r="I7" i="92"/>
  <c r="H7" i="92"/>
  <c r="G7" i="92"/>
  <c r="F7" i="92"/>
  <c r="C7" i="92"/>
  <c r="L21" i="92" l="1"/>
  <c r="J21" i="92"/>
  <c r="E7" i="92"/>
  <c r="E14" i="92"/>
  <c r="F21" i="92"/>
  <c r="N7" i="92"/>
  <c r="N14" i="92"/>
  <c r="G21" i="92"/>
  <c r="M21" i="92"/>
  <c r="H21" i="92"/>
  <c r="I21" i="92"/>
  <c r="N21" i="92"/>
  <c r="C21" i="92"/>
  <c r="S21" i="90"/>
  <c r="S20" i="90"/>
  <c r="S19" i="90"/>
  <c r="S18" i="90"/>
  <c r="S17" i="90"/>
  <c r="S16" i="90"/>
  <c r="S15" i="90"/>
  <c r="S14" i="90"/>
  <c r="S13" i="90"/>
  <c r="S12" i="90"/>
  <c r="S11" i="90"/>
  <c r="S10" i="90"/>
  <c r="S9" i="90"/>
  <c r="S8" i="90"/>
  <c r="E21" i="92" l="1"/>
  <c r="T21" i="64"/>
  <c r="U21" i="64"/>
  <c r="S21" i="64"/>
  <c r="C21" i="64"/>
  <c r="G22" i="91"/>
  <c r="F22" i="91"/>
  <c r="E22" i="91"/>
  <c r="D22" i="91"/>
  <c r="C22" i="91"/>
  <c r="H21" i="91"/>
  <c r="H20" i="91"/>
  <c r="H19" i="91"/>
  <c r="H18" i="91"/>
  <c r="H17" i="91"/>
  <c r="H16" i="91"/>
  <c r="H15" i="91"/>
  <c r="H14" i="91"/>
  <c r="H13" i="91"/>
  <c r="H12" i="91"/>
  <c r="H11" i="91"/>
  <c r="H10" i="91"/>
  <c r="H9" i="91"/>
  <c r="H8" i="91"/>
  <c r="H22" i="91" l="1"/>
  <c r="K22" i="90"/>
  <c r="L22" i="90"/>
  <c r="M22" i="90"/>
  <c r="N22" i="90"/>
  <c r="O22" i="90"/>
  <c r="P22" i="90"/>
  <c r="Q22" i="90"/>
  <c r="R22" i="90"/>
  <c r="S22" i="90"/>
  <c r="C5" i="73" l="1"/>
  <c r="C22" i="90" l="1"/>
  <c r="C12" i="89"/>
  <c r="C6" i="89"/>
  <c r="D22" i="90" l="1"/>
  <c r="E22" i="90"/>
  <c r="F22" i="90"/>
  <c r="G22" i="90"/>
  <c r="H22" i="90"/>
  <c r="I22" i="90"/>
  <c r="J22" i="90"/>
  <c r="C29" i="89"/>
  <c r="C32" i="89"/>
  <c r="C31" i="89" s="1"/>
  <c r="C36" i="89"/>
  <c r="C44" i="89"/>
  <c r="C48" i="89"/>
  <c r="C42" i="89" l="1"/>
  <c r="C8" i="73"/>
  <c r="C13" i="73" s="1"/>
  <c r="C53" i="89"/>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5">
    <s v="ThisWorkbookDataModel"/>
    <s v="[Measures].[Sum of Princ_overd]"/>
    <s v="{[პოზიცია_NBG].[BALANCE_ACC].&amp;[6.302E3],[პოზიცია_NBG].[BALANCE_ACC].&amp;[6.352E3]}"/>
    <s v="[პოზიცია_NBG].[ACTIVITY_FIELD].&amp;[იურიდიული პირი (ვაჭრობა და მომსახურება)]"/>
    <s v="[TLOAN_PORT].[Currency_new_loan].&amp;[GEL]"/>
  </metadataStrings>
  <mdxMetadata count="2">
    <mdx n="0" f="v">
      <t c="2" fi="0">
        <n x="2" s="1"/>
        <n x="3"/>
      </t>
    </mdx>
    <mdx n="0" f="v">
      <t c="2" fi="0">
        <n x="1"/>
        <n x="4"/>
      </t>
    </mdx>
  </mdxMetadata>
  <valueMetadata count="2">
    <bk>
      <rc t="1" v="0"/>
    </bk>
    <bk>
      <rc t="1" v="1"/>
    </bk>
  </valueMetadata>
</metadata>
</file>

<file path=xl/sharedStrings.xml><?xml version="1.0" encoding="utf-8"?>
<sst xmlns="http://schemas.openxmlformats.org/spreadsheetml/2006/main" count="1193" uniqueCount="737">
  <si>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</si>
  <si>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</si>
  <si>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</si>
  <si>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</si>
  <si>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</si>
  <si>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</si>
  <si>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</si>
  <si>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</si>
  <si>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</si>
  <si>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</si>
  <si>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</si>
  <si>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</si>
  <si>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</si>
  <si>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</si>
  <si>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</si>
  <si>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</si>
  <si>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</si>
  <si>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</si>
  <si>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</si>
  <si>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</si>
  <si>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</si>
  <si>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</si>
  <si>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</si>
  <si>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</si>
  <si>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</si>
  <si>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</si>
  <si>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</si>
  <si>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</si>
  <si>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</si>
  <si>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</si>
  <si>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</si>
  <si>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</si>
  <si>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</si>
  <si>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</si>
  <si>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</si>
  <si>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</si>
  <si>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</si>
  <si>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</si>
  <si>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</si>
  <si>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</si>
  <si>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</si>
  <si>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</si>
  <si>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</si>
  <si>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</si>
  <si>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</si>
  <si>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</si>
  <si>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</si>
  <si>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</si>
  <si>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</si>
  <si>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</si>
  <si>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</si>
  <si>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</si>
  <si>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</si>
  <si>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</si>
  <si>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</si>
  <si>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</si>
  <si>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</si>
  <si>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</si>
  <si>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</si>
  <si>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</si>
  <si>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</si>
  <si>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</si>
  <si>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</si>
  <si>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</si>
  <si>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</si>
  <si>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</si>
  <si>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</si>
  <si>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</si>
  <si>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</si>
  <si>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</si>
  <si>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</si>
  <si>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</si>
  <si>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</si>
  <si>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</si>
  <si>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</si>
  <si>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</si>
  <si>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</si>
  <si>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</si>
  <si>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</si>
  <si>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</si>
  <si>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</si>
  <si>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</si>
  <si>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</si>
  <si>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</si>
  <si>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</si>
  <si>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</si>
  <si>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</si>
  <si>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</si>
  <si>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</si>
  <si>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</si>
  <si>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</si>
  <si>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</si>
  <si>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</si>
  <si>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</si>
  <si>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</si>
  <si>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</si>
  <si>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</si>
  <si>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</si>
  <si>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</si>
  <si>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</si>
  <si>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</si>
  <si>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</si>
  <si>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</si>
  <si>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</si>
  <si>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</si>
  <si>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</si>
  <si>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</si>
  <si>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</si>
  <si>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</si>
  <si>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</si>
  <si>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</si>
  <si>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</si>
  <si>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</si>
  <si>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</si>
  <si>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</si>
  <si>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</si>
  <si>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</si>
  <si>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</si>
  <si>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</si>
  <si>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</si>
  <si>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</si>
  <si>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</si>
  <si>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</si>
  <si>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</si>
  <si>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</si>
  <si>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</si>
  <si>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</si>
  <si>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</si>
  <si>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</si>
  <si>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</si>
  <si>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</si>
  <si>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</si>
  <si>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</si>
  <si>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</si>
  <si>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</si>
  <si>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</si>
  <si>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</si>
  <si>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</si>
  <si>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</si>
  <si>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</si>
  <si>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</si>
  <si>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</si>
  <si>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</si>
  <si>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</si>
  <si>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</si>
  <si>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</si>
  <si>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</si>
  <si>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</si>
  <si>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</si>
  <si>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</si>
  <si>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</si>
  <si>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</si>
  <si>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</si>
  <si>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</si>
  <si>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</si>
  <si>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</si>
  <si>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</si>
  <si>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</si>
  <si>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</si>
  <si>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</si>
  <si>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</si>
  <si>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</si>
  <si>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</si>
  <si>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</si>
  <si>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</si>
  <si>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</si>
  <si>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</si>
  <si>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</si>
  <si>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</si>
  <si>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</si>
  <si>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</si>
  <si>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</si>
  <si>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</si>
  <si>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</si>
  <si>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</si>
  <si>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</si>
  <si>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</si>
  <si>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</si>
  <si>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</si>
  <si>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</si>
  <si>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</si>
  <si>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</si>
  <si>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</si>
  <si>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</si>
  <si>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</si>
  <si>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</si>
  <si>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</si>
  <si>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</si>
  <si>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</si>
  <si>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</si>
  <si>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</si>
  <si>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</si>
  <si>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</si>
  <si>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</si>
  <si>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</si>
  <si>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</si>
  <si>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</si>
  <si>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</si>
  <si>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</si>
  <si>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</si>
  <si>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</si>
  <si>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</si>
  <si>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</si>
  <si>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</si>
  <si>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</si>
  <si>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</si>
  <si>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</si>
  <si>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</si>
  <si>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</si>
  <si>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</si>
  <si>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</si>
  <si>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</si>
  <si>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</si>
  <si>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</si>
  <si>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</si>
  <si>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</si>
  <si>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</si>
  <si>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</si>
  <si>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</si>
  <si>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</si>
  <si>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</si>
  <si>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</si>
  <si>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</si>
  <si>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</si>
  <si>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</si>
  <si>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</si>
  <si>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</si>
  <si>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</si>
  <si>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</si>
  <si>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</si>
  <si>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</si>
  <si>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</si>
  <si>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</si>
  <si>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</si>
  <si>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</si>
  <si>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</si>
  <si>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</si>
  <si>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</si>
  <si>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</si>
  <si>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</si>
  <si>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</si>
  <si>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</si>
  <si>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</si>
  <si>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</si>
  <si>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</si>
  <si>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</si>
  <si>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</si>
  <si>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</si>
  <si>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</si>
  <si>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</si>
  <si>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</si>
  <si>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</si>
  <si>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</si>
  <si>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</si>
  <si>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</si>
  <si>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</si>
  <si>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</si>
  <si>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</si>
  <si>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</si>
  <si>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</si>
  <si>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</si>
  <si>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</si>
  <si>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</si>
  <si>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</si>
  <si>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</si>
  <si>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</si>
  <si>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</si>
  <si>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</si>
  <si>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</si>
  <si>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</si>
  <si>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</si>
  <si>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</si>
  <si>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</si>
  <si>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</si>
  <si>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</si>
  <si>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</si>
  <si>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</si>
  <si>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</si>
  <si>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</si>
  <si>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</si>
  <si>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</si>
  <si>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</si>
  <si>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</si>
  <si>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</si>
  <si>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</si>
  <si>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</si>
  <si>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</si>
  <si>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</si>
  <si>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</si>
  <si>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</si>
  <si>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</si>
  <si>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</si>
  <si>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</si>
  <si>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</si>
  <si>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</si>
  <si>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</si>
  <si>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</si>
  <si>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</si>
  <si>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</si>
  <si>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</si>
  <si>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</si>
  <si>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</si>
  <si>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</si>
  <si>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</si>
  <si>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</si>
  <si>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</si>
  <si>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</si>
  <si>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</si>
  <si>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</si>
  <si>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</si>
  <si>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</si>
  <si>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</si>
  <si>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</si>
  <si>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</si>
  <si>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</si>
  <si>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</si>
  <si>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</si>
  <si>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</si>
  <si>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</si>
  <si>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</si>
  <si>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</si>
  <si>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</si>
  <si>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</si>
  <si>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</si>
  <si>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</si>
  <si>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</si>
  <si>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</si>
  <si>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</si>
  <si>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</si>
  <si>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</si>
  <si>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</si>
  <si>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</si>
  <si>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</si>
  <si>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</si>
  <si>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</si>
  <si>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</si>
  <si>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</si>
  <si>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</si>
  <si>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</si>
  <si>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</si>
  <si>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</si>
  <si>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</si>
  <si>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</si>
  <si>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</si>
  <si>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</si>
  <si>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</si>
  <si>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</si>
  <si>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</si>
  <si>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</si>
  <si>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</si>
  <si>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</si>
  <si>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</si>
  <si>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</si>
  <si>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</si>
  <si>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</si>
  <si>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</si>
  <si>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</si>
  <si>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</si>
  <si>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</si>
  <si>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</si>
  <si>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</si>
  <si>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</si>
  <si>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</si>
  <si>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</si>
  <si>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</si>
  <si>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</si>
  <si>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</si>
  <si>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</si>
  <si>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</si>
  <si>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</si>
  <si>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</si>
  <si>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</si>
  <si>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</si>
  <si>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</si>
  <si>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</si>
  <si>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</si>
  <si>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</si>
  <si>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</si>
  <si>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</si>
  <si>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</si>
  <si>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</si>
  <si>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</si>
  <si>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</si>
  <si>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</si>
  <si>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</si>
  <si>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</si>
  <si>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</si>
  <si>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</si>
  <si>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</si>
  <si>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</si>
  <si>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</si>
  <si>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</si>
  <si>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</si>
  <si>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</si>
  <si>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</si>
  <si>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</si>
  <si>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</si>
  <si>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</si>
  <si>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</si>
  <si>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</si>
  <si>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</si>
  <si>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</si>
  <si>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</si>
  <si>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</si>
  <si>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</si>
  <si>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</si>
  <si>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</si>
  <si>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</si>
  <si>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</si>
  <si>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</si>
  <si>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</si>
  <si>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</si>
  <si>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</si>
  <si>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</si>
  <si>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</si>
  <si>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</si>
  <si>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</si>
  <si>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</si>
  <si>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</si>
  <si>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</si>
  <si>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</si>
  <si>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</si>
  <si>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</si>
  <si>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</si>
  <si>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</si>
  <si>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</si>
  <si>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</si>
  <si>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</si>
  <si>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</si>
  <si>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</si>
  <si>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</si>
  <si>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</si>
  <si>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</si>
  <si>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</si>
  <si>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</si>
  <si>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</si>
  <si>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</si>
  <si>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</si>
  <si>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</si>
  <si>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</si>
  <si>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</si>
  <si>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</si>
  <si>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</si>
  <si>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</si>
  <si>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</si>
  <si>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</si>
  <si>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</si>
  <si>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</si>
  <si>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</si>
  <si>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</si>
  <si>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</si>
  <si>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</si>
  <si>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</si>
  <si>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</si>
  <si>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</si>
  <si>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</si>
  <si>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</si>
  <si>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</si>
  <si>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</si>
  <si>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</si>
  <si>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</si>
  <si>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</si>
  <si>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</si>
  <si>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</si>
  <si>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</si>
  <si>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</si>
  <si>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</si>
  <si>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</si>
  <si>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</si>
  <si>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</si>
  <si>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</si>
  <si>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</si>
  <si>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</si>
  <si>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</si>
  <si>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</si>
  <si>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</si>
  <si>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</si>
  <si>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</si>
  <si>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</si>
  <si>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</si>
  <si>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</si>
  <si>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</si>
  <si>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</si>
  <si>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</si>
  <si>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</si>
  <si>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</si>
  <si>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</si>
  <si>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</si>
  <si>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</si>
  <si>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</si>
  <si>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</si>
  <si>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</si>
  <si>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</si>
  <si>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</si>
  <si>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</si>
  <si>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</si>
  <si>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</si>
  <si>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</si>
  <si>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</si>
  <si>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</si>
  <si>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</si>
  <si>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</si>
  <si>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</si>
  <si>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</si>
  <si>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</si>
  <si>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</si>
  <si>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</si>
  <si>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</si>
  <si>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</si>
  <si>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</si>
  <si>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</si>
  <si>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</si>
  <si>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</si>
  <si>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</si>
  <si>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</si>
  <si>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</si>
  <si>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</si>
  <si>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</si>
  <si>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</si>
  <si>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</si>
  <si>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</si>
  <si>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</si>
  <si>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</si>
  <si>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</si>
  <si>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</si>
  <si>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</si>
  <si>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</si>
  <si>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</si>
  <si>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</si>
  <si>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</si>
  <si>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</si>
  <si>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</si>
  <si>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</si>
  <si>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</si>
  <si>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</si>
  <si>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</si>
  <si>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</si>
  <si>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</si>
  <si>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</si>
  <si>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</si>
  <si>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</si>
  <si>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</si>
  <si>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</si>
  <si>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</si>
  <si>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</si>
  <si>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</si>
  <si>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</si>
  <si>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</si>
  <si>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</si>
  <si>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</si>
  <si>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</si>
  <si>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</si>
  <si>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</si>
  <si>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</si>
  <si>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</si>
  <si>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</si>
  <si>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</si>
  <si>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</si>
  <si>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</si>
  <si>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</si>
  <si>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</si>
  <si>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</si>
  <si>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</si>
  <si>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</si>
  <si>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</si>
  <si>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</si>
  <si>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</si>
  <si>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</si>
  <si>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</si>
  <si>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</si>
  <si>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</si>
  <si>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</si>
  <si>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</si>
  <si>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</si>
  <si>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</si>
  <si>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</si>
  <si>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</si>
  <si>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</si>
  <si>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</si>
  <si>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</si>
  <si>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</si>
  <si>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</si>
  <si>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</si>
  <si>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</si>
  <si>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</si>
  <si>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</si>
  <si>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</si>
  <si>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</si>
  <si>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</si>
  <si>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</si>
  <si>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</si>
  <si>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</si>
  <si>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</si>
  <si>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</si>
  <si>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</si>
  <si>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</si>
  <si>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</si>
  <si>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</si>
  <si>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</si>
  <si>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</si>
  <si>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</si>
  <si>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</si>
  <si>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</si>
  <si>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</si>
  <si>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</si>
  <si>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</si>
  <si>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</si>
  <si>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</si>
  <si>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</si>
  <si>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</si>
  <si>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</si>
  <si>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</si>
  <si>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</si>
  <si>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</si>
  <si>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</si>
  <si>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</si>
  <si>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</si>
  <si>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</si>
  <si>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</si>
  <si>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</si>
  <si>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</si>
  <si>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</si>
  <si>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</si>
  <si>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</si>
  <si>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</si>
  <si>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</si>
  <si>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</si>
  <si>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</si>
  <si>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</si>
  <si>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</si>
  <si>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</si>
  <si>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</si>
  <si>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</si>
  <si>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</si>
  <si>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</si>
  <si>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</si>
  <si>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</si>
  <si>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</si>
  <si>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</si>
  <si>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</si>
  <si>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</si>
  <si>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</si>
  <si>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</si>
  <si>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</si>
  <si>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</si>
  <si>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</si>
  <si>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</si>
  <si>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</si>
  <si>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</si>
  <si>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</si>
  <si>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</si>
  <si>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</si>
  <si>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</si>
  <si>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</si>
  <si>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</si>
  <si>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</si>
  <si>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</si>
  <si>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</si>
  <si>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</si>
  <si>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</si>
  <si>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</si>
  <si>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</si>
  <si>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</si>
  <si>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</si>
  <si>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</si>
  <si>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</si>
  <si>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</si>
  <si>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</si>
  <si>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</si>
  <si>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</si>
  <si>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</si>
  <si>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</si>
  <si>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</si>
  <si>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</si>
  <si>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</si>
  <si>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</si>
  <si>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</si>
  <si>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</si>
  <si>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</si>
  <si>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</si>
  <si>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</si>
  <si>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</si>
  <si>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</si>
  <si>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</si>
  <si>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</si>
  <si>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</si>
  <si>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</si>
  <si>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</si>
  <si>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</si>
  <si>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</si>
  <si>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</si>
  <si>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</si>
  <si>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</si>
  <si>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</si>
  <si>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</si>
  <si>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</si>
  <si>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</si>
  <si>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</si>
  <si>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</si>
  <si>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</si>
  <si>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</si>
  <si>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</si>
  <si>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</si>
  <si>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</si>
  <si>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</si>
  <si>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</si>
  <si>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</si>
  <si>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</si>
  <si>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</si>
  <si>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</si>
  <si>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</si>
  <si>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</si>
  <si>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</si>
  <si>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Arman Dunayev</t>
  </si>
  <si>
    <t>Independent member</t>
  </si>
  <si>
    <t>Chingiz Kanapianov</t>
  </si>
  <si>
    <t>Aliya Karpykova</t>
  </si>
  <si>
    <t>Non-independent member</t>
  </si>
  <si>
    <t>Viktor Skryl</t>
  </si>
  <si>
    <t xml:space="preserve">Nana Gvaladze </t>
  </si>
  <si>
    <t>Nikoloz Geguchadze</t>
  </si>
  <si>
    <t>General Director/Evaluation, Security, Human Resourses, Financial Monitoring, Marketing, Legal</t>
  </si>
  <si>
    <t>Konstantine Gordeziani</t>
  </si>
  <si>
    <t>Deputy General Director/Financial Risks, Operational Risks, Credit administration</t>
  </si>
  <si>
    <t>Shota Chkoidze</t>
  </si>
  <si>
    <t>Deputy General Director/IT, Retail Business, Bank Cards, Contact Center</t>
  </si>
  <si>
    <t>Marina Tankarova</t>
  </si>
  <si>
    <t xml:space="preserve">Deputy General Director/Finance, Accounting, Operations, Maintenance department, Stationery, Credit administration, centralized back-office
</t>
  </si>
  <si>
    <t>Tamar Goderdzishvili</t>
  </si>
  <si>
    <t xml:space="preserve">Deputy General Director/Corporate Business, Small and Medium Business, Treasury, Credit analysis
</t>
  </si>
  <si>
    <t>JSC " Halyk Bank of Kazakhstan"</t>
  </si>
  <si>
    <t>Timur Kulibayev</t>
  </si>
  <si>
    <t>Dinara Kulibayeva</t>
  </si>
  <si>
    <t>The Bank of New York (Nominal Holder)</t>
  </si>
  <si>
    <t>JSC " Halyk Bank Georgia"</t>
  </si>
  <si>
    <t>http://halykbank.ge</t>
  </si>
  <si>
    <t xml:space="preserve"> ცხრილი 9 (Capital), N10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</si>
</sst>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7">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i/>
      <sz val="10"/>
      <color theme="1"/>
      <name val="Sylfae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92D050"/>
        <bgColor indexed="64"/>
      </patternFill>
    </fill>
  </fills>
  <borders count="13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s>
  <cellStyleXfs count="2096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9"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4"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0" applyNumberFormat="0" applyAlignment="0" applyProtection="0">
      <alignment horizontal="left" vertical="center"/>
    </xf>
    <xf numFmtId="0" fontId="37" fillId="0" borderId="30" applyNumberFormat="0" applyAlignment="0" applyProtection="0">
      <alignment horizontal="left" vertical="center"/>
    </xf>
    <xf numFmtId="168" fontId="37" fillId="0" borderId="30"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2" applyNumberFormat="0" applyFill="0" applyAlignment="0" applyProtection="0"/>
    <xf numFmtId="169" fontId="38" fillId="0" borderId="42" applyNumberFormat="0" applyFill="0" applyAlignment="0" applyProtection="0"/>
    <xf numFmtId="0"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0" fontId="38" fillId="0" borderId="42" applyNumberFormat="0" applyFill="0" applyAlignment="0" applyProtection="0"/>
    <xf numFmtId="0" fontId="39" fillId="0" borderId="43" applyNumberFormat="0" applyFill="0" applyAlignment="0" applyProtection="0"/>
    <xf numFmtId="169" fontId="39" fillId="0" borderId="43" applyNumberFormat="0" applyFill="0" applyAlignment="0" applyProtection="0"/>
    <xf numFmtId="0"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0" fontId="39" fillId="0" borderId="43" applyNumberFormat="0" applyFill="0" applyAlignment="0" applyProtection="0"/>
    <xf numFmtId="0" fontId="40" fillId="0" borderId="44" applyNumberFormat="0" applyFill="0" applyAlignment="0" applyProtection="0"/>
    <xf numFmtId="169"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9"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0" fontId="49" fillId="43" borderId="39"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5"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0" fontId="52" fillId="0" borderId="45"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0" fontId="52" fillId="0" borderId="45"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6"/>
    <xf numFmtId="169" fontId="9" fillId="0" borderId="46"/>
    <xf numFmtId="168" fontId="9" fillId="0" borderId="4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9"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168" fontId="2" fillId="0" borderId="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9"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9"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8" fillId="0" borderId="50"/>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4" fillId="0" borderId="0"/>
  </cellStyleXfs>
  <cellXfs count="855">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18" xfId="0" applyFont="1" applyBorder="1" applyAlignment="1">
      <alignment horizontal="right" vertical="center" wrapText="1"/>
    </xf>
    <xf numFmtId="0" fontId="2" fillId="0" borderId="16" xfId="0" applyFont="1" applyBorder="1" applyAlignment="1">
      <alignment vertical="center" wrapText="1"/>
    </xf>
    <xf numFmtId="0" fontId="2" fillId="0" borderId="18"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89" fillId="0" borderId="0" xfId="0" applyFont="1"/>
    <xf numFmtId="0" fontId="46" fillId="0" borderId="0" xfId="0" applyFont="1" applyFill="1" applyBorder="1" applyAlignment="1" applyProtection="1">
      <alignment horizontal="right"/>
      <protection locked="0"/>
    </xf>
    <xf numFmtId="0" fontId="2" fillId="0" borderId="3" xfId="0" applyFont="1" applyFill="1" applyBorder="1" applyAlignment="1">
      <alignment horizontal="center" vertical="center" wrapText="1"/>
    </xf>
    <xf numFmtId="0" fontId="89" fillId="0" borderId="0" xfId="0" applyFont="1" applyBorder="1"/>
    <xf numFmtId="0" fontId="46" fillId="0" borderId="0" xfId="0" applyFont="1" applyFill="1" applyAlignment="1">
      <alignment horizontal="center"/>
    </xf>
    <xf numFmtId="0" fontId="84" fillId="0" borderId="18" xfId="0" applyFont="1" applyBorder="1" applyAlignment="1">
      <alignment horizontal="center" vertical="center" wrapText="1"/>
    </xf>
    <xf numFmtId="0" fontId="84" fillId="0" borderId="3" xfId="0" applyFont="1" applyFill="1" applyBorder="1" applyAlignment="1">
      <alignment vertical="center" wrapText="1"/>
    </xf>
    <xf numFmtId="0" fontId="84" fillId="0" borderId="21" xfId="0" applyFont="1" applyBorder="1" applyAlignment="1">
      <alignment horizontal="center" vertical="center" wrapText="1"/>
    </xf>
    <xf numFmtId="0" fontId="86" fillId="0" borderId="22"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5" xfId="0" applyFont="1" applyBorder="1"/>
    <xf numFmtId="0" fontId="2" fillId="0" borderId="18" xfId="0" applyFont="1" applyBorder="1" applyAlignment="1">
      <alignment vertical="center"/>
    </xf>
    <xf numFmtId="0" fontId="2" fillId="0" borderId="8" xfId="0" applyFont="1" applyBorder="1" applyAlignment="1">
      <alignment wrapText="1"/>
    </xf>
    <xf numFmtId="0" fontId="84" fillId="0" borderId="20" xfId="0" applyFont="1" applyBorder="1" applyAlignment="1"/>
    <xf numFmtId="0" fontId="85" fillId="0" borderId="0" xfId="0" applyFont="1" applyAlignment="1">
      <alignment wrapText="1"/>
    </xf>
    <xf numFmtId="0" fontId="2" fillId="0" borderId="20" xfId="0" applyFont="1" applyBorder="1" applyAlignment="1"/>
    <xf numFmtId="0" fontId="2" fillId="0" borderId="20" xfId="0" applyFont="1" applyBorder="1" applyAlignment="1">
      <alignment wrapText="1"/>
    </xf>
    <xf numFmtId="0" fontId="2" fillId="0" borderId="21" xfId="0" applyFont="1" applyBorder="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6" xfId="11" applyFont="1" applyFill="1" applyBorder="1" applyAlignment="1" applyProtection="1">
      <alignment horizontal="center" vertical="center"/>
    </xf>
    <xf numFmtId="0" fontId="45" fillId="0" borderId="17"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0" xfId="0" applyFont="1" applyAlignment="1">
      <alignment vertical="center"/>
    </xf>
    <xf numFmtId="0" fontId="84" fillId="0" borderId="18" xfId="0" applyFont="1" applyBorder="1" applyAlignment="1">
      <alignment horizontal="center" vertical="center"/>
    </xf>
    <xf numFmtId="0" fontId="85" fillId="0" borderId="0" xfId="0" applyFont="1" applyAlignment="1"/>
    <xf numFmtId="0" fontId="84" fillId="0" borderId="11"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5"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7" xfId="2" applyNumberFormat="1" applyFont="1" applyFill="1" applyBorder="1" applyAlignment="1" applyProtection="1">
      <alignment horizontal="center" vertical="center"/>
      <protection locked="0"/>
    </xf>
    <xf numFmtId="0" fontId="2" fillId="0" borderId="18"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18"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2"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59" xfId="0" applyFont="1" applyFill="1" applyBorder="1" applyAlignment="1">
      <alignment horizontal="center" vertical="center" wrapText="1"/>
    </xf>
    <xf numFmtId="0" fontId="84" fillId="0" borderId="6" xfId="0" applyFont="1" applyFill="1" applyBorder="1" applyAlignment="1">
      <alignment horizontal="center" vertical="center" wrapText="1"/>
    </xf>
    <xf numFmtId="167" fontId="85" fillId="0" borderId="0" xfId="0" applyNumberFormat="1" applyFont="1" applyBorder="1" applyAlignment="1">
      <alignment horizontal="center"/>
    </xf>
    <xf numFmtId="167" fontId="92" fillId="0" borderId="0" xfId="0" applyNumberFormat="1" applyFont="1" applyBorder="1" applyAlignment="1">
      <alignment horizontal="center"/>
    </xf>
    <xf numFmtId="167" fontId="90" fillId="0" borderId="0" xfId="0" applyNumberFormat="1" applyFont="1" applyFill="1" applyBorder="1" applyAlignment="1">
      <alignment horizontal="center"/>
    </xf>
    <xf numFmtId="0" fontId="84" fillId="0" borderId="18" xfId="0" applyFont="1" applyBorder="1" applyAlignment="1">
      <alignment vertical="center"/>
    </xf>
    <xf numFmtId="0" fontId="89" fillId="0" borderId="0" xfId="0" applyFont="1" applyAlignment="1"/>
    <xf numFmtId="0" fontId="2" fillId="3" borderId="21" xfId="9" applyFont="1" applyFill="1" applyBorder="1" applyAlignment="1" applyProtection="1">
      <alignment horizontal="left" vertical="center"/>
      <protection locked="0"/>
    </xf>
    <xf numFmtId="0" fontId="45" fillId="3" borderId="22" xfId="16" applyFont="1" applyFill="1" applyBorder="1" applyAlignment="1" applyProtection="1">
      <protection locked="0"/>
    </xf>
    <xf numFmtId="0" fontId="86" fillId="0" borderId="0" xfId="0" applyFont="1" applyAlignment="1">
      <alignment horizontal="center"/>
    </xf>
    <xf numFmtId="0" fontId="84" fillId="0" borderId="15" xfId="0" applyFont="1" applyBorder="1"/>
    <xf numFmtId="0" fontId="84" fillId="0" borderId="17" xfId="0" applyFont="1" applyBorder="1"/>
    <xf numFmtId="0" fontId="84" fillId="0" borderId="19" xfId="0" applyFont="1" applyBorder="1" applyAlignment="1">
      <alignment horizontal="center" vertical="center"/>
    </xf>
    <xf numFmtId="164" fontId="2" fillId="3" borderId="18"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9" xfId="1" applyNumberFormat="1" applyFont="1" applyFill="1" applyBorder="1" applyAlignment="1" applyProtection="1">
      <alignment horizontal="center" vertical="center" wrapText="1"/>
      <protection locked="0"/>
    </xf>
    <xf numFmtId="0" fontId="2" fillId="3" borderId="18" xfId="5" applyFont="1" applyFill="1" applyBorder="1" applyAlignment="1" applyProtection="1">
      <alignment horizontal="right" vertical="center"/>
      <protection locked="0"/>
    </xf>
    <xf numFmtId="0" fontId="45" fillId="3" borderId="23" xfId="16" applyFont="1" applyFill="1" applyBorder="1" applyAlignment="1" applyProtection="1">
      <protection locked="0"/>
    </xf>
    <xf numFmtId="0" fontId="84" fillId="0" borderId="0" xfId="0" applyFont="1" applyBorder="1" applyAlignment="1">
      <alignment vertical="center"/>
    </xf>
    <xf numFmtId="0" fontId="84" fillId="0" borderId="16" xfId="0" applyFont="1" applyBorder="1"/>
    <xf numFmtId="0" fontId="89" fillId="0" borderId="0" xfId="0" applyFont="1" applyAlignment="1">
      <alignment wrapText="1"/>
    </xf>
    <xf numFmtId="0" fontId="84" fillId="0" borderId="18" xfId="0" applyFont="1" applyBorder="1"/>
    <xf numFmtId="0" fontId="84" fillId="0" borderId="3" xfId="0" applyFont="1" applyBorder="1"/>
    <xf numFmtId="0" fontId="84" fillId="0" borderId="63" xfId="0" applyFont="1" applyBorder="1" applyAlignment="1">
      <alignment wrapText="1"/>
    </xf>
    <xf numFmtId="0" fontId="84" fillId="0" borderId="21" xfId="0" applyFont="1" applyBorder="1"/>
    <xf numFmtId="0" fontId="86" fillId="0" borderId="22" xfId="0" applyFont="1" applyBorder="1"/>
    <xf numFmtId="0" fontId="84" fillId="0" borderId="54" xfId="0" applyFont="1" applyBorder="1" applyAlignment="1">
      <alignment horizontal="center"/>
    </xf>
    <xf numFmtId="0" fontId="84" fillId="0" borderId="55" xfId="0" applyFont="1" applyBorder="1" applyAlignment="1">
      <alignment horizontal="center"/>
    </xf>
    <xf numFmtId="0" fontId="84" fillId="0" borderId="16" xfId="0" applyFont="1" applyBorder="1" applyAlignment="1">
      <alignment horizontal="center"/>
    </xf>
    <xf numFmtId="0" fontId="84" fillId="0" borderId="17" xfId="0" applyFont="1" applyBorder="1" applyAlignment="1">
      <alignment horizontal="center"/>
    </xf>
    <xf numFmtId="0" fontId="89" fillId="0" borderId="0" xfId="0" applyFont="1" applyAlignment="1">
      <alignment horizontal="center"/>
    </xf>
    <xf numFmtId="0" fontId="2" fillId="3" borderId="18"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2" xfId="16" applyNumberFormat="1" applyFont="1" applyFill="1" applyBorder="1" applyAlignment="1" applyProtection="1">
      <protection locked="0"/>
    </xf>
    <xf numFmtId="193" fontId="84" fillId="0" borderId="0" xfId="0" applyNumberFormat="1" applyFont="1"/>
    <xf numFmtId="0" fontId="45" fillId="0" borderId="25" xfId="0" applyNumberFormat="1" applyFont="1" applyFill="1" applyBorder="1" applyAlignment="1">
      <alignment vertical="center" wrapText="1"/>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4"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2" xfId="0" applyFont="1" applyBorder="1" applyAlignment="1">
      <alignment vertical="center" wrapText="1"/>
    </xf>
    <xf numFmtId="0" fontId="2" fillId="0" borderId="15" xfId="11" applyFont="1" applyFill="1" applyBorder="1" applyAlignment="1" applyProtection="1">
      <alignment vertical="center"/>
    </xf>
    <xf numFmtId="0" fontId="2" fillId="0" borderId="16" xfId="11" applyFont="1" applyFill="1" applyBorder="1" applyAlignment="1" applyProtection="1">
      <alignment vertical="center"/>
    </xf>
    <xf numFmtId="193" fontId="86" fillId="36" borderId="22"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2" xfId="0" applyFont="1" applyFill="1" applyBorder="1" applyAlignment="1">
      <alignment wrapText="1"/>
    </xf>
    <xf numFmtId="0" fontId="84" fillId="0" borderId="15" xfId="0" applyFont="1" applyBorder="1" applyAlignment="1">
      <alignment horizontal="center" vertical="center"/>
    </xf>
    <xf numFmtId="0" fontId="84" fillId="0" borderId="0" xfId="0" applyFont="1" applyAlignment="1"/>
    <xf numFmtId="0" fontId="45" fillId="0" borderId="0" xfId="11" applyFont="1" applyFill="1" applyBorder="1" applyAlignment="1" applyProtection="1">
      <alignment horizontal="center"/>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5" xfId="0" applyFont="1" applyBorder="1" applyAlignment="1">
      <alignment horizontal="center" vertical="center" wrapText="1"/>
    </xf>
    <xf numFmtId="0" fontId="84" fillId="0" borderId="16" xfId="0" applyFont="1" applyFill="1" applyBorder="1" applyAlignment="1">
      <alignment horizontal="left" vertical="center" wrapText="1" indent="2"/>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19" xfId="1" applyNumberFormat="1" applyFont="1" applyFill="1" applyBorder="1" applyAlignment="1" applyProtection="1">
      <alignment horizontal="center" vertical="center" wrapText="1"/>
      <protection locked="0"/>
    </xf>
    <xf numFmtId="0" fontId="3" fillId="0" borderId="54" xfId="0" applyFont="1" applyBorder="1"/>
    <xf numFmtId="0" fontId="3" fillId="0" borderId="55" xfId="0" applyFont="1" applyBorder="1"/>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98" fillId="0" borderId="0" xfId="0" applyFont="1"/>
    <xf numFmtId="0" fontId="3" fillId="0" borderId="63" xfId="0" applyFont="1" applyBorder="1"/>
    <xf numFmtId="0" fontId="3" fillId="0" borderId="0" xfId="0" applyFont="1"/>
    <xf numFmtId="0" fontId="3" fillId="0" borderId="16" xfId="0" applyFont="1" applyBorder="1" applyAlignment="1">
      <alignment wrapText="1"/>
    </xf>
    <xf numFmtId="0" fontId="3" fillId="0" borderId="26" xfId="0" applyFont="1" applyBorder="1" applyAlignment="1">
      <alignment wrapText="1"/>
    </xf>
    <xf numFmtId="0" fontId="3" fillId="0" borderId="17"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193" fontId="3" fillId="36" borderId="22" xfId="0" applyNumberFormat="1" applyFont="1" applyFill="1" applyBorder="1"/>
    <xf numFmtId="9" fontId="3" fillId="0" borderId="19" xfId="20962" applyFont="1" applyBorder="1"/>
    <xf numFmtId="9" fontId="3" fillId="36" borderId="23"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2" xfId="0" applyNumberFormat="1" applyFont="1" applyFill="1" applyBorder="1"/>
    <xf numFmtId="0" fontId="84" fillId="0" borderId="0" xfId="0" applyFont="1" applyFill="1" applyBorder="1" applyAlignment="1">
      <alignment vertical="center" wrapText="1"/>
    </xf>
    <xf numFmtId="0" fontId="84" fillId="0" borderId="68" xfId="0" applyFont="1" applyFill="1" applyBorder="1" applyAlignment="1">
      <alignment vertical="center" wrapText="1"/>
    </xf>
    <xf numFmtId="0" fontId="84" fillId="0" borderId="18" xfId="0" applyFont="1" applyFill="1" applyBorder="1"/>
    <xf numFmtId="193" fontId="86" fillId="36" borderId="22"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6" xfId="0" applyFont="1" applyFill="1" applyBorder="1" applyAlignment="1">
      <alignment wrapText="1"/>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78" xfId="0" applyFont="1" applyFill="1" applyBorder="1" applyAlignment="1">
      <alignment horizontal="left"/>
    </xf>
    <xf numFmtId="0" fontId="100" fillId="3" borderId="79" xfId="0" applyFont="1" applyFill="1" applyBorder="1" applyAlignment="1">
      <alignment horizontal="left"/>
    </xf>
    <xf numFmtId="0" fontId="4" fillId="3" borderId="82" xfId="0" applyFont="1" applyFill="1" applyBorder="1" applyAlignment="1">
      <alignment vertical="center"/>
    </xf>
    <xf numFmtId="0" fontId="3" fillId="3" borderId="83" xfId="0" applyFont="1" applyFill="1" applyBorder="1" applyAlignment="1">
      <alignment vertical="center"/>
    </xf>
    <xf numFmtId="0" fontId="3" fillId="3" borderId="84" xfId="0" applyFont="1" applyFill="1" applyBorder="1" applyAlignment="1">
      <alignment vertical="center"/>
    </xf>
    <xf numFmtId="0" fontId="3" fillId="0" borderId="67"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18" xfId="0" applyFont="1" applyFill="1" applyBorder="1" applyAlignment="1">
      <alignment horizontal="center" vertical="center"/>
    </xf>
    <xf numFmtId="0" fontId="3" fillId="0" borderId="80" xfId="0" applyFont="1" applyFill="1" applyBorder="1" applyAlignment="1">
      <alignment vertical="center"/>
    </xf>
    <xf numFmtId="0" fontId="4" fillId="0" borderId="80" xfId="0" applyFont="1" applyFill="1" applyBorder="1" applyAlignment="1">
      <alignment vertical="center"/>
    </xf>
    <xf numFmtId="0" fontId="3" fillId="0" borderId="21" xfId="0" applyFont="1" applyFill="1" applyBorder="1" applyAlignment="1">
      <alignment horizontal="center" vertical="center"/>
    </xf>
    <xf numFmtId="0" fontId="4" fillId="0" borderId="22" xfId="0" applyFont="1" applyFill="1" applyBorder="1" applyAlignment="1">
      <alignment vertical="center"/>
    </xf>
    <xf numFmtId="0" fontId="3" fillId="3" borderId="63" xfId="0" applyFont="1" applyFill="1" applyBorder="1" applyAlignment="1">
      <alignment horizontal="center" vertical="center"/>
    </xf>
    <xf numFmtId="0" fontId="3" fillId="3" borderId="0"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169" fontId="9" fillId="37" borderId="55" xfId="20" applyBorder="1"/>
    <xf numFmtId="0" fontId="3" fillId="0" borderId="87" xfId="0" applyFont="1" applyFill="1" applyBorder="1" applyAlignment="1">
      <alignment horizontal="center" vertical="center"/>
    </xf>
    <xf numFmtId="0" fontId="3" fillId="0" borderId="88" xfId="0" applyFont="1" applyFill="1" applyBorder="1" applyAlignment="1">
      <alignment vertical="center"/>
    </xf>
    <xf numFmtId="169" fontId="9" fillId="37" borderId="24" xfId="20" applyBorder="1"/>
    <xf numFmtId="169" fontId="9" fillId="37" borderId="89" xfId="20" applyBorder="1"/>
    <xf numFmtId="169" fontId="9" fillId="37" borderId="25" xfId="20" applyBorder="1"/>
    <xf numFmtId="0" fontId="3" fillId="0" borderId="92" xfId="0" applyFont="1" applyFill="1" applyBorder="1" applyAlignment="1">
      <alignment horizontal="center" vertical="center"/>
    </xf>
    <xf numFmtId="0" fontId="3" fillId="0" borderId="93" xfId="0" applyFont="1" applyFill="1" applyBorder="1" applyAlignment="1">
      <alignment vertical="center"/>
    </xf>
    <xf numFmtId="169" fontId="9" fillId="37" borderId="30" xfId="20" applyBorder="1"/>
    <xf numFmtId="0" fontId="4" fillId="0" borderId="0" xfId="0" applyFont="1" applyFill="1" applyAlignment="1">
      <alignment horizontal="center"/>
    </xf>
    <xf numFmtId="0" fontId="86" fillId="0" borderId="80" xfId="0" applyFont="1" applyFill="1" applyBorder="1" applyAlignment="1">
      <alignment horizontal="center" vertical="center" wrapText="1"/>
    </xf>
    <xf numFmtId="0" fontId="86" fillId="0" borderId="81" xfId="0" applyFont="1" applyFill="1" applyBorder="1" applyAlignment="1">
      <alignment horizontal="center" vertical="center" wrapText="1"/>
    </xf>
    <xf numFmtId="0" fontId="95" fillId="0" borderId="0" xfId="11" applyFont="1" applyFill="1" applyBorder="1" applyProtection="1"/>
    <xf numFmtId="0" fontId="4" fillId="36" borderId="16"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6" borderId="18" xfId="0" applyFont="1" applyFill="1" applyBorder="1" applyAlignment="1">
      <alignment horizontal="left" vertical="center" wrapText="1"/>
    </xf>
    <xf numFmtId="0" fontId="4" fillId="36" borderId="81" xfId="0" applyFont="1" applyFill="1" applyBorder="1" applyAlignment="1">
      <alignment horizontal="left" vertical="center" wrapText="1"/>
    </xf>
    <xf numFmtId="0" fontId="3" fillId="0" borderId="18" xfId="0" applyFont="1" applyFill="1" applyBorder="1" applyAlignment="1">
      <alignment horizontal="right" vertical="center" wrapText="1"/>
    </xf>
    <xf numFmtId="0" fontId="101" fillId="0" borderId="18" xfId="0" applyFont="1" applyFill="1" applyBorder="1" applyAlignment="1">
      <alignment horizontal="right" vertical="center" wrapText="1"/>
    </xf>
    <xf numFmtId="0" fontId="4" fillId="0" borderId="18"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1" fillId="0" borderId="0" xfId="0" applyFont="1" applyFill="1" applyAlignment="1">
      <alignment horizontal="left" vertical="center"/>
    </xf>
    <xf numFmtId="49" fontId="102" fillId="0" borderId="21" xfId="5" applyNumberFormat="1" applyFont="1" applyFill="1" applyBorder="1" applyAlignment="1" applyProtection="1">
      <alignment horizontal="left" vertical="center"/>
      <protection locked="0"/>
    </xf>
    <xf numFmtId="0" fontId="103" fillId="0" borderId="22" xfId="9" applyFont="1" applyFill="1" applyBorder="1" applyAlignment="1" applyProtection="1">
      <alignment horizontal="left" vertical="center" wrapText="1"/>
      <protection locked="0"/>
    </xf>
    <xf numFmtId="0" fontId="84" fillId="0" borderId="80" xfId="0" applyFont="1" applyBorder="1" applyAlignment="1">
      <alignment vertical="center" wrapText="1"/>
    </xf>
    <xf numFmtId="14" fontId="2" fillId="3" borderId="80" xfId="8" quotePrefix="1" applyNumberFormat="1" applyFont="1" applyFill="1" applyBorder="1" applyAlignment="1" applyProtection="1">
      <alignment horizontal="left"/>
      <protection locked="0"/>
    </xf>
    <xf numFmtId="0" fontId="6" fillId="0" borderId="80" xfId="17" applyFill="1" applyBorder="1" applyAlignment="1" applyProtection="1"/>
    <xf numFmtId="49" fontId="84" fillId="0" borderId="80"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6" borderId="100" xfId="20964" applyFont="1" applyFill="1" applyBorder="1" applyAlignment="1">
      <alignment vertical="center"/>
    </xf>
    <xf numFmtId="0" fontId="45" fillId="76" borderId="101" xfId="20964" applyFont="1" applyFill="1" applyBorder="1" applyAlignment="1">
      <alignment vertical="center"/>
    </xf>
    <xf numFmtId="0" fontId="45" fillId="76" borderId="98" xfId="20964" applyFont="1" applyFill="1" applyBorder="1" applyAlignment="1">
      <alignment vertical="center"/>
    </xf>
    <xf numFmtId="0" fontId="106" fillId="70" borderId="97" xfId="20964" applyFont="1" applyFill="1" applyBorder="1" applyAlignment="1">
      <alignment horizontal="center" vertical="center"/>
    </xf>
    <xf numFmtId="0" fontId="106" fillId="70" borderId="98" xfId="20964" applyFont="1" applyFill="1" applyBorder="1" applyAlignment="1">
      <alignment horizontal="left" vertical="center" wrapText="1"/>
    </xf>
    <xf numFmtId="164" fontId="106" fillId="0" borderId="99" xfId="7" applyNumberFormat="1" applyFont="1" applyFill="1" applyBorder="1" applyAlignment="1" applyProtection="1">
      <alignment horizontal="right" vertical="center"/>
      <protection locked="0"/>
    </xf>
    <xf numFmtId="0" fontId="105" fillId="77" borderId="99" xfId="20964" applyFont="1" applyFill="1" applyBorder="1" applyAlignment="1">
      <alignment horizontal="center" vertical="center"/>
    </xf>
    <xf numFmtId="0" fontId="105" fillId="77" borderId="101" xfId="20964" applyFont="1" applyFill="1" applyBorder="1" applyAlignment="1">
      <alignment vertical="top" wrapText="1"/>
    </xf>
    <xf numFmtId="164" fontId="45" fillId="76" borderId="98" xfId="7" applyNumberFormat="1" applyFont="1" applyFill="1" applyBorder="1" applyAlignment="1">
      <alignment horizontal="right" vertical="center"/>
    </xf>
    <xf numFmtId="0" fontId="107" fillId="70" borderId="97" xfId="20964" applyFont="1" applyFill="1" applyBorder="1" applyAlignment="1">
      <alignment horizontal="center" vertical="center"/>
    </xf>
    <xf numFmtId="0" fontId="106" fillId="70" borderId="101" xfId="20964" applyFont="1" applyFill="1" applyBorder="1" applyAlignment="1">
      <alignment vertical="center" wrapText="1"/>
    </xf>
    <xf numFmtId="0" fontId="106" fillId="70" borderId="98" xfId="20964" applyFont="1" applyFill="1" applyBorder="1" applyAlignment="1">
      <alignment horizontal="left" vertical="center"/>
    </xf>
    <xf numFmtId="0" fontId="107" fillId="3" borderId="97" xfId="20964" applyFont="1" applyFill="1" applyBorder="1" applyAlignment="1">
      <alignment horizontal="center" vertical="center"/>
    </xf>
    <xf numFmtId="0" fontId="106" fillId="3" borderId="98" xfId="20964" applyFont="1" applyFill="1" applyBorder="1" applyAlignment="1">
      <alignment horizontal="left" vertical="center"/>
    </xf>
    <xf numFmtId="0" fontId="107" fillId="0" borderId="97" xfId="20964" applyFont="1" applyFill="1" applyBorder="1" applyAlignment="1">
      <alignment horizontal="center" vertical="center"/>
    </xf>
    <xf numFmtId="0" fontId="106" fillId="0" borderId="98" xfId="20964" applyFont="1" applyFill="1" applyBorder="1" applyAlignment="1">
      <alignment horizontal="left" vertical="center"/>
    </xf>
    <xf numFmtId="0" fontId="108" fillId="77" borderId="99" xfId="20964" applyFont="1" applyFill="1" applyBorder="1" applyAlignment="1">
      <alignment horizontal="center" vertical="center"/>
    </xf>
    <xf numFmtId="0" fontId="105" fillId="77" borderId="101" xfId="20964" applyFont="1" applyFill="1" applyBorder="1" applyAlignment="1">
      <alignment vertical="center"/>
    </xf>
    <xf numFmtId="164" fontId="106" fillId="77" borderId="99" xfId="7" applyNumberFormat="1" applyFont="1" applyFill="1" applyBorder="1" applyAlignment="1" applyProtection="1">
      <alignment horizontal="right" vertical="center"/>
      <protection locked="0"/>
    </xf>
    <xf numFmtId="0" fontId="105" fillId="76" borderId="100" xfId="20964" applyFont="1" applyFill="1" applyBorder="1" applyAlignment="1">
      <alignment vertical="center"/>
    </xf>
    <xf numFmtId="0" fontId="105" fillId="76" borderId="101" xfId="20964" applyFont="1" applyFill="1" applyBorder="1" applyAlignment="1">
      <alignment vertical="center"/>
    </xf>
    <xf numFmtId="164" fontId="105" fillId="76" borderId="98" xfId="7" applyNumberFormat="1" applyFont="1" applyFill="1" applyBorder="1" applyAlignment="1">
      <alignment horizontal="right" vertical="center"/>
    </xf>
    <xf numFmtId="0" fontId="110" fillId="3" borderId="97" xfId="20964" applyFont="1" applyFill="1" applyBorder="1" applyAlignment="1">
      <alignment horizontal="center" vertical="center"/>
    </xf>
    <xf numFmtId="0" fontId="111" fillId="77" borderId="99" xfId="20964" applyFont="1" applyFill="1" applyBorder="1" applyAlignment="1">
      <alignment horizontal="center" vertical="center"/>
    </xf>
    <xf numFmtId="0" fontId="45" fillId="77" borderId="101" xfId="20964" applyFont="1" applyFill="1" applyBorder="1" applyAlignment="1">
      <alignment vertical="center"/>
    </xf>
    <xf numFmtId="0" fontId="110" fillId="70" borderId="97" xfId="20964" applyFont="1" applyFill="1" applyBorder="1" applyAlignment="1">
      <alignment horizontal="center" vertical="center"/>
    </xf>
    <xf numFmtId="164" fontId="106" fillId="3" borderId="99" xfId="7" applyNumberFormat="1" applyFont="1" applyFill="1" applyBorder="1" applyAlignment="1" applyProtection="1">
      <alignment horizontal="right" vertical="center"/>
      <protection locked="0"/>
    </xf>
    <xf numFmtId="0" fontId="111" fillId="3" borderId="99" xfId="20964" applyFont="1" applyFill="1" applyBorder="1" applyAlignment="1">
      <alignment horizontal="center" vertical="center"/>
    </xf>
    <xf numFmtId="0" fontId="45" fillId="3" borderId="101" xfId="20964" applyFont="1" applyFill="1" applyBorder="1" applyAlignment="1">
      <alignment vertical="center"/>
    </xf>
    <xf numFmtId="0" fontId="107" fillId="70" borderId="99" xfId="20964" applyFont="1" applyFill="1" applyBorder="1" applyAlignment="1">
      <alignment horizontal="center" vertical="center"/>
    </xf>
    <xf numFmtId="0" fontId="19" fillId="70" borderId="99" xfId="20964" applyFont="1" applyFill="1" applyBorder="1" applyAlignment="1">
      <alignment horizontal="center" vertical="center"/>
    </xf>
    <xf numFmtId="0" fontId="101" fillId="0" borderId="99" xfId="0" applyFont="1" applyFill="1" applyBorder="1" applyAlignment="1">
      <alignment horizontal="left" vertical="center" wrapText="1"/>
    </xf>
    <xf numFmtId="10" fontId="97" fillId="0" borderId="99" xfId="20962" applyNumberFormat="1" applyFont="1" applyFill="1" applyBorder="1" applyAlignment="1">
      <alignment horizontal="left" vertical="center" wrapText="1"/>
    </xf>
    <xf numFmtId="10" fontId="3" fillId="0" borderId="99" xfId="20962" applyNumberFormat="1" applyFont="1" applyFill="1" applyBorder="1" applyAlignment="1">
      <alignment horizontal="left" vertical="center" wrapText="1"/>
    </xf>
    <xf numFmtId="10" fontId="4" fillId="36" borderId="99" xfId="0" applyNumberFormat="1" applyFont="1" applyFill="1" applyBorder="1" applyAlignment="1">
      <alignment horizontal="left" vertical="center" wrapText="1"/>
    </xf>
    <xf numFmtId="10" fontId="101" fillId="0" borderId="99" xfId="20962" applyNumberFormat="1" applyFont="1" applyFill="1" applyBorder="1" applyAlignment="1">
      <alignment horizontal="left" vertical="center" wrapText="1"/>
    </xf>
    <xf numFmtId="10" fontId="4" fillId="36" borderId="99" xfId="20962" applyNumberFormat="1" applyFont="1" applyFill="1" applyBorder="1" applyAlignment="1">
      <alignment horizontal="left" vertical="center" wrapText="1"/>
    </xf>
    <xf numFmtId="10" fontId="4" fillId="36" borderId="99" xfId="0" applyNumberFormat="1" applyFont="1" applyFill="1" applyBorder="1" applyAlignment="1">
      <alignment horizontal="center" vertical="center" wrapText="1"/>
    </xf>
    <xf numFmtId="10" fontId="103" fillId="0" borderId="22" xfId="20962" applyNumberFormat="1" applyFont="1" applyFill="1" applyBorder="1" applyAlignment="1" applyProtection="1">
      <alignment horizontal="left" vertical="center"/>
    </xf>
    <xf numFmtId="0" fontId="4" fillId="36" borderId="99" xfId="0" applyFont="1" applyFill="1" applyBorder="1" applyAlignment="1">
      <alignment horizontal="left" vertical="center" wrapText="1"/>
    </xf>
    <xf numFmtId="0" fontId="3" fillId="0" borderId="99" xfId="0" applyFont="1" applyFill="1" applyBorder="1" applyAlignment="1">
      <alignment horizontal="left" vertical="center" wrapText="1"/>
    </xf>
    <xf numFmtId="0" fontId="4" fillId="36" borderId="82" xfId="0" applyFont="1" applyFill="1" applyBorder="1" applyAlignment="1">
      <alignment vertical="center" wrapText="1"/>
    </xf>
    <xf numFmtId="0" fontId="4" fillId="36" borderId="98" xfId="0" applyFont="1" applyFill="1" applyBorder="1" applyAlignment="1">
      <alignment vertical="center" wrapText="1"/>
    </xf>
    <xf numFmtId="0" fontId="4" fillId="36" borderId="69" xfId="0" applyFont="1" applyFill="1" applyBorder="1" applyAlignment="1">
      <alignment vertical="center" wrapText="1"/>
    </xf>
    <xf numFmtId="0" fontId="4" fillId="36" borderId="29" xfId="0" applyFont="1" applyFill="1" applyBorder="1" applyAlignment="1">
      <alignment vertical="center" wrapText="1"/>
    </xf>
    <xf numFmtId="0" fontId="84" fillId="0" borderId="99" xfId="0" applyFont="1" applyBorder="1"/>
    <xf numFmtId="0" fontId="6" fillId="0" borderId="99" xfId="17" applyFill="1" applyBorder="1" applyAlignment="1" applyProtection="1">
      <alignment horizontal="left" vertical="center"/>
    </xf>
    <xf numFmtId="0" fontId="6" fillId="0" borderId="99" xfId="17" applyBorder="1" applyAlignment="1" applyProtection="1"/>
    <xf numFmtId="0" fontId="84" fillId="0" borderId="99" xfId="0" applyFont="1" applyFill="1" applyBorder="1"/>
    <xf numFmtId="0" fontId="6" fillId="0" borderId="99" xfId="17" applyFill="1" applyBorder="1" applyAlignment="1" applyProtection="1">
      <alignment horizontal="left" vertical="center" wrapText="1"/>
    </xf>
    <xf numFmtId="0" fontId="6" fillId="0" borderId="99" xfId="17" applyFill="1" applyBorder="1" applyAlignment="1" applyProtection="1"/>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2" fillId="0" borderId="3" xfId="0" applyFont="1" applyBorder="1" applyAlignment="1">
      <alignment wrapText="1"/>
    </xf>
    <xf numFmtId="0" fontId="84" fillId="0" borderId="19" xfId="0" applyFont="1" applyBorder="1" applyAlignment="1"/>
    <xf numFmtId="0" fontId="45" fillId="0" borderId="3" xfId="0" applyFont="1" applyBorder="1" applyAlignment="1">
      <alignment horizontal="center" vertical="center" wrapText="1"/>
    </xf>
    <xf numFmtId="0" fontId="45" fillId="0" borderId="19" xfId="0" applyFont="1" applyBorder="1" applyAlignment="1">
      <alignment horizontal="center" vertical="center" wrapText="1"/>
    </xf>
    <xf numFmtId="0" fontId="2" fillId="0" borderId="16" xfId="0" applyNumberFormat="1" applyFont="1" applyFill="1" applyBorder="1" applyAlignment="1">
      <alignment horizontal="left" vertical="center" wrapText="1" indent="1"/>
    </xf>
    <xf numFmtId="0" fontId="2" fillId="0" borderId="17" xfId="0" applyNumberFormat="1" applyFont="1" applyFill="1" applyBorder="1" applyAlignment="1">
      <alignment horizontal="left" vertical="center" wrapText="1" indent="1"/>
    </xf>
    <xf numFmtId="14" fontId="2" fillId="0" borderId="0" xfId="0" applyNumberFormat="1" applyFont="1"/>
    <xf numFmtId="169" fontId="2" fillId="37" borderId="0" xfId="20" applyFont="1" applyBorder="1"/>
    <xf numFmtId="169" fontId="2" fillId="37" borderId="96" xfId="20" applyFont="1" applyBorder="1"/>
    <xf numFmtId="0" fontId="2" fillId="0" borderId="18" xfId="0" applyFont="1" applyFill="1" applyBorder="1" applyAlignment="1">
      <alignment horizontal="right" vertical="center" wrapText="1"/>
    </xf>
    <xf numFmtId="0" fontId="2" fillId="2" borderId="18" xfId="0" applyFont="1" applyFill="1" applyBorder="1" applyAlignment="1">
      <alignment horizontal="right" vertical="center"/>
    </xf>
    <xf numFmtId="0" fontId="45" fillId="0" borderId="18" xfId="0" applyFont="1" applyFill="1" applyBorder="1" applyAlignment="1">
      <alignment horizontal="center" vertical="center" wrapText="1"/>
    </xf>
    <xf numFmtId="0" fontId="2" fillId="2" borderId="21"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4" xfId="0" applyFont="1" applyFill="1" applyBorder="1"/>
    <xf numFmtId="0" fontId="3" fillId="3" borderId="102" xfId="0" applyFont="1" applyFill="1" applyBorder="1" applyAlignment="1">
      <alignment wrapText="1"/>
    </xf>
    <xf numFmtId="0" fontId="3" fillId="3" borderId="103" xfId="0" applyFont="1" applyFill="1" applyBorder="1"/>
    <xf numFmtId="0" fontId="4" fillId="3" borderId="75" xfId="0" applyFont="1" applyFill="1" applyBorder="1" applyAlignment="1">
      <alignment horizontal="center" wrapText="1"/>
    </xf>
    <xf numFmtId="0" fontId="3" fillId="0" borderId="99" xfId="0" applyFont="1" applyFill="1" applyBorder="1" applyAlignment="1">
      <alignment horizontal="center"/>
    </xf>
    <xf numFmtId="0" fontId="3" fillId="0" borderId="99" xfId="0" applyFont="1" applyBorder="1" applyAlignment="1">
      <alignment horizontal="center"/>
    </xf>
    <xf numFmtId="0" fontId="3" fillId="3" borderId="63"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96" xfId="0" applyFont="1" applyFill="1" applyBorder="1" applyAlignment="1">
      <alignment horizontal="center" vertical="center" wrapText="1"/>
    </xf>
    <xf numFmtId="0" fontId="3" fillId="0" borderId="18" xfId="0" applyFont="1" applyBorder="1"/>
    <xf numFmtId="0" fontId="3" fillId="0" borderId="99" xfId="0" applyFont="1" applyBorder="1" applyAlignment="1">
      <alignment wrapText="1"/>
    </xf>
    <xf numFmtId="164" fontId="3" fillId="0" borderId="99" xfId="7" applyNumberFormat="1" applyFont="1" applyBorder="1"/>
    <xf numFmtId="164" fontId="3" fillId="0" borderId="81" xfId="7" applyNumberFormat="1" applyFont="1" applyBorder="1"/>
    <xf numFmtId="0" fontId="100" fillId="0" borderId="99" xfId="0" applyFont="1" applyBorder="1" applyAlignment="1">
      <alignment horizontal="left" wrapText="1" indent="2"/>
    </xf>
    <xf numFmtId="169" fontId="9" fillId="37" borderId="99" xfId="20" applyBorder="1"/>
    <xf numFmtId="164" fontId="3" fillId="0" borderId="99" xfId="7" applyNumberFormat="1" applyFont="1" applyBorder="1" applyAlignment="1">
      <alignment vertical="center"/>
    </xf>
    <xf numFmtId="0" fontId="4" fillId="0" borderId="18" xfId="0" applyFont="1" applyBorder="1"/>
    <xf numFmtId="0" fontId="4" fillId="0" borderId="99" xfId="0" applyFont="1" applyBorder="1" applyAlignment="1">
      <alignment wrapText="1"/>
    </xf>
    <xf numFmtId="164" fontId="4" fillId="0" borderId="81" xfId="7" applyNumberFormat="1" applyFont="1" applyBorder="1"/>
    <xf numFmtId="0" fontId="112" fillId="3" borderId="63" xfId="0" applyFont="1" applyFill="1" applyBorder="1" applyAlignment="1">
      <alignment horizontal="left"/>
    </xf>
    <xf numFmtId="0" fontId="112"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6" xfId="7" applyNumberFormat="1" applyFont="1" applyFill="1" applyBorder="1"/>
    <xf numFmtId="164" fontId="3" fillId="0" borderId="99" xfId="7" applyNumberFormat="1" applyFont="1" applyFill="1" applyBorder="1"/>
    <xf numFmtId="164" fontId="3" fillId="0" borderId="99" xfId="7" applyNumberFormat="1" applyFont="1" applyFill="1" applyBorder="1" applyAlignment="1">
      <alignment vertical="center"/>
    </xf>
    <xf numFmtId="0" fontId="100" fillId="0" borderId="99"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96" xfId="0" applyFont="1" applyFill="1" applyBorder="1"/>
    <xf numFmtId="0" fontId="4" fillId="0" borderId="21" xfId="0" applyFont="1" applyBorder="1"/>
    <xf numFmtId="0" fontId="4" fillId="0" borderId="22" xfId="0" applyFont="1" applyBorder="1" applyAlignment="1">
      <alignment wrapText="1"/>
    </xf>
    <xf numFmtId="10" fontId="4" fillId="0" borderId="23" xfId="20962" applyNumberFormat="1" applyFont="1" applyBorder="1"/>
    <xf numFmtId="0" fontId="2" fillId="2" borderId="87" xfId="0" applyFont="1" applyFill="1" applyBorder="1" applyAlignment="1">
      <alignment horizontal="right" vertical="center"/>
    </xf>
    <xf numFmtId="0" fontId="2" fillId="0" borderId="97" xfId="0" applyFont="1" applyBorder="1" applyAlignment="1">
      <alignment vertical="center" wrapText="1"/>
    </xf>
    <xf numFmtId="193" fontId="2" fillId="2" borderId="97" xfId="0" applyNumberFormat="1" applyFont="1" applyFill="1" applyBorder="1" applyAlignment="1" applyProtection="1">
      <alignment vertical="center"/>
      <protection locked="0"/>
    </xf>
    <xf numFmtId="193" fontId="87" fillId="2" borderId="97" xfId="0" applyNumberFormat="1" applyFont="1" applyFill="1" applyBorder="1" applyAlignment="1" applyProtection="1">
      <alignment vertical="center"/>
      <protection locked="0"/>
    </xf>
    <xf numFmtId="193" fontId="87" fillId="2" borderId="91" xfId="0" applyNumberFormat="1" applyFont="1" applyFill="1" applyBorder="1" applyAlignment="1" applyProtection="1">
      <alignment vertical="center"/>
      <protection locked="0"/>
    </xf>
    <xf numFmtId="0" fontId="113" fillId="0" borderId="0" xfId="11" applyFont="1" applyFill="1" applyBorder="1" applyProtection="1"/>
    <xf numFmtId="0" fontId="113" fillId="0" borderId="0" xfId="11" applyFont="1" applyFill="1" applyBorder="1" applyAlignment="1" applyProtection="1"/>
    <xf numFmtId="0" fontId="115" fillId="0" borderId="0" xfId="11" applyFont="1" applyFill="1" applyBorder="1" applyAlignment="1" applyProtection="1"/>
    <xf numFmtId="0" fontId="114" fillId="0" borderId="0" xfId="0" applyFont="1" applyFill="1"/>
    <xf numFmtId="0" fontId="116" fillId="0" borderId="68" xfId="0" applyNumberFormat="1" applyFont="1" applyFill="1" applyBorder="1" applyAlignment="1">
      <alignment horizontal="left" vertical="center" wrapText="1"/>
    </xf>
    <xf numFmtId="0" fontId="6" fillId="0" borderId="114" xfId="17" applyBorder="1" applyAlignment="1" applyProtection="1"/>
    <xf numFmtId="0" fontId="114" fillId="0" borderId="0" xfId="0" applyFont="1" applyFill="1" applyAlignment="1">
      <alignment horizontal="left" vertical="top" wrapText="1"/>
    </xf>
    <xf numFmtId="0" fontId="2" fillId="0" borderId="114" xfId="0" applyFont="1" applyFill="1" applyBorder="1" applyAlignment="1" applyProtection="1">
      <alignment horizontal="center" vertical="center" wrapText="1"/>
    </xf>
    <xf numFmtId="0" fontId="112" fillId="0" borderId="114" xfId="0" applyFont="1" applyBorder="1" applyAlignment="1">
      <alignment horizontal="center" vertical="center"/>
    </xf>
    <xf numFmtId="0" fontId="0" fillId="0" borderId="114" xfId="0" applyBorder="1" applyAlignment="1">
      <alignment horizontal="center"/>
    </xf>
    <xf numFmtId="0" fontId="125" fillId="3" borderId="114" xfId="20966" applyFont="1" applyFill="1" applyBorder="1" applyAlignment="1">
      <alignment horizontal="left" vertical="center" wrapText="1"/>
    </xf>
    <xf numFmtId="0" fontId="126" fillId="0" borderId="114" xfId="20966" applyFont="1" applyFill="1" applyBorder="1" applyAlignment="1">
      <alignment horizontal="left" vertical="center" wrapText="1" indent="1"/>
    </xf>
    <xf numFmtId="0" fontId="127" fillId="3" borderId="124" xfId="0" applyFont="1" applyFill="1" applyBorder="1" applyAlignment="1">
      <alignment horizontal="left" vertical="center" wrapText="1"/>
    </xf>
    <xf numFmtId="0" fontId="126" fillId="3" borderId="114" xfId="20966" applyFont="1" applyFill="1" applyBorder="1" applyAlignment="1">
      <alignment horizontal="left" vertical="center" wrapText="1" indent="1"/>
    </xf>
    <xf numFmtId="0" fontId="125" fillId="0" borderId="124" xfId="0" applyFont="1" applyFill="1" applyBorder="1" applyAlignment="1">
      <alignment horizontal="left" vertical="center" wrapText="1"/>
    </xf>
    <xf numFmtId="0" fontId="127" fillId="0" borderId="124" xfId="0" applyFont="1" applyFill="1" applyBorder="1" applyAlignment="1">
      <alignment horizontal="left" vertical="center" wrapText="1"/>
    </xf>
    <xf numFmtId="0" fontId="127" fillId="0" borderId="124" xfId="0" applyFont="1" applyFill="1" applyBorder="1" applyAlignment="1">
      <alignment vertical="center" wrapText="1"/>
    </xf>
    <xf numFmtId="0" fontId="128" fillId="0" borderId="124" xfId="0" applyFont="1" applyFill="1" applyBorder="1" applyAlignment="1">
      <alignment horizontal="left" vertical="center" wrapText="1" indent="1"/>
    </xf>
    <xf numFmtId="0" fontId="128" fillId="3" borderId="124" xfId="0" applyFont="1" applyFill="1" applyBorder="1" applyAlignment="1">
      <alignment horizontal="left" vertical="center" wrapText="1" indent="1"/>
    </xf>
    <xf numFmtId="0" fontId="127" fillId="3" borderId="125" xfId="0" applyFont="1" applyFill="1" applyBorder="1" applyAlignment="1">
      <alignment horizontal="left" vertical="center" wrapText="1"/>
    </xf>
    <xf numFmtId="0" fontId="128" fillId="0" borderId="114" xfId="20966" applyFont="1" applyFill="1" applyBorder="1" applyAlignment="1">
      <alignment horizontal="left" vertical="center" wrapText="1" indent="1"/>
    </xf>
    <xf numFmtId="0" fontId="127" fillId="0" borderId="114" xfId="0" applyFont="1" applyFill="1" applyBorder="1" applyAlignment="1">
      <alignment horizontal="left" vertical="center" wrapText="1"/>
    </xf>
    <xf numFmtId="0" fontId="129" fillId="0" borderId="114" xfId="20966" applyFont="1" applyFill="1" applyBorder="1" applyAlignment="1">
      <alignment horizontal="center" vertical="center" wrapText="1"/>
    </xf>
    <xf numFmtId="0" fontId="127" fillId="3" borderId="126" xfId="0" applyFont="1" applyFill="1" applyBorder="1" applyAlignment="1">
      <alignment horizontal="left" vertical="center" wrapText="1"/>
    </xf>
    <xf numFmtId="0" fontId="0" fillId="0" borderId="127" xfId="0" applyBorder="1" applyAlignment="1">
      <alignment horizontal="center"/>
    </xf>
    <xf numFmtId="0" fontId="126" fillId="3" borderId="127" xfId="20966" applyFont="1" applyFill="1" applyBorder="1" applyAlignment="1">
      <alignment horizontal="left" vertical="center" wrapText="1" indent="1"/>
    </xf>
    <xf numFmtId="0" fontId="126" fillId="3" borderId="124" xfId="0" applyFont="1" applyFill="1" applyBorder="1" applyAlignment="1">
      <alignment horizontal="left" vertical="center" wrapText="1" indent="1"/>
    </xf>
    <xf numFmtId="0" fontId="126" fillId="0" borderId="127" xfId="20966" applyFont="1" applyFill="1" applyBorder="1" applyAlignment="1">
      <alignment horizontal="left" vertical="center" wrapText="1" indent="1"/>
    </xf>
    <xf numFmtId="0" fontId="127" fillId="0" borderId="124" xfId="0" applyFont="1" applyBorder="1" applyAlignment="1">
      <alignment horizontal="left" vertical="center" wrapText="1"/>
    </xf>
    <xf numFmtId="0" fontId="126" fillId="0" borderId="124" xfId="0" applyFont="1" applyBorder="1" applyAlignment="1">
      <alignment horizontal="left" vertical="center" wrapText="1" indent="1"/>
    </xf>
    <xf numFmtId="0" fontId="126" fillId="0" borderId="125" xfId="0" applyFont="1" applyBorder="1" applyAlignment="1">
      <alignment horizontal="left" vertical="center" wrapText="1" indent="1"/>
    </xf>
    <xf numFmtId="0" fontId="127" fillId="0" borderId="127" xfId="20966" applyFont="1" applyFill="1" applyBorder="1" applyAlignment="1">
      <alignment horizontal="left" vertical="center" wrapText="1"/>
    </xf>
    <xf numFmtId="0" fontId="127" fillId="0" borderId="127" xfId="0" applyFont="1" applyFill="1" applyBorder="1" applyAlignment="1">
      <alignment vertical="center" wrapText="1"/>
    </xf>
    <xf numFmtId="0" fontId="129" fillId="0" borderId="127" xfId="20966" applyFont="1" applyFill="1" applyBorder="1" applyAlignment="1">
      <alignment horizontal="center" vertical="center" wrapText="1"/>
    </xf>
    <xf numFmtId="0" fontId="127" fillId="3" borderId="127" xfId="20966" applyFont="1" applyFill="1" applyBorder="1" applyAlignment="1">
      <alignment horizontal="left" vertical="center" wrapText="1"/>
    </xf>
    <xf numFmtId="0" fontId="130" fillId="0" borderId="0" xfId="0" applyFont="1" applyAlignment="1">
      <alignment horizontal="justify"/>
    </xf>
    <xf numFmtId="0" fontId="127" fillId="0" borderId="127"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27" xfId="0" applyFont="1" applyFill="1" applyBorder="1" applyAlignment="1" applyProtection="1">
      <alignment horizontal="center" vertical="center" wrapText="1"/>
    </xf>
    <xf numFmtId="0" fontId="0" fillId="0" borderId="127" xfId="0" applyBorder="1" applyAlignment="1">
      <alignment horizontal="center" vertical="center"/>
    </xf>
    <xf numFmtId="0" fontId="127" fillId="0" borderId="132" xfId="0" applyFont="1" applyFill="1" applyBorder="1" applyAlignment="1">
      <alignment horizontal="justify" vertical="center" wrapText="1"/>
    </xf>
    <xf numFmtId="0" fontId="126" fillId="0" borderId="124" xfId="0" applyFont="1" applyFill="1" applyBorder="1" applyAlignment="1">
      <alignment horizontal="left" vertical="center" wrapText="1" indent="1"/>
    </xf>
    <xf numFmtId="0" fontId="126" fillId="0" borderId="125" xfId="0" applyFont="1" applyFill="1" applyBorder="1" applyAlignment="1">
      <alignment horizontal="left" vertical="center" wrapText="1" indent="1"/>
    </xf>
    <xf numFmtId="0" fontId="127" fillId="0" borderId="124" xfId="0" applyFont="1" applyFill="1" applyBorder="1" applyAlignment="1">
      <alignment horizontal="justify" vertical="center" wrapText="1"/>
    </xf>
    <xf numFmtId="0" fontId="125" fillId="0" borderId="124" xfId="0" applyFont="1" applyFill="1" applyBorder="1" applyAlignment="1">
      <alignment horizontal="justify" vertical="center" wrapText="1"/>
    </xf>
    <xf numFmtId="0" fontId="127" fillId="3" borderId="124" xfId="0" applyFont="1" applyFill="1" applyBorder="1" applyAlignment="1">
      <alignment horizontal="justify" vertical="center" wrapText="1"/>
    </xf>
    <xf numFmtId="0" fontId="127" fillId="0" borderId="125" xfId="0" applyFont="1" applyFill="1" applyBorder="1" applyAlignment="1">
      <alignment horizontal="justify" vertical="center" wrapText="1"/>
    </xf>
    <xf numFmtId="0" fontId="127" fillId="0" borderId="126" xfId="0" applyFont="1" applyFill="1" applyBorder="1" applyAlignment="1">
      <alignment horizontal="justify" vertical="center" wrapText="1"/>
    </xf>
    <xf numFmtId="0" fontId="125" fillId="0" borderId="124" xfId="0" applyFont="1" applyFill="1" applyBorder="1" applyAlignment="1">
      <alignment vertical="center" wrapText="1"/>
    </xf>
    <xf numFmtId="0" fontId="126" fillId="0" borderId="124" xfId="0" applyFont="1" applyFill="1" applyBorder="1" applyAlignment="1">
      <alignment horizontal="left" vertical="center" wrapText="1"/>
    </xf>
    <xf numFmtId="0" fontId="127" fillId="0" borderId="133" xfId="0" applyFont="1" applyFill="1" applyBorder="1" applyAlignment="1">
      <alignment vertical="center" wrapText="1"/>
    </xf>
    <xf numFmtId="0" fontId="127" fillId="3" borderId="124" xfId="0" applyFont="1" applyFill="1" applyBorder="1" applyAlignment="1">
      <alignment vertical="center" wrapText="1"/>
    </xf>
    <xf numFmtId="0" fontId="105" fillId="0" borderId="130" xfId="0" applyNumberFormat="1" applyFont="1" applyFill="1" applyBorder="1" applyAlignment="1">
      <alignment vertical="center" wrapText="1"/>
    </xf>
    <xf numFmtId="0" fontId="2" fillId="0" borderId="130" xfId="0" applyNumberFormat="1" applyFont="1" applyFill="1" applyBorder="1" applyAlignment="1">
      <alignment horizontal="left" vertical="center" wrapText="1" indent="4"/>
    </xf>
    <xf numFmtId="0" fontId="45" fillId="0" borderId="130" xfId="0" applyNumberFormat="1" applyFont="1" applyFill="1" applyBorder="1" applyAlignment="1">
      <alignment vertical="center" wrapText="1"/>
    </xf>
    <xf numFmtId="0" fontId="2" fillId="0" borderId="127" xfId="0" applyFont="1" applyFill="1" applyBorder="1" applyAlignment="1" applyProtection="1">
      <alignment horizontal="left" vertical="center" indent="11"/>
      <protection locked="0"/>
    </xf>
    <xf numFmtId="0" fontId="46" fillId="0" borderId="127" xfId="0" applyFont="1" applyFill="1" applyBorder="1" applyAlignment="1" applyProtection="1">
      <alignment horizontal="left" vertical="center" indent="17"/>
      <protection locked="0"/>
    </xf>
    <xf numFmtId="0" fontId="112" fillId="0" borderId="127" xfId="0" applyFont="1" applyBorder="1" applyAlignment="1">
      <alignment vertical="center"/>
    </xf>
    <xf numFmtId="0" fontId="96" fillId="0" borderId="127" xfId="0" applyNumberFormat="1" applyFont="1" applyFill="1" applyBorder="1" applyAlignment="1">
      <alignment vertical="center" wrapText="1"/>
    </xf>
    <xf numFmtId="0" fontId="97" fillId="0" borderId="130" xfId="0" applyNumberFormat="1" applyFont="1" applyFill="1" applyBorder="1" applyAlignment="1">
      <alignment horizontal="left" vertical="center" wrapText="1"/>
    </xf>
    <xf numFmtId="0" fontId="2" fillId="0" borderId="130" xfId="0" applyNumberFormat="1" applyFont="1" applyFill="1" applyBorder="1" applyAlignment="1">
      <alignment horizontal="left" vertical="center" wrapText="1"/>
    </xf>
    <xf numFmtId="193" fontId="95" fillId="0" borderId="0" xfId="0" applyNumberFormat="1" applyFont="1" applyFill="1" applyBorder="1" applyAlignment="1" applyProtection="1">
      <alignment horizontal="right"/>
    </xf>
    <xf numFmtId="0" fontId="126" fillId="3" borderId="125" xfId="0" applyFont="1" applyFill="1" applyBorder="1" applyAlignment="1">
      <alignment horizontal="left" vertical="center" wrapText="1" indent="1"/>
    </xf>
    <xf numFmtId="0" fontId="126" fillId="3" borderId="127" xfId="0" applyFont="1" applyFill="1" applyBorder="1" applyAlignment="1">
      <alignment horizontal="left" vertical="center" wrapText="1" indent="1"/>
    </xf>
    <xf numFmtId="0" fontId="127" fillId="0" borderId="127" xfId="0" applyFont="1" applyBorder="1" applyAlignment="1">
      <alignment horizontal="left" vertical="center" wrapText="1"/>
    </xf>
    <xf numFmtId="0" fontId="126" fillId="0" borderId="127" xfId="0" applyFont="1" applyBorder="1" applyAlignment="1">
      <alignment horizontal="left" vertical="center" wrapText="1" indent="1"/>
    </xf>
    <xf numFmtId="0" fontId="127" fillId="3" borderId="127" xfId="0" applyFont="1" applyFill="1" applyBorder="1" applyAlignment="1">
      <alignment horizontal="left" vertical="center" wrapText="1"/>
    </xf>
    <xf numFmtId="0" fontId="128" fillId="3" borderId="127" xfId="0" applyFont="1" applyFill="1" applyBorder="1" applyAlignment="1">
      <alignment horizontal="left" vertical="center" wrapText="1" indent="1"/>
    </xf>
    <xf numFmtId="0" fontId="130" fillId="0" borderId="127" xfId="0" applyFont="1" applyBorder="1" applyAlignment="1">
      <alignment horizontal="justify"/>
    </xf>
    <xf numFmtId="0" fontId="126" fillId="0" borderId="127" xfId="0" applyFont="1" applyFill="1" applyBorder="1" applyAlignment="1">
      <alignment horizontal="left" vertical="center" wrapText="1" indent="1"/>
    </xf>
    <xf numFmtId="0" fontId="114" fillId="0" borderId="0" xfId="0" applyFont="1"/>
    <xf numFmtId="0" fontId="117" fillId="0" borderId="127" xfId="0" applyFont="1" applyBorder="1"/>
    <xf numFmtId="49" fontId="119" fillId="0" borderId="127" xfId="5" applyNumberFormat="1" applyFont="1" applyFill="1" applyBorder="1" applyAlignment="1" applyProtection="1">
      <alignment horizontal="right" vertical="center"/>
      <protection locked="0"/>
    </xf>
    <xf numFmtId="0" fontId="118" fillId="3" borderId="127" xfId="13" applyFont="1" applyFill="1" applyBorder="1" applyAlignment="1" applyProtection="1">
      <alignment horizontal="left" vertical="center" wrapText="1"/>
      <protection locked="0"/>
    </xf>
    <xf numFmtId="49" fontId="118" fillId="3" borderId="127" xfId="5" applyNumberFormat="1" applyFont="1" applyFill="1" applyBorder="1" applyAlignment="1" applyProtection="1">
      <alignment horizontal="right" vertical="center"/>
      <protection locked="0"/>
    </xf>
    <xf numFmtId="0" fontId="118" fillId="0" borderId="127" xfId="13" applyFont="1" applyFill="1" applyBorder="1" applyAlignment="1" applyProtection="1">
      <alignment horizontal="left" vertical="center" wrapText="1"/>
      <protection locked="0"/>
    </xf>
    <xf numFmtId="49" fontId="118" fillId="0" borderId="127" xfId="5" applyNumberFormat="1" applyFont="1" applyFill="1" applyBorder="1" applyAlignment="1" applyProtection="1">
      <alignment horizontal="right" vertical="center"/>
      <protection locked="0"/>
    </xf>
    <xf numFmtId="0" fontId="120" fillId="0" borderId="127" xfId="13" applyFont="1" applyFill="1" applyBorder="1" applyAlignment="1" applyProtection="1">
      <alignment horizontal="left" vertical="center" wrapText="1"/>
      <protection locked="0"/>
    </xf>
    <xf numFmtId="0" fontId="117" fillId="0" borderId="127" xfId="0" applyFont="1" applyFill="1" applyBorder="1" applyAlignment="1">
      <alignment horizontal="center" vertical="center" wrapText="1"/>
    </xf>
    <xf numFmtId="14" fontId="114" fillId="0" borderId="0" xfId="0" applyNumberFormat="1" applyFont="1"/>
    <xf numFmtId="43" fontId="97" fillId="0" borderId="0" xfId="7" applyFont="1"/>
    <xf numFmtId="0" fontId="114" fillId="0" borderId="0" xfId="0" applyFont="1" applyAlignment="1">
      <alignment wrapText="1"/>
    </xf>
    <xf numFmtId="166" fontId="113" fillId="36" borderId="127" xfId="20965" applyFont="1" applyFill="1" applyBorder="1"/>
    <xf numFmtId="0" fontId="113" fillId="0" borderId="127" xfId="0" applyFont="1" applyBorder="1"/>
    <xf numFmtId="0" fontId="113" fillId="0" borderId="127" xfId="0" applyFont="1" applyFill="1" applyBorder="1"/>
    <xf numFmtId="0" fontId="113" fillId="0" borderId="127" xfId="0" applyFont="1" applyBorder="1" applyAlignment="1">
      <alignment horizontal="left" indent="8"/>
    </xf>
    <xf numFmtId="0" fontId="113" fillId="0" borderId="127" xfId="0" applyFont="1" applyBorder="1" applyAlignment="1">
      <alignment wrapText="1"/>
    </xf>
    <xf numFmtId="0" fontId="117" fillId="0" borderId="0" xfId="0" applyFont="1"/>
    <xf numFmtId="0" fontId="116" fillId="0" borderId="127" xfId="0" applyFont="1" applyBorder="1"/>
    <xf numFmtId="49" fontId="119" fillId="0" borderId="127" xfId="5" applyNumberFormat="1" applyFont="1" applyFill="1" applyBorder="1" applyAlignment="1" applyProtection="1">
      <alignment horizontal="right" vertical="center" wrapText="1"/>
      <protection locked="0"/>
    </xf>
    <xf numFmtId="49" fontId="118" fillId="3" borderId="127" xfId="5" applyNumberFormat="1" applyFont="1" applyFill="1" applyBorder="1" applyAlignment="1" applyProtection="1">
      <alignment horizontal="right" vertical="center" wrapText="1"/>
      <protection locked="0"/>
    </xf>
    <xf numFmtId="49" fontId="118" fillId="0" borderId="127" xfId="5" applyNumberFormat="1" applyFont="1" applyFill="1" applyBorder="1" applyAlignment="1" applyProtection="1">
      <alignment horizontal="right" vertical="center" wrapText="1"/>
      <protection locked="0"/>
    </xf>
    <xf numFmtId="0" fontId="113" fillId="0" borderId="127" xfId="0" applyFont="1" applyBorder="1" applyAlignment="1">
      <alignment horizontal="center" vertical="center" wrapText="1"/>
    </xf>
    <xf numFmtId="0" fontId="113" fillId="0" borderId="131" xfId="0" applyFont="1" applyFill="1" applyBorder="1" applyAlignment="1">
      <alignment horizontal="center" vertical="center" wrapText="1"/>
    </xf>
    <xf numFmtId="0" fontId="113" fillId="0" borderId="127" xfId="0" applyFont="1" applyBorder="1" applyAlignment="1">
      <alignment horizontal="center" vertical="center"/>
    </xf>
    <xf numFmtId="0" fontId="113" fillId="0" borderId="0" xfId="0" applyFont="1"/>
    <xf numFmtId="0" fontId="113" fillId="0" borderId="0" xfId="0" applyFont="1" applyAlignment="1">
      <alignment wrapText="1"/>
    </xf>
    <xf numFmtId="14" fontId="113" fillId="0" borderId="0" xfId="0" applyNumberFormat="1" applyFont="1"/>
    <xf numFmtId="0" fontId="114" fillId="0" borderId="0" xfId="0" applyFont="1" applyBorder="1"/>
    <xf numFmtId="0" fontId="114" fillId="0" borderId="0" xfId="0" applyFont="1" applyBorder="1" applyAlignment="1">
      <alignment horizontal="left"/>
    </xf>
    <xf numFmtId="0" fontId="116" fillId="0" borderId="127" xfId="0" applyFont="1" applyFill="1" applyBorder="1"/>
    <xf numFmtId="0" fontId="113" fillId="0" borderId="127" xfId="0" applyNumberFormat="1" applyFont="1" applyFill="1" applyBorder="1" applyAlignment="1">
      <alignment horizontal="left" vertical="center" wrapText="1"/>
    </xf>
    <xf numFmtId="0" fontId="116" fillId="0" borderId="127" xfId="0" applyFont="1" applyFill="1" applyBorder="1" applyAlignment="1">
      <alignment horizontal="left" wrapText="1" indent="1"/>
    </xf>
    <xf numFmtId="0" fontId="116" fillId="0" borderId="127" xfId="0" applyFont="1" applyFill="1" applyBorder="1" applyAlignment="1">
      <alignment horizontal="left" vertical="center" indent="1"/>
    </xf>
    <xf numFmtId="0" fontId="113" fillId="0" borderId="127" xfId="0" applyFont="1" applyFill="1" applyBorder="1" applyAlignment="1">
      <alignment horizontal="left" wrapText="1" indent="1"/>
    </xf>
    <xf numFmtId="0" fontId="113" fillId="0" borderId="127" xfId="0" applyFont="1" applyFill="1" applyBorder="1" applyAlignment="1">
      <alignment horizontal="left" indent="1"/>
    </xf>
    <xf numFmtId="0" fontId="113" fillId="0" borderId="127" xfId="0" applyFont="1" applyFill="1" applyBorder="1" applyAlignment="1">
      <alignment horizontal="left" wrapText="1" indent="4"/>
    </xf>
    <xf numFmtId="0" fontId="113" fillId="0" borderId="127" xfId="0" applyNumberFormat="1" applyFont="1" applyFill="1" applyBorder="1" applyAlignment="1">
      <alignment horizontal="left" indent="3"/>
    </xf>
    <xf numFmtId="0" fontId="116" fillId="0" borderId="127" xfId="0" applyFont="1" applyFill="1" applyBorder="1" applyAlignment="1">
      <alignment horizontal="left" indent="1"/>
    </xf>
    <xf numFmtId="0" fontId="117" fillId="0" borderId="7" xfId="0" applyFont="1" applyBorder="1"/>
    <xf numFmtId="0" fontId="117" fillId="0" borderId="127" xfId="0" applyFont="1" applyFill="1" applyBorder="1"/>
    <xf numFmtId="0" fontId="114" fillId="0" borderId="127" xfId="0" applyFont="1" applyFill="1" applyBorder="1" applyAlignment="1">
      <alignment horizontal="left" wrapText="1" indent="2"/>
    </xf>
    <xf numFmtId="0" fontId="114" fillId="0" borderId="127" xfId="0" applyFont="1" applyFill="1" applyBorder="1"/>
    <xf numFmtId="0" fontId="114" fillId="0" borderId="127" xfId="0" applyFont="1" applyFill="1" applyBorder="1" applyAlignment="1">
      <alignment horizontal="left" wrapText="1"/>
    </xf>
    <xf numFmtId="0" fontId="113" fillId="0" borderId="0" xfId="0" applyFont="1" applyBorder="1"/>
    <xf numFmtId="0" fontId="113" fillId="0" borderId="127" xfId="0" applyFont="1" applyBorder="1" applyAlignment="1">
      <alignment horizontal="left" indent="1"/>
    </xf>
    <xf numFmtId="0" fontId="113" fillId="0" borderId="127" xfId="0" applyFont="1" applyBorder="1" applyAlignment="1">
      <alignment horizontal="center"/>
    </xf>
    <xf numFmtId="0" fontId="113" fillId="0" borderId="0" xfId="0" applyFont="1" applyBorder="1" applyAlignment="1">
      <alignment horizontal="center" vertical="center"/>
    </xf>
    <xf numFmtId="0" fontId="113" fillId="0" borderId="127" xfId="0" applyFont="1" applyFill="1" applyBorder="1" applyAlignment="1">
      <alignment horizontal="center" vertical="center" wrapText="1"/>
    </xf>
    <xf numFmtId="0" fontId="113" fillId="0" borderId="7" xfId="0" applyFont="1" applyBorder="1" applyAlignment="1">
      <alignment horizontal="center" vertical="center" wrapText="1"/>
    </xf>
    <xf numFmtId="0" fontId="113" fillId="0" borderId="7" xfId="0" applyFont="1" applyBorder="1" applyAlignment="1">
      <alignment wrapText="1"/>
    </xf>
    <xf numFmtId="0" fontId="113" fillId="0" borderId="0" xfId="0" applyFont="1" applyBorder="1" applyAlignment="1">
      <alignment horizontal="center" vertical="center" wrapText="1"/>
    </xf>
    <xf numFmtId="0" fontId="113" fillId="0" borderId="106"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130" xfId="0" applyFont="1" applyFill="1" applyBorder="1" applyAlignment="1">
      <alignment horizontal="center" vertical="center" wrapText="1"/>
    </xf>
    <xf numFmtId="0" fontId="113" fillId="0" borderId="107" xfId="0" applyFont="1" applyFill="1" applyBorder="1" applyAlignment="1">
      <alignment horizontal="center" vertical="center" wrapText="1"/>
    </xf>
    <xf numFmtId="0" fontId="113" fillId="0" borderId="0" xfId="0" applyFont="1" applyFill="1"/>
    <xf numFmtId="49" fontId="113" fillId="0" borderId="23" xfId="0" applyNumberFormat="1" applyFont="1" applyFill="1" applyBorder="1" applyAlignment="1">
      <alignment horizontal="left" wrapText="1" indent="1"/>
    </xf>
    <xf numFmtId="0" fontId="113" fillId="0" borderId="21" xfId="0" applyNumberFormat="1" applyFont="1" applyFill="1" applyBorder="1" applyAlignment="1">
      <alignment horizontal="left" wrapText="1" indent="1"/>
    </xf>
    <xf numFmtId="49" fontId="113" fillId="0" borderId="81" xfId="0" applyNumberFormat="1" applyFont="1" applyFill="1" applyBorder="1" applyAlignment="1">
      <alignment horizontal="left" wrapText="1" indent="1"/>
    </xf>
    <xf numFmtId="0" fontId="113" fillId="0" borderId="18" xfId="0" applyNumberFormat="1" applyFont="1" applyFill="1" applyBorder="1" applyAlignment="1">
      <alignment horizontal="left" wrapText="1" indent="1"/>
    </xf>
    <xf numFmtId="49" fontId="113" fillId="0" borderId="18" xfId="0" applyNumberFormat="1" applyFont="1" applyFill="1" applyBorder="1" applyAlignment="1">
      <alignment horizontal="left" wrapText="1" indent="3"/>
    </xf>
    <xf numFmtId="49" fontId="113" fillId="0" borderId="81" xfId="0" applyNumberFormat="1" applyFont="1" applyFill="1" applyBorder="1" applyAlignment="1">
      <alignment horizontal="left" wrapText="1" indent="3"/>
    </xf>
    <xf numFmtId="49" fontId="113" fillId="0" borderId="81" xfId="0" applyNumberFormat="1" applyFont="1" applyFill="1" applyBorder="1" applyAlignment="1">
      <alignment horizontal="left" wrapText="1" indent="2"/>
    </xf>
    <xf numFmtId="49" fontId="113" fillId="0" borderId="18" xfId="0" applyNumberFormat="1" applyFont="1" applyBorder="1" applyAlignment="1">
      <alignment horizontal="left" wrapText="1" indent="2"/>
    </xf>
    <xf numFmtId="49" fontId="113" fillId="0" borderId="81" xfId="0" applyNumberFormat="1" applyFont="1" applyFill="1" applyBorder="1" applyAlignment="1">
      <alignment horizontal="left" vertical="top" wrapText="1" indent="2"/>
    </xf>
    <xf numFmtId="49" fontId="113" fillId="0" borderId="81" xfId="0" applyNumberFormat="1" applyFont="1" applyFill="1" applyBorder="1" applyAlignment="1">
      <alignment horizontal="left" indent="1"/>
    </xf>
    <xf numFmtId="0" fontId="113" fillId="0" borderId="18" xfId="0" applyNumberFormat="1" applyFont="1" applyBorder="1" applyAlignment="1">
      <alignment horizontal="left" indent="1"/>
    </xf>
    <xf numFmtId="49" fontId="113" fillId="0" borderId="18" xfId="0" applyNumberFormat="1" applyFont="1" applyBorder="1" applyAlignment="1">
      <alignment horizontal="left" indent="1"/>
    </xf>
    <xf numFmtId="49" fontId="113" fillId="0" borderId="81" xfId="0" applyNumberFormat="1" applyFont="1" applyFill="1" applyBorder="1" applyAlignment="1">
      <alignment horizontal="left" indent="3"/>
    </xf>
    <xf numFmtId="49" fontId="113" fillId="0" borderId="18" xfId="0" applyNumberFormat="1" applyFont="1" applyBorder="1" applyAlignment="1">
      <alignment horizontal="left" indent="3"/>
    </xf>
    <xf numFmtId="0" fontId="113" fillId="0" borderId="18" xfId="0" applyFont="1" applyBorder="1" applyAlignment="1">
      <alignment horizontal="left" indent="2"/>
    </xf>
    <xf numFmtId="0" fontId="113" fillId="0" borderId="81" xfId="0" applyFont="1" applyBorder="1" applyAlignment="1">
      <alignment horizontal="left" indent="2"/>
    </xf>
    <xf numFmtId="0" fontId="113" fillId="0" borderId="18" xfId="0" applyFont="1" applyBorder="1" applyAlignment="1">
      <alignment horizontal="left" indent="1"/>
    </xf>
    <xf numFmtId="0" fontId="113" fillId="0" borderId="81" xfId="0" applyFont="1" applyBorder="1" applyAlignment="1">
      <alignment horizontal="left" indent="1"/>
    </xf>
    <xf numFmtId="0" fontId="116" fillId="0" borderId="64" xfId="0" applyFont="1" applyBorder="1"/>
    <xf numFmtId="0" fontId="113" fillId="0" borderId="67" xfId="0" applyFont="1" applyBorder="1"/>
    <xf numFmtId="0" fontId="113" fillId="0" borderId="75" xfId="0" applyFont="1" applyBorder="1" applyAlignment="1">
      <alignment horizontal="center" vertical="center" wrapText="1"/>
    </xf>
    <xf numFmtId="0" fontId="113" fillId="0" borderId="81" xfId="0" applyFont="1" applyFill="1" applyBorder="1" applyAlignment="1">
      <alignment horizontal="center" vertical="center" wrapText="1"/>
    </xf>
    <xf numFmtId="0" fontId="113" fillId="0" borderId="0" xfId="0" applyFont="1" applyBorder="1" applyAlignment="1">
      <alignment wrapText="1"/>
    </xf>
    <xf numFmtId="14" fontId="113" fillId="0" borderId="0" xfId="0" applyNumberFormat="1" applyFont="1" applyBorder="1"/>
    <xf numFmtId="0" fontId="113" fillId="0" borderId="0" xfId="0" applyFont="1" applyAlignment="1">
      <alignment horizontal="center" vertical="center"/>
    </xf>
    <xf numFmtId="0" fontId="113" fillId="0" borderId="0" xfId="0" applyFont="1" applyBorder="1" applyAlignment="1">
      <alignment horizontal="left"/>
    </xf>
    <xf numFmtId="0" fontId="116" fillId="0" borderId="127" xfId="0" applyNumberFormat="1" applyFont="1" applyFill="1" applyBorder="1" applyAlignment="1">
      <alignment horizontal="left" vertical="center" wrapText="1"/>
    </xf>
    <xf numFmtId="0" fontId="113" fillId="0" borderId="7" xfId="0" applyFont="1" applyFill="1" applyBorder="1" applyAlignment="1">
      <alignment horizontal="center" vertical="center" wrapText="1"/>
    </xf>
    <xf numFmtId="0" fontId="118" fillId="0" borderId="0" xfId="0" applyFont="1"/>
    <xf numFmtId="0" fontId="95" fillId="0" borderId="0" xfId="0" applyFont="1" applyFill="1" applyBorder="1" applyAlignment="1">
      <alignment wrapText="1"/>
    </xf>
    <xf numFmtId="0" fontId="116" fillId="0" borderId="127" xfId="0" applyFont="1" applyBorder="1" applyAlignment="1">
      <alignment horizontal="center" vertical="center" wrapText="1"/>
    </xf>
    <xf numFmtId="0" fontId="118" fillId="0" borderId="0" xfId="0" applyFont="1" applyAlignment="1">
      <alignment horizontal="center" vertical="center"/>
    </xf>
    <xf numFmtId="0" fontId="134" fillId="0" borderId="0" xfId="0" applyFont="1"/>
    <xf numFmtId="0" fontId="113" fillId="0" borderId="122" xfId="0" applyNumberFormat="1" applyFont="1" applyFill="1" applyBorder="1" applyAlignment="1">
      <alignment horizontal="left" vertical="center" wrapText="1" indent="1" readingOrder="1"/>
    </xf>
    <xf numFmtId="0" fontId="134" fillId="0" borderId="127" xfId="0" applyFont="1" applyBorder="1" applyAlignment="1">
      <alignment horizontal="left" indent="3"/>
    </xf>
    <xf numFmtId="0" fontId="116" fillId="0" borderId="127" xfId="0" applyNumberFormat="1" applyFont="1" applyFill="1" applyBorder="1" applyAlignment="1">
      <alignment vertical="center" wrapText="1" readingOrder="1"/>
    </xf>
    <xf numFmtId="0" fontId="134" fillId="0" borderId="127" xfId="0" applyFont="1" applyFill="1" applyBorder="1" applyAlignment="1">
      <alignment horizontal="left" indent="2"/>
    </xf>
    <xf numFmtId="0" fontId="113" fillId="0" borderId="123" xfId="0" applyNumberFormat="1" applyFont="1" applyFill="1" applyBorder="1" applyAlignment="1">
      <alignment vertical="center" wrapText="1" readingOrder="1"/>
    </xf>
    <xf numFmtId="0" fontId="134" fillId="0" borderId="131" xfId="0" applyFont="1" applyBorder="1" applyAlignment="1">
      <alignment horizontal="left" indent="2"/>
    </xf>
    <xf numFmtId="0" fontId="113" fillId="0" borderId="122" xfId="0" applyNumberFormat="1" applyFont="1" applyFill="1" applyBorder="1" applyAlignment="1">
      <alignment vertical="center" wrapText="1" readingOrder="1"/>
    </xf>
    <xf numFmtId="0" fontId="134" fillId="0" borderId="127" xfId="0" applyFont="1" applyBorder="1" applyAlignment="1">
      <alignment horizontal="left" indent="2"/>
    </xf>
    <xf numFmtId="0" fontId="113" fillId="0" borderId="121" xfId="0" applyNumberFormat="1" applyFont="1" applyFill="1" applyBorder="1" applyAlignment="1">
      <alignment vertical="center" wrapText="1" readingOrder="1"/>
    </xf>
    <xf numFmtId="0" fontId="134" fillId="0" borderId="7" xfId="0" applyFont="1" applyBorder="1"/>
    <xf numFmtId="0" fontId="2" fillId="0" borderId="15" xfId="0" applyNumberFormat="1" applyFont="1" applyFill="1" applyBorder="1" applyAlignment="1">
      <alignment horizontal="left" vertical="center" wrapText="1" indent="1"/>
    </xf>
    <xf numFmtId="169" fontId="2" fillId="37" borderId="63" xfId="20" applyFont="1" applyBorder="1"/>
    <xf numFmtId="193" fontId="87" fillId="2" borderId="87" xfId="0" applyNumberFormat="1" applyFont="1" applyFill="1" applyBorder="1" applyAlignment="1" applyProtection="1">
      <alignment vertical="center"/>
      <protection locked="0"/>
    </xf>
    <xf numFmtId="193" fontId="87" fillId="2" borderId="131" xfId="0" applyNumberFormat="1" applyFont="1" applyFill="1" applyBorder="1" applyAlignment="1" applyProtection="1">
      <alignment vertical="center"/>
      <protection locked="0"/>
    </xf>
    <xf numFmtId="0" fontId="2" fillId="81" borderId="0" xfId="13" applyFont="1" applyFill="1" applyBorder="1" applyAlignment="1" applyProtection="1">
      <alignment wrapText="1"/>
      <protection locked="0"/>
    </xf>
    <xf numFmtId="164" fontId="84" fillId="0" borderId="18" xfId="7" applyNumberFormat="1" applyFont="1" applyFill="1" applyBorder="1" applyAlignment="1" applyProtection="1">
      <alignment vertical="center" wrapText="1"/>
      <protection locked="0"/>
    </xf>
    <xf numFmtId="164" fontId="84" fillId="0" borderId="127" xfId="7" applyNumberFormat="1" applyFont="1" applyFill="1" applyBorder="1" applyAlignment="1" applyProtection="1">
      <alignment vertical="center" wrapText="1"/>
      <protection locked="0"/>
    </xf>
    <xf numFmtId="164" fontId="84" fillId="0" borderId="81" xfId="7" applyNumberFormat="1" applyFont="1" applyFill="1" applyBorder="1" applyAlignment="1" applyProtection="1">
      <alignment vertical="center" wrapText="1"/>
      <protection locked="0"/>
    </xf>
    <xf numFmtId="164" fontId="2" fillId="0" borderId="3" xfId="7" applyNumberFormat="1" applyFont="1" applyFill="1" applyBorder="1" applyAlignment="1" applyProtection="1">
      <alignment horizontal="right" vertical="center" wrapText="1"/>
      <protection locked="0"/>
    </xf>
    <xf numFmtId="164" fontId="84" fillId="0" borderId="3" xfId="7" applyNumberFormat="1" applyFont="1" applyFill="1" applyBorder="1" applyAlignment="1" applyProtection="1">
      <alignment vertical="center" wrapText="1"/>
      <protection locked="0"/>
    </xf>
    <xf numFmtId="164" fontId="84" fillId="0" borderId="19" xfId="7" applyNumberFormat="1" applyFont="1" applyFill="1" applyBorder="1" applyAlignment="1" applyProtection="1">
      <alignment vertical="center" wrapText="1"/>
      <protection locked="0"/>
    </xf>
    <xf numFmtId="164" fontId="2" fillId="2" borderId="3" xfId="7" applyNumberFormat="1" applyFont="1" applyFill="1" applyBorder="1" applyAlignment="1" applyProtection="1">
      <alignment vertical="center"/>
      <protection locked="0"/>
    </xf>
    <xf numFmtId="164" fontId="87" fillId="2" borderId="3" xfId="7" applyNumberFormat="1" applyFont="1" applyFill="1" applyBorder="1" applyAlignment="1" applyProtection="1">
      <alignment vertical="center"/>
      <protection locked="0"/>
    </xf>
    <xf numFmtId="164" fontId="87" fillId="2" borderId="19" xfId="7" applyNumberFormat="1" applyFont="1" applyFill="1" applyBorder="1" applyAlignment="1" applyProtection="1">
      <alignment vertical="center"/>
      <protection locked="0"/>
    </xf>
    <xf numFmtId="164" fontId="87" fillId="2" borderId="18" xfId="7" applyNumberFormat="1" applyFont="1" applyFill="1" applyBorder="1" applyAlignment="1" applyProtection="1">
      <alignment vertical="center"/>
      <protection locked="0"/>
    </xf>
    <xf numFmtId="164" fontId="87" fillId="2" borderId="127" xfId="7" applyNumberFormat="1" applyFont="1" applyFill="1" applyBorder="1" applyAlignment="1" applyProtection="1">
      <alignment vertical="center"/>
      <protection locked="0"/>
    </xf>
    <xf numFmtId="164" fontId="87" fillId="2" borderId="81" xfId="7" applyNumberFormat="1" applyFont="1" applyFill="1" applyBorder="1" applyAlignment="1" applyProtection="1">
      <alignment vertical="center"/>
      <protection locked="0"/>
    </xf>
    <xf numFmtId="164" fontId="2" fillId="2" borderId="97" xfId="7" applyNumberFormat="1" applyFont="1" applyFill="1" applyBorder="1" applyAlignment="1" applyProtection="1">
      <alignment vertical="center"/>
      <protection locked="0"/>
    </xf>
    <xf numFmtId="164" fontId="87" fillId="2" borderId="97" xfId="7" applyNumberFormat="1" applyFont="1" applyFill="1" applyBorder="1" applyAlignment="1" applyProtection="1">
      <alignment vertical="center"/>
      <protection locked="0"/>
    </xf>
    <xf numFmtId="164" fontId="87" fillId="2" borderId="91" xfId="7" applyNumberFormat="1" applyFont="1" applyFill="1" applyBorder="1" applyAlignment="1" applyProtection="1">
      <alignment vertical="center"/>
      <protection locked="0"/>
    </xf>
    <xf numFmtId="164" fontId="87" fillId="2" borderId="87" xfId="7" applyNumberFormat="1" applyFont="1" applyFill="1" applyBorder="1" applyAlignment="1" applyProtection="1">
      <alignment vertical="center"/>
      <protection locked="0"/>
    </xf>
    <xf numFmtId="164" fontId="87" fillId="2" borderId="131" xfId="7" applyNumberFormat="1" applyFont="1" applyFill="1" applyBorder="1" applyAlignment="1" applyProtection="1">
      <alignment vertical="center"/>
      <protection locked="0"/>
    </xf>
    <xf numFmtId="164" fontId="2" fillId="0" borderId="3" xfId="7" applyNumberFormat="1" applyFont="1" applyFill="1" applyBorder="1" applyAlignment="1" applyProtection="1">
      <alignment vertical="center" wrapText="1"/>
      <protection locked="0"/>
    </xf>
    <xf numFmtId="9" fontId="45" fillId="0" borderId="3" xfId="20962" applyFont="1" applyFill="1" applyBorder="1" applyAlignment="1" applyProtection="1">
      <alignment horizontal="right" vertical="center" wrapText="1"/>
      <protection locked="0"/>
    </xf>
    <xf numFmtId="9" fontId="84" fillId="0" borderId="3" xfId="20962" applyFont="1" applyFill="1" applyBorder="1" applyAlignment="1" applyProtection="1">
      <alignment vertical="center" wrapText="1"/>
      <protection locked="0"/>
    </xf>
    <xf numFmtId="9" fontId="84" fillId="0" borderId="19" xfId="20962" applyFont="1" applyFill="1" applyBorder="1" applyAlignment="1" applyProtection="1">
      <alignment vertical="center" wrapText="1"/>
      <protection locked="0"/>
    </xf>
    <xf numFmtId="9" fontId="85" fillId="0" borderId="0" xfId="20962" applyFont="1" applyFill="1"/>
    <xf numFmtId="9" fontId="84" fillId="0" borderId="18" xfId="20962" applyFont="1" applyFill="1" applyBorder="1" applyAlignment="1" applyProtection="1">
      <alignment vertical="center" wrapText="1"/>
      <protection locked="0"/>
    </xf>
    <xf numFmtId="9" fontId="84" fillId="0" borderId="127" xfId="20962" applyFont="1" applyFill="1" applyBorder="1" applyAlignment="1" applyProtection="1">
      <alignment vertical="center" wrapText="1"/>
      <protection locked="0"/>
    </xf>
    <xf numFmtId="9" fontId="84" fillId="0" borderId="81" xfId="20962" applyFont="1" applyFill="1" applyBorder="1" applyAlignment="1" applyProtection="1">
      <alignment vertical="center" wrapText="1"/>
      <protection locked="0"/>
    </xf>
    <xf numFmtId="9" fontId="2" fillId="0" borderId="3" xfId="20962" applyFont="1" applyBorder="1" applyAlignment="1" applyProtection="1">
      <alignment horizontal="right" vertical="center" wrapText="1"/>
      <protection locked="0"/>
    </xf>
    <xf numFmtId="9" fontId="84" fillId="0" borderId="3" xfId="20962" applyFont="1" applyBorder="1" applyAlignment="1" applyProtection="1">
      <alignment vertical="center" wrapText="1"/>
      <protection locked="0"/>
    </xf>
    <xf numFmtId="9" fontId="84" fillId="0" borderId="19" xfId="20962" applyFont="1" applyBorder="1" applyAlignment="1" applyProtection="1">
      <alignment vertical="center" wrapText="1"/>
      <protection locked="0"/>
    </xf>
    <xf numFmtId="9" fontId="85" fillId="0" borderId="0" xfId="20962" applyFont="1"/>
    <xf numFmtId="9" fontId="84" fillId="0" borderId="18" xfId="20962" applyFont="1" applyBorder="1" applyAlignment="1" applyProtection="1">
      <alignment vertical="center" wrapText="1"/>
      <protection locked="0"/>
    </xf>
    <xf numFmtId="9" fontId="84" fillId="0" borderId="127" xfId="20962" applyFont="1" applyBorder="1" applyAlignment="1" applyProtection="1">
      <alignment vertical="center" wrapText="1"/>
      <protection locked="0"/>
    </xf>
    <xf numFmtId="9" fontId="84" fillId="0" borderId="81" xfId="20962" applyFont="1" applyBorder="1" applyAlignment="1" applyProtection="1">
      <alignment vertical="center" wrapText="1"/>
      <protection locked="0"/>
    </xf>
    <xf numFmtId="9" fontId="2" fillId="2" borderId="3" xfId="20962" applyFont="1" applyFill="1" applyBorder="1" applyAlignment="1" applyProtection="1">
      <alignment vertical="center"/>
      <protection locked="0"/>
    </xf>
    <xf numFmtId="9" fontId="87" fillId="2" borderId="3" xfId="20962" applyFont="1" applyFill="1" applyBorder="1" applyAlignment="1" applyProtection="1">
      <alignment vertical="center"/>
      <protection locked="0"/>
    </xf>
    <xf numFmtId="9" fontId="87" fillId="2" borderId="19" xfId="20962" applyFont="1" applyFill="1" applyBorder="1" applyAlignment="1" applyProtection="1">
      <alignment vertical="center"/>
      <protection locked="0"/>
    </xf>
    <xf numFmtId="9" fontId="87" fillId="2" borderId="18" xfId="20962" applyFont="1" applyFill="1" applyBorder="1" applyAlignment="1" applyProtection="1">
      <alignment vertical="center"/>
      <protection locked="0"/>
    </xf>
    <xf numFmtId="9" fontId="87" fillId="2" borderId="127" xfId="20962" applyFont="1" applyFill="1" applyBorder="1" applyAlignment="1" applyProtection="1">
      <alignment vertical="center"/>
      <protection locked="0"/>
    </xf>
    <xf numFmtId="9" fontId="87" fillId="2" borderId="81" xfId="20962" applyFont="1" applyFill="1" applyBorder="1" applyAlignment="1" applyProtection="1">
      <alignment vertical="center"/>
      <protection locked="0"/>
    </xf>
    <xf numFmtId="9" fontId="84" fillId="0" borderId="18" xfId="20962" applyFont="1" applyFill="1" applyBorder="1" applyAlignment="1" applyProtection="1">
      <alignment horizontal="center" vertical="center" wrapText="1"/>
      <protection locked="0"/>
    </xf>
    <xf numFmtId="9" fontId="84" fillId="0" borderId="127" xfId="20962" applyFont="1" applyFill="1" applyBorder="1" applyAlignment="1" applyProtection="1">
      <alignment horizontal="center" vertical="center" wrapText="1"/>
      <protection locked="0"/>
    </xf>
    <xf numFmtId="9" fontId="84" fillId="0" borderId="81" xfId="20962" applyFont="1" applyFill="1" applyBorder="1" applyAlignment="1" applyProtection="1">
      <alignment horizontal="center" vertical="center" wrapText="1"/>
      <protection locked="0"/>
    </xf>
    <xf numFmtId="9" fontId="2" fillId="2" borderId="97" xfId="20962" applyFont="1" applyFill="1" applyBorder="1" applyAlignment="1" applyProtection="1">
      <alignment vertical="center"/>
      <protection locked="0"/>
    </xf>
    <xf numFmtId="9" fontId="87" fillId="2" borderId="97" xfId="20962" applyFont="1" applyFill="1" applyBorder="1" applyAlignment="1" applyProtection="1">
      <alignment vertical="center"/>
      <protection locked="0"/>
    </xf>
    <xf numFmtId="9" fontId="87" fillId="2" borderId="91" xfId="20962" applyFont="1" applyFill="1" applyBorder="1" applyAlignment="1" applyProtection="1">
      <alignment vertical="center"/>
      <protection locked="0"/>
    </xf>
    <xf numFmtId="9" fontId="87" fillId="2" borderId="87" xfId="20962" applyFont="1" applyFill="1" applyBorder="1" applyAlignment="1" applyProtection="1">
      <alignment vertical="center"/>
      <protection locked="0"/>
    </xf>
    <xf numFmtId="9" fontId="87" fillId="2" borderId="131" xfId="20962" applyFont="1" applyFill="1" applyBorder="1" applyAlignment="1" applyProtection="1">
      <alignment vertical="center"/>
      <protection locked="0"/>
    </xf>
    <xf numFmtId="9" fontId="2" fillId="2" borderId="22" xfId="20962" applyFont="1" applyFill="1" applyBorder="1" applyAlignment="1" applyProtection="1">
      <alignment vertical="center"/>
      <protection locked="0"/>
    </xf>
    <xf numFmtId="9" fontId="87" fillId="2" borderId="22" xfId="20962" applyFont="1" applyFill="1" applyBorder="1" applyAlignment="1" applyProtection="1">
      <alignment vertical="center"/>
      <protection locked="0"/>
    </xf>
    <xf numFmtId="9" fontId="87" fillId="2" borderId="23" xfId="20962" applyFont="1" applyFill="1" applyBorder="1" applyAlignment="1" applyProtection="1">
      <alignment vertical="center"/>
      <protection locked="0"/>
    </xf>
    <xf numFmtId="9" fontId="87" fillId="2" borderId="21" xfId="20962" applyFont="1" applyFill="1" applyBorder="1" applyAlignment="1" applyProtection="1">
      <alignment vertical="center"/>
      <protection locked="0"/>
    </xf>
    <xf numFmtId="164" fontId="0" fillId="0" borderId="114" xfId="7" applyNumberFormat="1" applyFont="1" applyBorder="1"/>
    <xf numFmtId="164" fontId="0" fillId="36" borderId="114" xfId="7" applyNumberFormat="1" applyFont="1" applyFill="1" applyBorder="1"/>
    <xf numFmtId="164" fontId="0" fillId="0" borderId="114" xfId="7" applyNumberFormat="1" applyFont="1" applyBorder="1" applyAlignment="1">
      <alignment vertical="center"/>
    </xf>
    <xf numFmtId="164" fontId="0" fillId="36" borderId="114" xfId="7" applyNumberFormat="1" applyFont="1" applyFill="1" applyBorder="1" applyAlignment="1">
      <alignment vertical="center"/>
    </xf>
    <xf numFmtId="164" fontId="0" fillId="0" borderId="127" xfId="7" applyNumberFormat="1" applyFont="1" applyBorder="1"/>
    <xf numFmtId="164" fontId="0" fillId="36" borderId="127" xfId="7" applyNumberFormat="1" applyFont="1" applyFill="1" applyBorder="1"/>
    <xf numFmtId="164" fontId="0" fillId="0" borderId="0" xfId="0" applyNumberFormat="1"/>
    <xf numFmtId="164" fontId="0" fillId="0" borderId="127" xfId="7" applyNumberFormat="1" applyFont="1" applyBorder="1" applyProtection="1"/>
    <xf numFmtId="164" fontId="95" fillId="0" borderId="127" xfId="7" applyNumberFormat="1" applyFont="1" applyFill="1" applyBorder="1" applyAlignment="1" applyProtection="1">
      <alignment horizontal="right"/>
    </xf>
    <xf numFmtId="164" fontId="95" fillId="36" borderId="127" xfId="7" applyNumberFormat="1" applyFont="1" applyFill="1" applyBorder="1" applyAlignment="1" applyProtection="1">
      <alignment horizontal="right"/>
    </xf>
    <xf numFmtId="164" fontId="95" fillId="36" borderId="81" xfId="7" applyNumberFormat="1" applyFont="1" applyFill="1" applyBorder="1" applyAlignment="1" applyProtection="1">
      <alignment horizontal="right"/>
    </xf>
    <xf numFmtId="164" fontId="104" fillId="0" borderId="99" xfId="7" applyNumberFormat="1" applyFont="1" applyBorder="1" applyAlignment="1">
      <alignment vertical="center" wrapText="1"/>
    </xf>
    <xf numFmtId="164" fontId="104" fillId="0" borderId="100" xfId="7" applyNumberFormat="1" applyFont="1" applyBorder="1" applyAlignment="1">
      <alignment vertical="center" wrapText="1"/>
    </xf>
    <xf numFmtId="164" fontId="104" fillId="0" borderId="84" xfId="7" applyNumberFormat="1" applyFont="1" applyBorder="1" applyAlignment="1">
      <alignment vertical="center" wrapText="1"/>
    </xf>
    <xf numFmtId="164" fontId="104" fillId="0" borderId="99" xfId="7" applyNumberFormat="1" applyFont="1" applyFill="1" applyBorder="1" applyAlignment="1">
      <alignment vertical="center" wrapText="1"/>
    </xf>
    <xf numFmtId="164" fontId="104" fillId="0" borderId="84" xfId="7" applyNumberFormat="1" applyFont="1" applyFill="1" applyBorder="1" applyAlignment="1">
      <alignment vertical="center" wrapText="1"/>
    </xf>
    <xf numFmtId="164" fontId="104" fillId="36" borderId="99" xfId="7" applyNumberFormat="1" applyFont="1" applyFill="1" applyBorder="1" applyAlignment="1">
      <alignment vertical="center" wrapText="1"/>
    </xf>
    <xf numFmtId="164" fontId="104" fillId="36" borderId="100" xfId="7" applyNumberFormat="1" applyFont="1" applyFill="1" applyBorder="1" applyAlignment="1">
      <alignment vertical="center" wrapText="1"/>
    </xf>
    <xf numFmtId="164" fontId="104" fillId="36" borderId="81" xfId="7" applyNumberFormat="1" applyFont="1" applyFill="1" applyBorder="1" applyAlignment="1">
      <alignment vertical="center" wrapText="1"/>
    </xf>
    <xf numFmtId="164" fontId="104" fillId="36" borderId="84" xfId="7" applyNumberFormat="1" applyFont="1" applyFill="1" applyBorder="1" applyAlignment="1">
      <alignment vertical="center" wrapText="1"/>
    </xf>
    <xf numFmtId="164" fontId="104" fillId="36" borderId="22" xfId="7" applyNumberFormat="1" applyFont="1" applyFill="1" applyBorder="1" applyAlignment="1">
      <alignment vertical="center" wrapText="1"/>
    </xf>
    <xf numFmtId="164" fontId="104" fillId="36" borderId="24" xfId="7" applyNumberFormat="1" applyFont="1" applyFill="1" applyBorder="1" applyAlignment="1">
      <alignment vertical="center" wrapText="1"/>
    </xf>
    <xf numFmtId="164" fontId="104" fillId="36" borderId="23" xfId="7" applyNumberFormat="1" applyFont="1" applyFill="1" applyBorder="1" applyAlignment="1">
      <alignment vertical="center" wrapText="1"/>
    </xf>
    <xf numFmtId="164" fontId="104" fillId="36" borderId="38" xfId="7" applyNumberFormat="1" applyFont="1" applyFill="1" applyBorder="1" applyAlignment="1">
      <alignment vertical="center" wrapText="1"/>
    </xf>
    <xf numFmtId="0" fontId="2" fillId="0" borderId="128" xfId="0" applyFont="1" applyBorder="1" applyAlignment="1">
      <alignment wrapText="1"/>
    </xf>
    <xf numFmtId="0" fontId="2" fillId="0" borderId="81" xfId="0" applyFont="1" applyBorder="1" applyAlignment="1">
      <alignment wrapText="1"/>
    </xf>
    <xf numFmtId="0" fontId="84" fillId="0" borderId="84" xfId="0" applyFont="1" applyBorder="1" applyAlignment="1"/>
    <xf numFmtId="0" fontId="2" fillId="0" borderId="84" xfId="0" applyFont="1" applyBorder="1" applyAlignment="1">
      <alignment wrapText="1"/>
    </xf>
    <xf numFmtId="9" fontId="84" fillId="0" borderId="84" xfId="20962" applyFont="1" applyBorder="1" applyAlignment="1"/>
    <xf numFmtId="0" fontId="2" fillId="0" borderId="87" xfId="0" applyFont="1" applyBorder="1" applyAlignment="1">
      <alignment vertical="center"/>
    </xf>
    <xf numFmtId="0" fontId="2" fillId="0" borderId="137" xfId="0" applyFont="1" applyBorder="1" applyAlignment="1">
      <alignment wrapText="1"/>
    </xf>
    <xf numFmtId="10" fontId="84" fillId="0" borderId="20" xfId="0" applyNumberFormat="1" applyFont="1" applyBorder="1" applyAlignment="1"/>
    <xf numFmtId="164" fontId="84" fillId="0" borderId="80" xfId="7" applyNumberFormat="1" applyFont="1" applyFill="1" applyBorder="1" applyAlignment="1">
      <alignment horizontal="center" vertical="center"/>
    </xf>
    <xf numFmtId="164" fontId="84" fillId="0" borderId="127" xfId="7" applyNumberFormat="1" applyFont="1" applyFill="1" applyBorder="1" applyAlignment="1">
      <alignment horizontal="center" vertical="center"/>
    </xf>
    <xf numFmtId="164" fontId="84" fillId="36" borderId="17" xfId="7" applyNumberFormat="1" applyFont="1" applyFill="1" applyBorder="1" applyAlignment="1">
      <alignment horizontal="center" vertical="center"/>
    </xf>
    <xf numFmtId="164" fontId="84" fillId="0" borderId="19" xfId="7" applyNumberFormat="1" applyFont="1" applyBorder="1" applyAlignment="1"/>
    <xf numFmtId="164" fontId="84" fillId="0" borderId="19" xfId="7" applyNumberFormat="1" applyFont="1" applyBorder="1" applyAlignment="1">
      <alignment wrapText="1"/>
    </xf>
    <xf numFmtId="164" fontId="84" fillId="36" borderId="19" xfId="7" applyNumberFormat="1" applyFont="1" applyFill="1" applyBorder="1" applyAlignment="1">
      <alignment horizontal="center" vertical="center" wrapText="1"/>
    </xf>
    <xf numFmtId="164" fontId="84" fillId="36" borderId="23" xfId="7" applyNumberFormat="1" applyFont="1" applyFill="1" applyBorder="1" applyAlignment="1">
      <alignment horizontal="center" vertical="center" wrapText="1"/>
    </xf>
    <xf numFmtId="164" fontId="2" fillId="36" borderId="19" xfId="7" applyNumberFormat="1" applyFont="1" applyFill="1" applyBorder="1" applyAlignment="1" applyProtection="1">
      <alignment vertical="top"/>
    </xf>
    <xf numFmtId="164" fontId="2" fillId="3" borderId="19" xfId="7" applyNumberFormat="1" applyFont="1" applyFill="1" applyBorder="1" applyAlignment="1" applyProtection="1">
      <alignment vertical="top"/>
      <protection locked="0"/>
    </xf>
    <xf numFmtId="164" fontId="2" fillId="36" borderId="19" xfId="7" applyNumberFormat="1" applyFont="1" applyFill="1" applyBorder="1" applyAlignment="1" applyProtection="1">
      <alignment vertical="top" wrapText="1"/>
    </xf>
    <xf numFmtId="164" fontId="2" fillId="3" borderId="19" xfId="7" applyNumberFormat="1" applyFont="1" applyFill="1" applyBorder="1" applyAlignment="1" applyProtection="1">
      <alignment vertical="top" wrapText="1"/>
      <protection locked="0"/>
    </xf>
    <xf numFmtId="164" fontId="2" fillId="3" borderId="81" xfId="7" applyNumberFormat="1" applyFont="1" applyFill="1" applyBorder="1" applyAlignment="1" applyProtection="1">
      <alignment vertical="top" wrapText="1"/>
      <protection locked="0"/>
    </xf>
    <xf numFmtId="164" fontId="2" fillId="36" borderId="19" xfId="7" applyNumberFormat="1" applyFont="1" applyFill="1" applyBorder="1" applyAlignment="1" applyProtection="1">
      <alignment vertical="top" wrapText="1"/>
      <protection locked="0"/>
    </xf>
    <xf numFmtId="164" fontId="2" fillId="36" borderId="23" xfId="7" applyNumberFormat="1" applyFont="1" applyFill="1" applyBorder="1" applyAlignment="1" applyProtection="1">
      <alignment vertical="top" wrapText="1"/>
    </xf>
    <xf numFmtId="164" fontId="3" fillId="0" borderId="81" xfId="7" applyNumberFormat="1" applyFont="1" applyFill="1" applyBorder="1" applyAlignment="1">
      <alignment horizontal="right" vertical="center" wrapText="1"/>
    </xf>
    <xf numFmtId="164" fontId="4" fillId="36" borderId="81" xfId="7" applyNumberFormat="1" applyFont="1" applyFill="1" applyBorder="1" applyAlignment="1">
      <alignment horizontal="left" vertical="center" wrapText="1"/>
    </xf>
    <xf numFmtId="164" fontId="4" fillId="36" borderId="81" xfId="7" applyNumberFormat="1" applyFont="1" applyFill="1" applyBorder="1" applyAlignment="1">
      <alignment horizontal="center" vertical="center" wrapText="1"/>
    </xf>
    <xf numFmtId="164" fontId="3" fillId="0" borderId="23" xfId="7" applyNumberFormat="1" applyFont="1" applyFill="1" applyBorder="1" applyAlignment="1">
      <alignment horizontal="right" vertical="center" wrapText="1"/>
    </xf>
    <xf numFmtId="164" fontId="84" fillId="0" borderId="11" xfId="7" applyNumberFormat="1" applyFont="1" applyBorder="1" applyAlignment="1">
      <alignment horizontal="center" vertical="center"/>
    </xf>
    <xf numFmtId="164" fontId="84" fillId="0" borderId="11" xfId="7" applyNumberFormat="1" applyFont="1" applyFill="1" applyBorder="1" applyAlignment="1">
      <alignment horizontal="center" vertical="center"/>
    </xf>
    <xf numFmtId="164" fontId="88" fillId="0" borderId="11" xfId="7" applyNumberFormat="1" applyFont="1" applyFill="1" applyBorder="1" applyAlignment="1">
      <alignment horizontal="center" vertical="center"/>
    </xf>
    <xf numFmtId="164" fontId="84" fillId="0" borderId="12" xfId="7" applyNumberFormat="1" applyFont="1" applyFill="1" applyBorder="1" applyAlignment="1">
      <alignment horizontal="center" vertical="center"/>
    </xf>
    <xf numFmtId="164" fontId="86" fillId="0" borderId="13" xfId="7" applyNumberFormat="1" applyFont="1" applyFill="1" applyBorder="1" applyAlignment="1">
      <alignment horizontal="center" vertical="center"/>
    </xf>
    <xf numFmtId="164" fontId="84" fillId="0" borderId="12" xfId="7" applyNumberFormat="1" applyFont="1" applyBorder="1" applyAlignment="1">
      <alignment horizontal="center" vertical="center"/>
    </xf>
    <xf numFmtId="164" fontId="84" fillId="0" borderId="127" xfId="7" applyNumberFormat="1" applyFont="1" applyBorder="1" applyAlignment="1">
      <alignment horizontal="center" vertical="center"/>
    </xf>
    <xf numFmtId="164" fontId="86" fillId="0" borderId="127" xfId="7" applyNumberFormat="1" applyFont="1" applyFill="1" applyBorder="1" applyAlignment="1">
      <alignment horizontal="center" vertical="center"/>
    </xf>
    <xf numFmtId="164" fontId="88" fillId="0" borderId="12" xfId="7" applyNumberFormat="1" applyFont="1" applyBorder="1" applyAlignment="1">
      <alignment horizontal="center" vertical="center"/>
    </xf>
    <xf numFmtId="164" fontId="84" fillId="0" borderId="60" xfId="7" applyNumberFormat="1" applyFont="1" applyBorder="1" applyAlignment="1">
      <alignment horizontal="center" vertical="center"/>
    </xf>
    <xf numFmtId="164" fontId="84" fillId="0" borderId="58" xfId="7" applyNumberFormat="1" applyFont="1" applyBorder="1" applyAlignment="1">
      <alignment horizontal="center" vertical="center"/>
    </xf>
    <xf numFmtId="164" fontId="84" fillId="0" borderId="58" xfId="7" applyNumberFormat="1" applyFont="1" applyFill="1" applyBorder="1" applyAlignment="1">
      <alignment horizontal="center" vertical="center"/>
    </xf>
    <xf numFmtId="164" fontId="88" fillId="0" borderId="58" xfId="7" applyNumberFormat="1" applyFont="1" applyFill="1" applyBorder="1" applyAlignment="1">
      <alignment horizontal="center" vertical="center"/>
    </xf>
    <xf numFmtId="164" fontId="46" fillId="0" borderId="58" xfId="7" applyNumberFormat="1" applyFont="1" applyFill="1" applyBorder="1" applyAlignment="1">
      <alignment horizontal="center" vertical="center"/>
    </xf>
    <xf numFmtId="164" fontId="84" fillId="0" borderId="61" xfId="7" applyNumberFormat="1" applyFont="1" applyFill="1" applyBorder="1" applyAlignment="1">
      <alignment horizontal="center" vertical="center"/>
    </xf>
    <xf numFmtId="164" fontId="86" fillId="0" borderId="56" xfId="7" applyNumberFormat="1" applyFont="1" applyFill="1" applyBorder="1" applyAlignment="1">
      <alignment horizontal="center" vertical="center"/>
    </xf>
    <xf numFmtId="164" fontId="136" fillId="80" borderId="57" xfId="7" applyNumberFormat="1" applyFont="1" applyFill="1" applyBorder="1" applyAlignment="1">
      <alignment horizontal="center" vertical="center"/>
    </xf>
    <xf numFmtId="164" fontId="84" fillId="0" borderId="61" xfId="7" applyNumberFormat="1" applyFont="1" applyBorder="1" applyAlignment="1">
      <alignment horizontal="center" vertical="center"/>
    </xf>
    <xf numFmtId="164" fontId="84" fillId="0" borderId="62" xfId="7" applyNumberFormat="1" applyFont="1" applyBorder="1" applyAlignment="1">
      <alignment horizontal="center" vertical="center"/>
    </xf>
    <xf numFmtId="164" fontId="86" fillId="0" borderId="31" xfId="7" applyNumberFormat="1" applyFont="1" applyBorder="1" applyAlignment="1">
      <alignment horizontal="center" vertical="center"/>
    </xf>
    <xf numFmtId="164" fontId="86" fillId="0" borderId="11" xfId="7" applyNumberFormat="1" applyFont="1" applyFill="1" applyBorder="1" applyAlignment="1">
      <alignment horizontal="center" vertical="center"/>
    </xf>
    <xf numFmtId="164" fontId="94" fillId="0" borderId="11" xfId="7" applyNumberFormat="1" applyFont="1" applyFill="1" applyBorder="1" applyAlignment="1">
      <alignment horizontal="center" vertical="center"/>
    </xf>
    <xf numFmtId="164" fontId="86" fillId="0" borderId="14" xfId="7" applyNumberFormat="1" applyFont="1" applyBorder="1" applyAlignment="1">
      <alignment horizontal="center" vertical="center"/>
    </xf>
    <xf numFmtId="164" fontId="86" fillId="0" borderId="11" xfId="7" applyNumberFormat="1" applyFont="1" applyBorder="1" applyAlignment="1">
      <alignment horizontal="center" vertical="center"/>
    </xf>
    <xf numFmtId="164" fontId="86" fillId="0" borderId="12" xfId="7" applyNumberFormat="1" applyFont="1" applyBorder="1" applyAlignment="1">
      <alignment horizontal="center" vertical="center"/>
    </xf>
    <xf numFmtId="164" fontId="86" fillId="0" borderId="127" xfId="7" applyNumberFormat="1" applyFont="1" applyBorder="1" applyAlignment="1">
      <alignment horizontal="center" vertical="center"/>
    </xf>
    <xf numFmtId="164" fontId="84" fillId="0" borderId="3" xfId="7" applyNumberFormat="1" applyFont="1" applyBorder="1" applyAlignment="1"/>
    <xf numFmtId="164" fontId="84" fillId="36" borderId="22" xfId="7" applyNumberFormat="1" applyFont="1" applyFill="1" applyBorder="1"/>
    <xf numFmtId="164" fontId="84" fillId="0" borderId="18" xfId="7" applyNumberFormat="1" applyFont="1" applyBorder="1" applyAlignment="1"/>
    <xf numFmtId="164" fontId="84" fillId="0" borderId="20" xfId="7" applyNumberFormat="1" applyFont="1" applyBorder="1" applyAlignment="1"/>
    <xf numFmtId="164" fontId="84" fillId="36" borderId="52" xfId="7" applyNumberFormat="1" applyFont="1" applyFill="1" applyBorder="1" applyAlignment="1"/>
    <xf numFmtId="164" fontId="84" fillId="36" borderId="21" xfId="7" applyNumberFormat="1" applyFont="1" applyFill="1" applyBorder="1"/>
    <xf numFmtId="164" fontId="84" fillId="36" borderId="23" xfId="7" applyNumberFormat="1" applyFont="1" applyFill="1" applyBorder="1"/>
    <xf numFmtId="164" fontId="84" fillId="36" borderId="53" xfId="7" applyNumberFormat="1" applyFont="1" applyFill="1" applyBorder="1"/>
    <xf numFmtId="164" fontId="3" fillId="0" borderId="85" xfId="7" applyNumberFormat="1" applyFont="1" applyFill="1" applyBorder="1" applyAlignment="1">
      <alignment vertical="center"/>
    </xf>
    <xf numFmtId="164" fontId="3" fillId="0" borderId="64" xfId="7" applyNumberFormat="1" applyFont="1" applyFill="1" applyBorder="1" applyAlignment="1">
      <alignment vertical="center"/>
    </xf>
    <xf numFmtId="164" fontId="3" fillId="0" borderId="80" xfId="7" applyNumberFormat="1" applyFont="1" applyFill="1" applyBorder="1" applyAlignment="1">
      <alignment vertical="center"/>
    </xf>
    <xf numFmtId="164" fontId="3" fillId="0" borderId="86" xfId="7" applyNumberFormat="1" applyFont="1" applyFill="1" applyBorder="1" applyAlignment="1">
      <alignment vertical="center"/>
    </xf>
    <xf numFmtId="164" fontId="3" fillId="0" borderId="81" xfId="7" applyNumberFormat="1" applyFont="1" applyFill="1" applyBorder="1" applyAlignment="1">
      <alignment vertical="center"/>
    </xf>
    <xf numFmtId="164" fontId="3" fillId="0" borderId="22" xfId="7" applyNumberFormat="1" applyFont="1" applyFill="1" applyBorder="1" applyAlignment="1">
      <alignment vertical="center"/>
    </xf>
    <xf numFmtId="164" fontId="3" fillId="0" borderId="24" xfId="7" applyNumberFormat="1" applyFont="1" applyFill="1" applyBorder="1" applyAlignment="1">
      <alignment vertical="center"/>
    </xf>
    <xf numFmtId="164" fontId="3" fillId="0" borderId="23"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17" xfId="7" applyNumberFormat="1" applyFont="1" applyFill="1" applyBorder="1" applyAlignment="1">
      <alignment vertical="center"/>
    </xf>
    <xf numFmtId="164" fontId="3" fillId="0" borderId="90" xfId="7" applyNumberFormat="1" applyFont="1" applyFill="1" applyBorder="1" applyAlignment="1">
      <alignment vertical="center"/>
    </xf>
    <xf numFmtId="164" fontId="3" fillId="0" borderId="91" xfId="7" applyNumberFormat="1" applyFont="1" applyFill="1" applyBorder="1" applyAlignment="1">
      <alignment vertical="center"/>
    </xf>
    <xf numFmtId="9" fontId="3" fillId="0" borderId="94" xfId="20962" applyFont="1" applyFill="1" applyBorder="1" applyAlignment="1">
      <alignment vertical="center"/>
    </xf>
    <xf numFmtId="9" fontId="3" fillId="0" borderId="95" xfId="20962" applyFont="1" applyFill="1" applyBorder="1" applyAlignment="1">
      <alignment vertical="center"/>
    </xf>
    <xf numFmtId="164" fontId="2" fillId="36" borderId="3" xfId="7" applyNumberFormat="1" applyFont="1" applyFill="1" applyBorder="1" applyProtection="1">
      <protection locked="0"/>
    </xf>
    <xf numFmtId="164" fontId="2" fillId="3" borderId="3" xfId="7" applyNumberFormat="1" applyFont="1" applyFill="1" applyBorder="1" applyProtection="1">
      <protection locked="0"/>
    </xf>
    <xf numFmtId="164" fontId="45" fillId="36" borderId="22" xfId="7" applyNumberFormat="1" applyFont="1" applyFill="1" applyBorder="1" applyAlignment="1" applyProtection="1">
      <protection locked="0"/>
    </xf>
    <xf numFmtId="164" fontId="2" fillId="36" borderId="19" xfId="7" applyNumberFormat="1" applyFont="1" applyFill="1" applyBorder="1" applyProtection="1">
      <protection locked="0"/>
    </xf>
    <xf numFmtId="164" fontId="2" fillId="0" borderId="3" xfId="7" applyNumberFormat="1" applyFont="1" applyFill="1" applyBorder="1" applyProtection="1">
      <protection locked="0"/>
    </xf>
    <xf numFmtId="164" fontId="2" fillId="3" borderId="22" xfId="7" applyNumberFormat="1" applyFont="1" applyFill="1" applyBorder="1" applyProtection="1">
      <protection locked="0"/>
    </xf>
    <xf numFmtId="164" fontId="45" fillId="36" borderId="23" xfId="7" applyNumberFormat="1" applyFont="1" applyFill="1" applyBorder="1" applyAlignment="1" applyProtection="1">
      <protection locked="0"/>
    </xf>
    <xf numFmtId="164" fontId="117" fillId="0" borderId="127" xfId="7" applyNumberFormat="1" applyFont="1" applyBorder="1"/>
    <xf numFmtId="164" fontId="113" fillId="0" borderId="127" xfId="7" applyNumberFormat="1" applyFont="1" applyBorder="1"/>
    <xf numFmtId="164" fontId="113" fillId="0" borderId="127" xfId="7" applyNumberFormat="1" applyFont="1" applyFill="1" applyBorder="1"/>
    <xf numFmtId="164" fontId="116" fillId="0" borderId="127" xfId="7" applyNumberFormat="1" applyFont="1" applyBorder="1"/>
    <xf numFmtId="164" fontId="114" fillId="0" borderId="127" xfId="7" applyNumberFormat="1" applyFont="1" applyBorder="1"/>
    <xf numFmtId="164" fontId="114" fillId="78" borderId="127" xfId="7" applyNumberFormat="1" applyFont="1" applyFill="1" applyBorder="1"/>
    <xf numFmtId="164" fontId="114" fillId="0" borderId="127" xfId="7" applyNumberFormat="1" applyFont="1" applyFill="1" applyBorder="1"/>
    <xf numFmtId="164" fontId="113" fillId="0" borderId="127" xfId="7" applyNumberFormat="1" applyFont="1" applyBorder="1" applyAlignment="1">
      <alignment horizontal="left" indent="1"/>
    </xf>
    <xf numFmtId="164" fontId="116" fillId="76" borderId="127" xfId="7" applyNumberFormat="1" applyFont="1" applyFill="1" applyBorder="1"/>
    <xf numFmtId="164" fontId="116" fillId="0" borderId="18" xfId="7" applyNumberFormat="1" applyFont="1" applyBorder="1"/>
    <xf numFmtId="164" fontId="113" fillId="0" borderId="81" xfId="7" applyNumberFormat="1" applyFont="1" applyBorder="1"/>
    <xf numFmtId="164" fontId="113" fillId="0" borderId="130" xfId="7" applyNumberFormat="1" applyFont="1" applyBorder="1"/>
    <xf numFmtId="164" fontId="113" fillId="0" borderId="18" xfId="7" applyNumberFormat="1" applyFont="1" applyBorder="1" applyAlignment="1">
      <alignment horizontal="left" indent="1"/>
    </xf>
    <xf numFmtId="164" fontId="113" fillId="0" borderId="18" xfId="7" applyNumberFormat="1" applyFont="1" applyBorder="1" applyAlignment="1">
      <alignment horizontal="left" indent="2"/>
    </xf>
    <xf numFmtId="164" fontId="113" fillId="0" borderId="18" xfId="7" applyNumberFormat="1" applyFont="1" applyFill="1" applyBorder="1" applyAlignment="1">
      <alignment horizontal="left" indent="3"/>
    </xf>
    <xf numFmtId="164" fontId="113" fillId="0" borderId="18" xfId="7" applyNumberFormat="1" applyFont="1" applyFill="1" applyBorder="1" applyAlignment="1">
      <alignment horizontal="left" indent="1"/>
    </xf>
    <xf numFmtId="164" fontId="113" fillId="79" borderId="18" xfId="7" applyNumberFormat="1" applyFont="1" applyFill="1" applyBorder="1"/>
    <xf numFmtId="164" fontId="113" fillId="79" borderId="127" xfId="7" applyNumberFormat="1" applyFont="1" applyFill="1" applyBorder="1"/>
    <xf numFmtId="164" fontId="113" fillId="79" borderId="81" xfId="7" applyNumberFormat="1" applyFont="1" applyFill="1" applyBorder="1"/>
    <xf numFmtId="164" fontId="113" fillId="79" borderId="130" xfId="7" applyNumberFormat="1" applyFont="1" applyFill="1" applyBorder="1"/>
    <xf numFmtId="164" fontId="113" fillId="0" borderId="18" xfId="7" applyNumberFormat="1" applyFont="1" applyFill="1" applyBorder="1" applyAlignment="1">
      <alignment horizontal="left" vertical="top" wrapText="1" indent="2"/>
    </xf>
    <xf numFmtId="164" fontId="113" fillId="0" borderId="81" xfId="7" applyNumberFormat="1" applyFont="1" applyFill="1" applyBorder="1"/>
    <xf numFmtId="164" fontId="113" fillId="0" borderId="130" xfId="7" applyNumberFormat="1" applyFont="1" applyFill="1" applyBorder="1"/>
    <xf numFmtId="164" fontId="113" fillId="0" borderId="18" xfId="7" applyNumberFormat="1" applyFont="1" applyFill="1" applyBorder="1" applyAlignment="1">
      <alignment horizontal="left" wrapText="1" indent="3"/>
    </xf>
    <xf numFmtId="164" fontId="113" fillId="0" borderId="18" xfId="7" applyNumberFormat="1" applyFont="1" applyFill="1" applyBorder="1" applyAlignment="1">
      <alignment horizontal="left" wrapText="1" indent="2"/>
    </xf>
    <xf numFmtId="164" fontId="113" fillId="0" borderId="18" xfId="7" applyNumberFormat="1" applyFont="1" applyFill="1" applyBorder="1" applyAlignment="1">
      <alignment horizontal="left" wrapText="1" indent="1"/>
    </xf>
    <xf numFmtId="164" fontId="113" fillId="0" borderId="21" xfId="7" applyNumberFormat="1" applyFont="1" applyFill="1" applyBorder="1" applyAlignment="1">
      <alignment horizontal="left" wrapText="1" indent="1"/>
    </xf>
    <xf numFmtId="164" fontId="113" fillId="0" borderId="22" xfId="7" applyNumberFormat="1" applyFont="1" applyFill="1" applyBorder="1"/>
    <xf numFmtId="164" fontId="113" fillId="0" borderId="23" xfId="7" applyNumberFormat="1" applyFont="1" applyFill="1" applyBorder="1"/>
    <xf numFmtId="164" fontId="113" fillId="0" borderId="25" xfId="7" applyNumberFormat="1" applyFont="1" applyFill="1" applyBorder="1"/>
    <xf numFmtId="164" fontId="113" fillId="0" borderId="127" xfId="7" applyNumberFormat="1" applyFont="1" applyFill="1" applyBorder="1" applyAlignment="1">
      <alignment horizontal="left" vertical="center" wrapText="1"/>
    </xf>
    <xf numFmtId="164" fontId="113" fillId="0" borderId="127" xfId="7" applyNumberFormat="1" applyFont="1" applyBorder="1" applyAlignment="1">
      <alignment horizontal="center" vertical="center" wrapText="1"/>
    </xf>
    <xf numFmtId="164" fontId="113" fillId="0" borderId="127" xfId="7" applyNumberFormat="1" applyFont="1" applyBorder="1" applyAlignment="1">
      <alignment horizontal="center" vertical="center"/>
    </xf>
    <xf numFmtId="164" fontId="116" fillId="0" borderId="127" xfId="7" applyNumberFormat="1" applyFont="1" applyFill="1" applyBorder="1" applyAlignment="1">
      <alignment horizontal="left" vertical="center" wrapText="1"/>
    </xf>
    <xf numFmtId="164" fontId="118" fillId="0" borderId="127" xfId="7" applyNumberFormat="1" applyFont="1" applyBorder="1"/>
    <xf numFmtId="164" fontId="118" fillId="0" borderId="131" xfId="7" applyNumberFormat="1" applyFont="1" applyBorder="1"/>
    <xf numFmtId="10" fontId="106" fillId="0" borderId="99" xfId="7" applyNumberFormat="1" applyFont="1" applyFill="1" applyBorder="1" applyAlignment="1" applyProtection="1">
      <alignment horizontal="right" vertical="center"/>
      <protection locked="0"/>
    </xf>
    <xf numFmtId="10" fontId="118" fillId="0" borderId="127" xfId="7" applyNumberFormat="1" applyFont="1" applyBorder="1"/>
    <xf numFmtId="10" fontId="118" fillId="0" borderId="131" xfId="7" applyNumberFormat="1" applyFont="1" applyBorder="1"/>
    <xf numFmtId="0" fontId="85" fillId="0" borderId="127" xfId="0" applyFont="1" applyBorder="1"/>
    <xf numFmtId="14" fontId="84" fillId="0" borderId="0" xfId="0" applyNumberFormat="1" applyFont="1"/>
    <xf numFmtId="9" fontId="84" fillId="0" borderId="3" xfId="20962" applyFont="1" applyFill="1" applyBorder="1" applyAlignment="1" applyProtection="1">
      <alignment horizontal="right" vertical="center" wrapText="1"/>
      <protection locked="0"/>
    </xf>
    <xf numFmtId="9" fontId="84" fillId="0" borderId="19" xfId="20962" applyFont="1" applyFill="1" applyBorder="1" applyAlignment="1" applyProtection="1">
      <alignment horizontal="right" vertical="center" wrapText="1"/>
      <protection locked="0"/>
    </xf>
    <xf numFmtId="0" fontId="94" fillId="0" borderId="66" xfId="0" applyFont="1" applyBorder="1" applyAlignment="1">
      <alignment horizontal="left" wrapText="1"/>
    </xf>
    <xf numFmtId="0" fontId="94" fillId="0" borderId="65" xfId="0" applyFont="1" applyBorder="1" applyAlignment="1">
      <alignment horizontal="left" wrapText="1"/>
    </xf>
    <xf numFmtId="0" fontId="94" fillId="0" borderId="135" xfId="0" applyFont="1" applyBorder="1" applyAlignment="1">
      <alignment horizontal="center" vertical="center"/>
    </xf>
    <xf numFmtId="0" fontId="94" fillId="0" borderId="30" xfId="0" applyFont="1" applyBorder="1" applyAlignment="1">
      <alignment horizontal="center" vertical="center"/>
    </xf>
    <xf numFmtId="0" fontId="94" fillId="0" borderId="136" xfId="0" applyFont="1" applyBorder="1" applyAlignment="1">
      <alignment horizontal="center" vertical="center"/>
    </xf>
    <xf numFmtId="0" fontId="135" fillId="0" borderId="135" xfId="0" applyFont="1" applyBorder="1" applyAlignment="1">
      <alignment horizontal="center"/>
    </xf>
    <xf numFmtId="0" fontId="135" fillId="0" borderId="30" xfId="0" applyFont="1" applyBorder="1" applyAlignment="1">
      <alignment horizontal="center"/>
    </xf>
    <xf numFmtId="0" fontId="135" fillId="0" borderId="136" xfId="0" applyFont="1" applyBorder="1" applyAlignment="1">
      <alignment horizontal="center"/>
    </xf>
    <xf numFmtId="164" fontId="0" fillId="0" borderId="128" xfId="7" applyNumberFormat="1" applyFont="1" applyBorder="1" applyAlignment="1">
      <alignment horizontal="center"/>
    </xf>
    <xf numFmtId="164" fontId="0" fillId="0" borderId="129" xfId="7" applyNumberFormat="1" applyFont="1" applyBorder="1" applyAlignment="1">
      <alignment horizontal="center"/>
    </xf>
    <xf numFmtId="164" fontId="0" fillId="0" borderId="130" xfId="7" applyNumberFormat="1" applyFont="1" applyBorder="1" applyAlignment="1">
      <alignment horizontal="center"/>
    </xf>
    <xf numFmtId="0" fontId="0" fillId="0" borderId="114" xfId="0" applyBorder="1" applyAlignment="1">
      <alignment horizontal="center" vertical="center"/>
    </xf>
    <xf numFmtId="0" fontId="122" fillId="0" borderId="115" xfId="0" applyFont="1" applyBorder="1" applyAlignment="1">
      <alignment horizontal="center" vertical="center"/>
    </xf>
    <xf numFmtId="0" fontId="122" fillId="0" borderId="7" xfId="0" applyFont="1" applyBorder="1" applyAlignment="1">
      <alignment horizontal="center" vertical="center"/>
    </xf>
    <xf numFmtId="0" fontId="123" fillId="0" borderId="16" xfId="0" applyFont="1" applyFill="1" applyBorder="1" applyAlignment="1" applyProtection="1">
      <alignment horizontal="center" vertical="center"/>
    </xf>
    <xf numFmtId="0" fontId="123" fillId="0" borderId="17" xfId="0" applyFont="1" applyFill="1" applyBorder="1" applyAlignment="1" applyProtection="1">
      <alignment horizontal="center" vertical="center"/>
    </xf>
    <xf numFmtId="0" fontId="0" fillId="0" borderId="116" xfId="0" applyBorder="1" applyAlignment="1">
      <alignment horizontal="center"/>
    </xf>
    <xf numFmtId="0" fontId="0" fillId="0" borderId="117" xfId="0" applyBorder="1" applyAlignment="1">
      <alignment horizontal="center"/>
    </xf>
    <xf numFmtId="0" fontId="0" fillId="0" borderId="118" xfId="0" applyBorder="1" applyAlignment="1">
      <alignment horizontal="center"/>
    </xf>
    <xf numFmtId="164" fontId="0" fillId="0" borderId="116" xfId="7" applyNumberFormat="1" applyFont="1" applyBorder="1" applyAlignment="1">
      <alignment horizontal="center"/>
    </xf>
    <xf numFmtId="164" fontId="0" fillId="0" borderId="117" xfId="7" applyNumberFormat="1" applyFont="1" applyBorder="1" applyAlignment="1">
      <alignment horizontal="center"/>
    </xf>
    <xf numFmtId="164" fontId="0" fillId="0" borderId="118" xfId="7" applyNumberFormat="1" applyFont="1" applyBorder="1" applyAlignment="1">
      <alignment horizontal="center"/>
    </xf>
    <xf numFmtId="0" fontId="0" fillId="0" borderId="68" xfId="0" applyBorder="1" applyAlignment="1">
      <alignment horizontal="center" vertical="center"/>
    </xf>
    <xf numFmtId="0" fontId="0" fillId="0" borderId="75" xfId="0" applyBorder="1" applyAlignment="1">
      <alignment horizontal="center" vertical="center"/>
    </xf>
    <xf numFmtId="0" fontId="122" fillId="0" borderId="131" xfId="0" applyFont="1" applyBorder="1" applyAlignment="1">
      <alignment horizontal="center" vertical="center" wrapText="1"/>
    </xf>
    <xf numFmtId="0" fontId="122" fillId="0" borderId="7" xfId="0" applyFont="1" applyBorder="1" applyAlignment="1">
      <alignment horizontal="center" vertical="center" wrapText="1"/>
    </xf>
    <xf numFmtId="0" fontId="0" fillId="0" borderId="127" xfId="0" applyBorder="1" applyAlignment="1">
      <alignment horizontal="center" vertical="center"/>
    </xf>
    <xf numFmtId="0" fontId="0" fillId="0" borderId="127" xfId="0" applyBorder="1" applyAlignment="1">
      <alignment horizontal="center" vertical="center" wrapText="1"/>
    </xf>
    <xf numFmtId="0" fontId="45" fillId="0" borderId="3" xfId="0" applyFont="1" applyBorder="1" applyAlignment="1">
      <alignment horizontal="center" vertical="center" wrapText="1"/>
    </xf>
    <xf numFmtId="0" fontId="45" fillId="0" borderId="19" xfId="0" applyFont="1" applyBorder="1" applyAlignment="1">
      <alignment horizontal="center" vertical="center" wrapText="1"/>
    </xf>
    <xf numFmtId="0" fontId="86" fillId="0" borderId="80" xfId="0" applyFont="1" applyFill="1" applyBorder="1" applyAlignment="1">
      <alignment horizontal="center" vertical="center" wrapText="1"/>
    </xf>
    <xf numFmtId="0" fontId="84" fillId="0" borderId="80" xfId="0" applyFont="1" applyFill="1" applyBorder="1" applyAlignment="1">
      <alignment horizontal="center" vertical="center" wrapText="1"/>
    </xf>
    <xf numFmtId="0" fontId="45" fillId="0" borderId="80" xfId="11" applyFont="1" applyFill="1" applyBorder="1" applyAlignment="1" applyProtection="1">
      <alignment horizontal="center" vertical="center" wrapText="1"/>
    </xf>
    <xf numFmtId="0" fontId="45" fillId="0" borderId="81" xfId="11" applyFont="1" applyFill="1" applyBorder="1" applyAlignment="1" applyProtection="1">
      <alignment horizontal="center" vertical="center" wrapText="1"/>
    </xf>
    <xf numFmtId="0" fontId="45" fillId="0" borderId="70"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1" xfId="13" applyFont="1" applyFill="1" applyBorder="1" applyAlignment="1" applyProtection="1">
      <alignment horizontal="center" vertical="center" wrapText="1"/>
      <protection locked="0"/>
    </xf>
    <xf numFmtId="0" fontId="99" fillId="3" borderId="64"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9"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3" borderId="28"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164" fontId="45" fillId="0" borderId="17" xfId="1" applyNumberFormat="1" applyFont="1" applyFill="1" applyBorder="1" applyAlignment="1" applyProtection="1">
      <alignment horizontal="center"/>
      <protection locked="0"/>
    </xf>
    <xf numFmtId="0" fontId="86" fillId="0" borderId="51" xfId="0" applyFont="1" applyBorder="1" applyAlignment="1">
      <alignment horizontal="center" vertical="center" wrapText="1"/>
    </xf>
    <xf numFmtId="0" fontId="86" fillId="0" borderId="52" xfId="0" applyFont="1" applyBorder="1" applyAlignment="1">
      <alignment horizontal="center" vertical="center" wrapText="1"/>
    </xf>
    <xf numFmtId="164" fontId="45" fillId="0" borderId="72" xfId="1" applyNumberFormat="1" applyFont="1" applyFill="1" applyBorder="1" applyAlignment="1" applyProtection="1">
      <alignment horizontal="center" vertical="center" wrapText="1"/>
      <protection locked="0"/>
    </xf>
    <xf numFmtId="164" fontId="45" fillId="0" borderId="73" xfId="1" applyNumberFormat="1" applyFont="1" applyFill="1" applyBorder="1" applyAlignment="1" applyProtection="1">
      <alignment horizontal="center" vertical="center" wrapText="1"/>
      <protection locked="0"/>
    </xf>
    <xf numFmtId="0" fontId="3" fillId="0" borderId="71"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86" fillId="0" borderId="74" xfId="0" applyFont="1" applyBorder="1" applyAlignment="1">
      <alignment horizontal="center"/>
    </xf>
    <xf numFmtId="0" fontId="86" fillId="0" borderId="75"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4" xfId="0" applyFont="1" applyFill="1" applyBorder="1" applyAlignment="1">
      <alignment horizontal="left" vertical="center"/>
    </xf>
    <xf numFmtId="0" fontId="100" fillId="0" borderId="55" xfId="0" applyFont="1" applyFill="1" applyBorder="1" applyAlignment="1">
      <alignment horizontal="left" vertical="center"/>
    </xf>
    <xf numFmtId="0" fontId="3" fillId="0" borderId="55"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16" xfId="0" applyFont="1" applyBorder="1" applyAlignment="1">
      <alignment horizontal="center"/>
    </xf>
    <xf numFmtId="0" fontId="3" fillId="0" borderId="17" xfId="0" applyFont="1" applyBorder="1" applyAlignment="1">
      <alignment horizontal="center" vertical="center" wrapText="1"/>
    </xf>
    <xf numFmtId="0" fontId="3" fillId="0" borderId="81" xfId="0" applyFont="1" applyBorder="1" applyAlignment="1">
      <alignment horizontal="center" vertical="center" wrapText="1"/>
    </xf>
    <xf numFmtId="0" fontId="116" fillId="0" borderId="104" xfId="0" applyNumberFormat="1" applyFont="1" applyFill="1" applyBorder="1" applyAlignment="1">
      <alignment horizontal="left" vertical="center" wrapText="1"/>
    </xf>
    <xf numFmtId="0" fontId="116" fillId="0" borderId="105" xfId="0" applyNumberFormat="1" applyFont="1" applyFill="1" applyBorder="1" applyAlignment="1">
      <alignment horizontal="left" vertical="center" wrapText="1"/>
    </xf>
    <xf numFmtId="0" fontId="116" fillId="0" borderId="109" xfId="0" applyNumberFormat="1" applyFont="1" applyFill="1" applyBorder="1" applyAlignment="1">
      <alignment horizontal="left" vertical="center" wrapText="1"/>
    </xf>
    <xf numFmtId="0" fontId="116" fillId="0" borderId="110" xfId="0" applyNumberFormat="1" applyFont="1" applyFill="1" applyBorder="1" applyAlignment="1">
      <alignment horizontal="left" vertical="center" wrapText="1"/>
    </xf>
    <xf numFmtId="0" fontId="116" fillId="0" borderId="112" xfId="0" applyNumberFormat="1" applyFont="1" applyFill="1" applyBorder="1" applyAlignment="1">
      <alignment horizontal="left" vertical="center" wrapText="1"/>
    </xf>
    <xf numFmtId="0" fontId="116" fillId="0" borderId="113" xfId="0" applyNumberFormat="1" applyFont="1" applyFill="1" applyBorder="1" applyAlignment="1">
      <alignment horizontal="left" vertical="center" wrapText="1"/>
    </xf>
    <xf numFmtId="0" fontId="117" fillId="0" borderId="106" xfId="0" applyFont="1" applyFill="1" applyBorder="1" applyAlignment="1">
      <alignment horizontal="center" vertical="center" wrapText="1"/>
    </xf>
    <xf numFmtId="0" fontId="117" fillId="0" borderId="107" xfId="0" applyFont="1" applyFill="1" applyBorder="1" applyAlignment="1">
      <alignment horizontal="center" vertical="center" wrapText="1"/>
    </xf>
    <xf numFmtId="0" fontId="117" fillId="0" borderId="108" xfId="0" applyFont="1" applyFill="1" applyBorder="1" applyAlignment="1">
      <alignment horizontal="center" vertical="center" wrapText="1"/>
    </xf>
    <xf numFmtId="0" fontId="117" fillId="0" borderId="85" xfId="0" applyFont="1" applyFill="1" applyBorder="1" applyAlignment="1">
      <alignment horizontal="center" vertical="center" wrapText="1"/>
    </xf>
    <xf numFmtId="0" fontId="117" fillId="0" borderId="111" xfId="0" applyFont="1" applyFill="1" applyBorder="1" applyAlignment="1">
      <alignment horizontal="center" vertical="center" wrapText="1"/>
    </xf>
    <xf numFmtId="0" fontId="117" fillId="0" borderId="75" xfId="0" applyFont="1" applyFill="1" applyBorder="1" applyAlignment="1">
      <alignment horizontal="center" vertical="center" wrapText="1"/>
    </xf>
    <xf numFmtId="0" fontId="113" fillId="0" borderId="131"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127" xfId="0" applyFont="1" applyBorder="1" applyAlignment="1">
      <alignment horizontal="center" vertical="center" wrapText="1"/>
    </xf>
    <xf numFmtId="0" fontId="121" fillId="0" borderId="127" xfId="0" applyFont="1" applyFill="1" applyBorder="1" applyAlignment="1">
      <alignment horizontal="center" vertical="center"/>
    </xf>
    <xf numFmtId="0" fontId="121" fillId="0" borderId="106" xfId="0" applyFont="1" applyFill="1" applyBorder="1" applyAlignment="1">
      <alignment horizontal="center" vertical="center"/>
    </xf>
    <xf numFmtId="0" fontId="121" fillId="0" borderId="108" xfId="0" applyFont="1" applyFill="1" applyBorder="1" applyAlignment="1">
      <alignment horizontal="center" vertical="center"/>
    </xf>
    <xf numFmtId="0" fontId="121" fillId="0" borderId="85" xfId="0" applyFont="1" applyFill="1" applyBorder="1" applyAlignment="1">
      <alignment horizontal="center" vertical="center"/>
    </xf>
    <xf numFmtId="0" fontId="121" fillId="0" borderId="75" xfId="0" applyFont="1" applyFill="1" applyBorder="1" applyAlignment="1">
      <alignment horizontal="center" vertical="center"/>
    </xf>
    <xf numFmtId="0" fontId="117" fillId="0" borderId="127" xfId="0" applyFont="1" applyFill="1" applyBorder="1" applyAlignment="1">
      <alignment horizontal="center" vertical="center" wrapText="1"/>
    </xf>
    <xf numFmtId="0" fontId="113" fillId="0" borderId="130" xfId="0" applyFont="1" applyBorder="1" applyAlignment="1">
      <alignment horizontal="center" vertical="center" wrapText="1"/>
    </xf>
    <xf numFmtId="0" fontId="116" fillId="0" borderId="106" xfId="0" applyFont="1" applyFill="1" applyBorder="1" applyAlignment="1">
      <alignment horizontal="center" vertical="center" wrapText="1"/>
    </xf>
    <xf numFmtId="0" fontId="116" fillId="0" borderId="108" xfId="0" applyFont="1" applyFill="1" applyBorder="1" applyAlignment="1">
      <alignment horizontal="center" vertical="center" wrapText="1"/>
    </xf>
    <xf numFmtId="0" fontId="116" fillId="0" borderId="70" xfId="0" applyFont="1" applyFill="1" applyBorder="1" applyAlignment="1">
      <alignment horizontal="center" vertical="center" wrapText="1"/>
    </xf>
    <xf numFmtId="0" fontId="116" fillId="0" borderId="68" xfId="0" applyFont="1" applyFill="1" applyBorder="1" applyAlignment="1">
      <alignment horizontal="center" vertical="center" wrapText="1"/>
    </xf>
    <xf numFmtId="0" fontId="116" fillId="0" borderId="85" xfId="0" applyFont="1" applyFill="1" applyBorder="1" applyAlignment="1">
      <alignment horizontal="center" vertical="center" wrapText="1"/>
    </xf>
    <xf numFmtId="0" fontId="116" fillId="0" borderId="75" xfId="0" applyFont="1" applyFill="1" applyBorder="1" applyAlignment="1">
      <alignment horizontal="center" vertical="center" wrapText="1"/>
    </xf>
    <xf numFmtId="0" fontId="113" fillId="0" borderId="128" xfId="0" applyFont="1" applyFill="1" applyBorder="1" applyAlignment="1">
      <alignment horizontal="center" vertical="center" wrapText="1"/>
    </xf>
    <xf numFmtId="0" fontId="113" fillId="0" borderId="129" xfId="0" applyFont="1" applyFill="1" applyBorder="1" applyAlignment="1">
      <alignment horizontal="center" vertical="center" wrapText="1"/>
    </xf>
    <xf numFmtId="0" fontId="116" fillId="0" borderId="76"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76" xfId="0" applyFont="1" applyFill="1" applyBorder="1" applyAlignment="1">
      <alignment horizontal="center" vertical="center" wrapText="1"/>
    </xf>
    <xf numFmtId="0" fontId="113" fillId="0" borderId="75" xfId="0" applyFont="1" applyBorder="1" applyAlignment="1">
      <alignment horizontal="center" vertical="center" wrapText="1"/>
    </xf>
    <xf numFmtId="0" fontId="116" fillId="0" borderId="54" xfId="0" applyNumberFormat="1" applyFont="1" applyFill="1" applyBorder="1" applyAlignment="1">
      <alignment horizontal="left" vertical="top" wrapText="1"/>
    </xf>
    <xf numFmtId="0" fontId="116" fillId="0" borderId="77" xfId="0" applyNumberFormat="1" applyFont="1" applyFill="1" applyBorder="1" applyAlignment="1">
      <alignment horizontal="left" vertical="top" wrapText="1"/>
    </xf>
    <xf numFmtId="0" fontId="116" fillId="0" borderId="63" xfId="0" applyNumberFormat="1" applyFont="1" applyFill="1" applyBorder="1" applyAlignment="1">
      <alignment horizontal="left" vertical="top" wrapText="1"/>
    </xf>
    <xf numFmtId="0" fontId="116" fillId="0" borderId="96" xfId="0" applyNumberFormat="1" applyFont="1" applyFill="1" applyBorder="1" applyAlignment="1">
      <alignment horizontal="left" vertical="top" wrapText="1"/>
    </xf>
    <xf numFmtId="0" fontId="116" fillId="0" borderId="103" xfId="0" applyNumberFormat="1" applyFont="1" applyFill="1" applyBorder="1" applyAlignment="1">
      <alignment horizontal="left" vertical="top" wrapText="1"/>
    </xf>
    <xf numFmtId="0" fontId="116" fillId="0" borderId="134" xfId="0" applyNumberFormat="1" applyFont="1" applyFill="1" applyBorder="1" applyAlignment="1">
      <alignment horizontal="left" vertical="top" wrapText="1"/>
    </xf>
    <xf numFmtId="0" fontId="116" fillId="0" borderId="87" xfId="0" applyFont="1" applyFill="1" applyBorder="1" applyAlignment="1">
      <alignment horizontal="center" vertical="center" wrapText="1"/>
    </xf>
    <xf numFmtId="0" fontId="116" fillId="0" borderId="67" xfId="0" applyFont="1" applyFill="1" applyBorder="1" applyAlignment="1">
      <alignment horizontal="center" vertical="center" wrapText="1"/>
    </xf>
    <xf numFmtId="0" fontId="113" fillId="0" borderId="64" xfId="0" applyFont="1" applyBorder="1" applyAlignment="1">
      <alignment horizontal="center" vertical="center" wrapText="1"/>
    </xf>
    <xf numFmtId="0" fontId="113" fillId="0" borderId="69" xfId="0" applyFont="1" applyFill="1" applyBorder="1" applyAlignment="1">
      <alignment horizontal="center" vertical="center" wrapText="1"/>
    </xf>
    <xf numFmtId="0" fontId="113" fillId="0" borderId="27" xfId="0" applyFont="1" applyFill="1" applyBorder="1" applyAlignment="1">
      <alignment horizontal="center" vertical="center" wrapText="1"/>
    </xf>
    <xf numFmtId="0" fontId="113" fillId="0" borderId="28" xfId="0" applyFont="1" applyFill="1" applyBorder="1" applyAlignment="1">
      <alignment horizontal="center" vertical="center" wrapText="1"/>
    </xf>
    <xf numFmtId="0" fontId="113" fillId="0" borderId="106" xfId="0" applyFont="1" applyBorder="1" applyAlignment="1">
      <alignment horizontal="center" vertical="top" wrapText="1"/>
    </xf>
    <xf numFmtId="0" fontId="113" fillId="0" borderId="107" xfId="0" applyFont="1" applyBorder="1" applyAlignment="1">
      <alignment horizontal="center" vertical="top" wrapText="1"/>
    </xf>
    <xf numFmtId="0" fontId="113" fillId="0" borderId="106" xfId="0" applyFont="1" applyFill="1" applyBorder="1" applyAlignment="1">
      <alignment horizontal="center" vertical="top" wrapText="1"/>
    </xf>
    <xf numFmtId="0" fontId="113" fillId="0" borderId="129" xfId="0" applyFont="1" applyFill="1" applyBorder="1" applyAlignment="1">
      <alignment horizontal="center" vertical="top" wrapText="1"/>
    </xf>
    <xf numFmtId="0" fontId="113" fillId="0" borderId="130" xfId="0" applyFont="1" applyFill="1" applyBorder="1" applyAlignment="1">
      <alignment horizontal="center" vertical="top" wrapText="1"/>
    </xf>
    <xf numFmtId="0" fontId="133" fillId="0" borderId="119" xfId="0" applyNumberFormat="1" applyFont="1" applyFill="1" applyBorder="1" applyAlignment="1">
      <alignment horizontal="left" vertical="top" wrapText="1"/>
    </xf>
    <xf numFmtId="0" fontId="133" fillId="0" borderId="120" xfId="0" applyNumberFormat="1" applyFont="1" applyFill="1" applyBorder="1" applyAlignment="1">
      <alignment horizontal="left" vertical="top" wrapText="1"/>
    </xf>
    <xf numFmtId="0" fontId="119" fillId="0" borderId="106" xfId="0" applyFont="1" applyBorder="1" applyAlignment="1">
      <alignment horizontal="center" vertical="center"/>
    </xf>
    <xf numFmtId="0" fontId="119" fillId="0" borderId="108" xfId="0" applyFont="1" applyBorder="1" applyAlignment="1">
      <alignment horizontal="center" vertical="center"/>
    </xf>
    <xf numFmtId="0" fontId="119" fillId="0" borderId="85" xfId="0" applyFont="1" applyBorder="1" applyAlignment="1">
      <alignment horizontal="center" vertical="center"/>
    </xf>
    <xf numFmtId="0" fontId="119" fillId="0" borderId="75" xfId="0" applyFont="1" applyBorder="1" applyAlignment="1">
      <alignment horizontal="center" vertical="center"/>
    </xf>
    <xf numFmtId="0" fontId="118" fillId="0" borderId="127" xfId="0" applyFont="1" applyBorder="1" applyAlignment="1">
      <alignment horizontal="center" vertical="center" wrapText="1"/>
    </xf>
    <xf numFmtId="0" fontId="118" fillId="0" borderId="131" xfId="0" applyFont="1" applyBorder="1" applyAlignment="1">
      <alignment horizontal="center" vertical="center" wrapText="1"/>
    </xf>
  </cellXfs>
  <cellStyles count="20967">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23" xfId="20966"/>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zoomScale="55" zoomScaleNormal="55" workbookViewId="0">
      <selection activeCell="F21" sqref="F21"/>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97"/>
      <c r="B1" s="124" t="s">
        <v>222</v>
      </c>
      <c r="C1" s="97"/>
    </row>
    <row r="2" spans="1:3">
      <c r="A2" s="125">
        <v>1</v>
      </c>
      <c r="B2" s="242" t="s">
        <v>223</v>
      </c>
      <c r="C2" s="724" t="s">
        <v>734</v>
      </c>
    </row>
    <row r="3" spans="1:3">
      <c r="A3" s="125">
        <v>2</v>
      </c>
      <c r="B3" s="243" t="s">
        <v>219</v>
      </c>
      <c r="C3" s="724" t="s">
        <v>713</v>
      </c>
    </row>
    <row r="4" spans="1:3">
      <c r="A4" s="125">
        <v>3</v>
      </c>
      <c r="B4" s="244" t="s">
        <v>224</v>
      </c>
      <c r="C4" s="724" t="s">
        <v>720</v>
      </c>
    </row>
    <row r="5" spans="1:3">
      <c r="A5" s="126">
        <v>4</v>
      </c>
      <c r="B5" s="245" t="s">
        <v>220</v>
      </c>
      <c r="C5" s="46" t="s">
        <v>735</v>
      </c>
    </row>
    <row r="6" spans="1:3" s="127" customFormat="1" ht="45.75" customHeight="1">
      <c r="A6" s="728" t="s">
        <v>296</v>
      </c>
      <c r="B6" s="729"/>
      <c r="C6" s="729"/>
    </row>
    <row r="7" spans="1:3" ht="15">
      <c r="A7" s="128" t="s">
        <v>29</v>
      </c>
      <c r="B7" s="124" t="s">
        <v>221</v>
      </c>
    </row>
    <row r="8" spans="1:3">
      <c r="A8" s="97">
        <v>1</v>
      </c>
      <c r="B8" s="159" t="s">
        <v>20</v>
      </c>
    </row>
    <row r="9" spans="1:3">
      <c r="A9" s="97">
        <v>2</v>
      </c>
      <c r="B9" s="160" t="s">
        <v>21</v>
      </c>
    </row>
    <row r="10" spans="1:3">
      <c r="A10" s="97">
        <v>3</v>
      </c>
      <c r="B10" s="160" t="s">
        <v>22</v>
      </c>
    </row>
    <row r="11" spans="1:3">
      <c r="A11" s="97">
        <v>4</v>
      </c>
      <c r="B11" s="160" t="s">
        <v>23</v>
      </c>
      <c r="C11" s="49"/>
    </row>
    <row r="12" spans="1:3">
      <c r="A12" s="97">
        <v>5</v>
      </c>
      <c r="B12" s="160" t="s">
        <v>24</v>
      </c>
    </row>
    <row r="13" spans="1:3">
      <c r="A13" s="97">
        <v>6</v>
      </c>
      <c r="B13" s="161" t="s">
        <v>231</v>
      </c>
    </row>
    <row r="14" spans="1:3">
      <c r="A14" s="97">
        <v>7</v>
      </c>
      <c r="B14" s="160" t="s">
        <v>225</v>
      </c>
    </row>
    <row r="15" spans="1:3">
      <c r="A15" s="97">
        <v>8</v>
      </c>
      <c r="B15" s="160" t="s">
        <v>226</v>
      </c>
    </row>
    <row r="16" spans="1:3">
      <c r="A16" s="97">
        <v>9</v>
      </c>
      <c r="B16" s="160" t="s">
        <v>25</v>
      </c>
    </row>
    <row r="17" spans="1:2">
      <c r="A17" s="241" t="s">
        <v>295</v>
      </c>
      <c r="B17" s="240" t="s">
        <v>282</v>
      </c>
    </row>
    <row r="18" spans="1:2">
      <c r="A18" s="97">
        <v>10</v>
      </c>
      <c r="B18" s="160" t="s">
        <v>26</v>
      </c>
    </row>
    <row r="19" spans="1:2">
      <c r="A19" s="97">
        <v>11</v>
      </c>
      <c r="B19" s="161" t="s">
        <v>227</v>
      </c>
    </row>
    <row r="20" spans="1:2">
      <c r="A20" s="97">
        <v>12</v>
      </c>
      <c r="B20" s="161" t="s">
        <v>27</v>
      </c>
    </row>
    <row r="21" spans="1:2">
      <c r="A21" s="292">
        <v>13</v>
      </c>
      <c r="B21" s="293" t="s">
        <v>228</v>
      </c>
    </row>
    <row r="22" spans="1:2">
      <c r="A22" s="292">
        <v>14</v>
      </c>
      <c r="B22" s="294" t="s">
        <v>253</v>
      </c>
    </row>
    <row r="23" spans="1:2">
      <c r="A23" s="295">
        <v>15</v>
      </c>
      <c r="B23" s="296" t="s">
        <v>28</v>
      </c>
    </row>
    <row r="24" spans="1:2">
      <c r="A24" s="295">
        <v>15.1</v>
      </c>
      <c r="B24" s="297" t="s">
        <v>309</v>
      </c>
    </row>
    <row r="25" spans="1:2">
      <c r="A25" s="295">
        <v>16</v>
      </c>
      <c r="B25" s="297" t="s">
        <v>373</v>
      </c>
    </row>
    <row r="26" spans="1:2">
      <c r="A26" s="295">
        <v>17</v>
      </c>
      <c r="B26" s="297" t="s">
        <v>414</v>
      </c>
    </row>
    <row r="27" spans="1:2">
      <c r="A27" s="295">
        <v>18</v>
      </c>
      <c r="B27" s="297" t="s">
        <v>703</v>
      </c>
    </row>
    <row r="28" spans="1:2">
      <c r="A28" s="295">
        <v>19</v>
      </c>
      <c r="B28" s="297" t="s">
        <v>704</v>
      </c>
    </row>
    <row r="29" spans="1:2">
      <c r="A29" s="295">
        <v>20</v>
      </c>
      <c r="B29" s="359" t="s">
        <v>705</v>
      </c>
    </row>
    <row r="30" spans="1:2">
      <c r="A30" s="295">
        <v>21</v>
      </c>
      <c r="B30" s="297" t="s">
        <v>530</v>
      </c>
    </row>
    <row r="31" spans="1:2">
      <c r="A31" s="295">
        <v>22</v>
      </c>
      <c r="B31" s="297" t="s">
        <v>706</v>
      </c>
    </row>
    <row r="32" spans="1:2">
      <c r="A32" s="295">
        <v>23</v>
      </c>
      <c r="B32" s="297" t="s">
        <v>707</v>
      </c>
    </row>
    <row r="33" spans="1:2">
      <c r="A33" s="295">
        <v>24</v>
      </c>
      <c r="B33" s="297" t="s">
        <v>708</v>
      </c>
    </row>
    <row r="34" spans="1:2">
      <c r="A34" s="295">
        <v>25</v>
      </c>
      <c r="B34" s="297" t="s">
        <v>415</v>
      </c>
    </row>
    <row r="35" spans="1:2">
      <c r="A35" s="295">
        <v>26</v>
      </c>
      <c r="B35" s="297" t="s">
        <v>552</v>
      </c>
    </row>
  </sheetData>
  <mergeCells count="1">
    <mergeCell ref="A6:C6"/>
  </mergeCells>
  <hyperlinks>
    <hyperlink ref="B9" location="'2. SOFP'!A1" display="Balance Sheet"/>
    <hyperlink ref="B12" location="'5. RWA '!A1" display="Risk-Weighted Assets (RWA)"/>
    <hyperlink ref="B8" location="'1. key ratios '!A1" display="Key ratios"/>
    <hyperlink ref="B10" location="'3. SO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zoomScale="90" zoomScaleNormal="90" workbookViewId="0">
      <pane xSplit="1" ySplit="5" topLeftCell="B6" activePane="bottomRight" state="frozen"/>
      <selection activeCell="B2" sqref="B2"/>
      <selection pane="topRight" activeCell="B2" sqref="B2"/>
      <selection pane="bottomLeft" activeCell="B2" sqref="B2"/>
      <selection pane="bottomRight" activeCell="B2" sqref="B2"/>
    </sheetView>
  </sheetViews>
  <sheetFormatPr defaultColWidth="9.140625" defaultRowHeight="12.75"/>
  <cols>
    <col min="1" max="1" width="9.5703125" style="52" bestFit="1" customWidth="1"/>
    <col min="2" max="2" width="132.42578125" style="4" customWidth="1"/>
    <col min="3" max="3" width="18.42578125" style="4" customWidth="1"/>
    <col min="4" max="16384" width="9.140625" style="4"/>
  </cols>
  <sheetData>
    <row r="1" spans="1:3">
      <c r="A1" s="2" t="s">
        <v>30</v>
      </c>
      <c r="B1" s="3" t="str">
        <f>'Info '!C2</f>
        <v>JSC " Halyk Bank Georgia"</v>
      </c>
    </row>
    <row r="2" spans="1:3" s="41" customFormat="1" ht="15.75" customHeight="1">
      <c r="A2" s="41" t="s">
        <v>31</v>
      </c>
      <c r="B2" s="306">
        <f>'1. key ratios '!B2</f>
        <v>45291</v>
      </c>
    </row>
    <row r="3" spans="1:3" s="41" customFormat="1" ht="15.75" customHeight="1"/>
    <row r="4" spans="1:3" ht="13.5" thickBot="1">
      <c r="A4" s="52" t="s">
        <v>143</v>
      </c>
      <c r="B4" s="84" t="s">
        <v>142</v>
      </c>
    </row>
    <row r="5" spans="1:3">
      <c r="A5" s="53" t="s">
        <v>6</v>
      </c>
      <c r="B5" s="54"/>
      <c r="C5" s="55" t="s">
        <v>35</v>
      </c>
    </row>
    <row r="6" spans="1:3">
      <c r="A6" s="56">
        <v>1</v>
      </c>
      <c r="B6" s="57" t="s">
        <v>141</v>
      </c>
      <c r="C6" s="619">
        <f>SUM(C7:C11)</f>
        <v>175809281.86000001</v>
      </c>
    </row>
    <row r="7" spans="1:3">
      <c r="A7" s="56">
        <v>2</v>
      </c>
      <c r="B7" s="58" t="s">
        <v>140</v>
      </c>
      <c r="C7" s="620">
        <v>76000000</v>
      </c>
    </row>
    <row r="8" spans="1:3">
      <c r="A8" s="56">
        <v>3</v>
      </c>
      <c r="B8" s="59" t="s">
        <v>139</v>
      </c>
      <c r="C8" s="620">
        <v>0</v>
      </c>
    </row>
    <row r="9" spans="1:3">
      <c r="A9" s="56">
        <v>4</v>
      </c>
      <c r="B9" s="59" t="s">
        <v>138</v>
      </c>
      <c r="C9" s="620">
        <v>1840196.0799999998</v>
      </c>
    </row>
    <row r="10" spans="1:3">
      <c r="A10" s="56">
        <v>5</v>
      </c>
      <c r="B10" s="59" t="s">
        <v>137</v>
      </c>
      <c r="C10" s="620">
        <v>0</v>
      </c>
    </row>
    <row r="11" spans="1:3">
      <c r="A11" s="56">
        <v>6</v>
      </c>
      <c r="B11" s="60" t="s">
        <v>136</v>
      </c>
      <c r="C11" s="620">
        <v>97969085.780000001</v>
      </c>
    </row>
    <row r="12" spans="1:3" s="28" customFormat="1">
      <c r="A12" s="56">
        <v>7</v>
      </c>
      <c r="B12" s="57" t="s">
        <v>135</v>
      </c>
      <c r="C12" s="621">
        <f>SUM(C13:C28)</f>
        <v>7281795.3199999994</v>
      </c>
    </row>
    <row r="13" spans="1:3" s="28" customFormat="1">
      <c r="A13" s="56">
        <v>8</v>
      </c>
      <c r="B13" s="61" t="s">
        <v>134</v>
      </c>
      <c r="C13" s="622">
        <v>1840196.0799999998</v>
      </c>
    </row>
    <row r="14" spans="1:3" s="28" customFormat="1" ht="25.5">
      <c r="A14" s="56">
        <v>9</v>
      </c>
      <c r="B14" s="62" t="s">
        <v>133</v>
      </c>
      <c r="C14" s="622">
        <v>0</v>
      </c>
    </row>
    <row r="15" spans="1:3" s="28" customFormat="1">
      <c r="A15" s="56">
        <v>10</v>
      </c>
      <c r="B15" s="63" t="s">
        <v>132</v>
      </c>
      <c r="C15" s="622">
        <v>5441599.2399999993</v>
      </c>
    </row>
    <row r="16" spans="1:3" s="28" customFormat="1">
      <c r="A16" s="56">
        <v>11</v>
      </c>
      <c r="B16" s="64" t="s">
        <v>131</v>
      </c>
      <c r="C16" s="622">
        <v>0</v>
      </c>
    </row>
    <row r="17" spans="1:3" s="28" customFormat="1">
      <c r="A17" s="56">
        <v>12</v>
      </c>
      <c r="B17" s="63" t="s">
        <v>130</v>
      </c>
      <c r="C17" s="622">
        <v>0</v>
      </c>
    </row>
    <row r="18" spans="1:3" s="28" customFormat="1">
      <c r="A18" s="56">
        <v>13</v>
      </c>
      <c r="B18" s="63" t="s">
        <v>129</v>
      </c>
      <c r="C18" s="622">
        <v>0</v>
      </c>
    </row>
    <row r="19" spans="1:3" s="28" customFormat="1">
      <c r="A19" s="56">
        <v>14</v>
      </c>
      <c r="B19" s="63" t="s">
        <v>128</v>
      </c>
      <c r="C19" s="622">
        <v>0</v>
      </c>
    </row>
    <row r="20" spans="1:3" s="28" customFormat="1">
      <c r="A20" s="56">
        <v>15</v>
      </c>
      <c r="B20" s="63" t="s">
        <v>127</v>
      </c>
      <c r="C20" s="622">
        <v>0</v>
      </c>
    </row>
    <row r="21" spans="1:3" s="28" customFormat="1" ht="25.5">
      <c r="A21" s="56">
        <v>16</v>
      </c>
      <c r="B21" s="62" t="s">
        <v>126</v>
      </c>
      <c r="C21" s="622">
        <v>0</v>
      </c>
    </row>
    <row r="22" spans="1:3" s="28" customFormat="1">
      <c r="A22" s="56">
        <v>17</v>
      </c>
      <c r="B22" s="65" t="s">
        <v>125</v>
      </c>
      <c r="C22" s="622">
        <v>0</v>
      </c>
    </row>
    <row r="23" spans="1:3" s="28" customFormat="1">
      <c r="A23" s="56">
        <v>18</v>
      </c>
      <c r="B23" s="529" t="s">
        <v>553</v>
      </c>
      <c r="C23" s="623">
        <v>0</v>
      </c>
    </row>
    <row r="24" spans="1:3" s="28" customFormat="1">
      <c r="A24" s="56">
        <v>19</v>
      </c>
      <c r="B24" s="62" t="s">
        <v>124</v>
      </c>
      <c r="C24" s="622">
        <v>0</v>
      </c>
    </row>
    <row r="25" spans="1:3" s="28" customFormat="1" ht="25.5">
      <c r="A25" s="56">
        <v>20</v>
      </c>
      <c r="B25" s="62" t="s">
        <v>101</v>
      </c>
      <c r="C25" s="622">
        <v>0</v>
      </c>
    </row>
    <row r="26" spans="1:3" s="28" customFormat="1">
      <c r="A26" s="56">
        <v>21</v>
      </c>
      <c r="B26" s="66" t="s">
        <v>123</v>
      </c>
      <c r="C26" s="622">
        <v>0</v>
      </c>
    </row>
    <row r="27" spans="1:3" s="28" customFormat="1">
      <c r="A27" s="56">
        <v>22</v>
      </c>
      <c r="B27" s="66" t="s">
        <v>122</v>
      </c>
      <c r="C27" s="622">
        <v>0</v>
      </c>
    </row>
    <row r="28" spans="1:3" s="28" customFormat="1">
      <c r="A28" s="56">
        <v>23</v>
      </c>
      <c r="B28" s="66" t="s">
        <v>121</v>
      </c>
      <c r="C28" s="622">
        <v>0</v>
      </c>
    </row>
    <row r="29" spans="1:3" s="28" customFormat="1">
      <c r="A29" s="56">
        <v>24</v>
      </c>
      <c r="B29" s="67" t="s">
        <v>120</v>
      </c>
      <c r="C29" s="621">
        <f>C6-C12</f>
        <v>168527486.54000002</v>
      </c>
    </row>
    <row r="30" spans="1:3" s="28" customFormat="1">
      <c r="A30" s="68"/>
      <c r="B30" s="69"/>
      <c r="C30" s="622"/>
    </row>
    <row r="31" spans="1:3" s="28" customFormat="1">
      <c r="A31" s="68">
        <v>25</v>
      </c>
      <c r="B31" s="67" t="s">
        <v>119</v>
      </c>
      <c r="C31" s="621">
        <f>C32+C35</f>
        <v>30000000</v>
      </c>
    </row>
    <row r="32" spans="1:3" s="28" customFormat="1">
      <c r="A32" s="68">
        <v>26</v>
      </c>
      <c r="B32" s="59" t="s">
        <v>118</v>
      </c>
      <c r="C32" s="624">
        <f>C33+C34</f>
        <v>30000000</v>
      </c>
    </row>
    <row r="33" spans="1:3" s="28" customFormat="1">
      <c r="A33" s="68">
        <v>27</v>
      </c>
      <c r="B33" s="70" t="s">
        <v>192</v>
      </c>
      <c r="C33" s="622">
        <v>30000000</v>
      </c>
    </row>
    <row r="34" spans="1:3" s="28" customFormat="1">
      <c r="A34" s="68">
        <v>28</v>
      </c>
      <c r="B34" s="70" t="s">
        <v>117</v>
      </c>
      <c r="C34" s="622">
        <v>0</v>
      </c>
    </row>
    <row r="35" spans="1:3" s="28" customFormat="1">
      <c r="A35" s="68">
        <v>29</v>
      </c>
      <c r="B35" s="59" t="s">
        <v>116</v>
      </c>
      <c r="C35" s="622">
        <v>0</v>
      </c>
    </row>
    <row r="36" spans="1:3" s="28" customFormat="1">
      <c r="A36" s="68">
        <v>30</v>
      </c>
      <c r="B36" s="67" t="s">
        <v>115</v>
      </c>
      <c r="C36" s="621">
        <f>SUM(C37:C41)</f>
        <v>0</v>
      </c>
    </row>
    <row r="37" spans="1:3" s="28" customFormat="1">
      <c r="A37" s="68">
        <v>31</v>
      </c>
      <c r="B37" s="62" t="s">
        <v>114</v>
      </c>
      <c r="C37" s="622">
        <v>0</v>
      </c>
    </row>
    <row r="38" spans="1:3" s="28" customFormat="1">
      <c r="A38" s="68">
        <v>32</v>
      </c>
      <c r="B38" s="63" t="s">
        <v>113</v>
      </c>
      <c r="C38" s="622">
        <v>0</v>
      </c>
    </row>
    <row r="39" spans="1:3" s="28" customFormat="1" ht="25.5">
      <c r="A39" s="68">
        <v>33</v>
      </c>
      <c r="B39" s="62" t="s">
        <v>112</v>
      </c>
      <c r="C39" s="622">
        <v>0</v>
      </c>
    </row>
    <row r="40" spans="1:3" s="28" customFormat="1" ht="25.5">
      <c r="A40" s="68">
        <v>34</v>
      </c>
      <c r="B40" s="62" t="s">
        <v>101</v>
      </c>
      <c r="C40" s="622">
        <v>0</v>
      </c>
    </row>
    <row r="41" spans="1:3" s="28" customFormat="1">
      <c r="A41" s="68">
        <v>35</v>
      </c>
      <c r="B41" s="66" t="s">
        <v>111</v>
      </c>
      <c r="C41" s="622">
        <v>0</v>
      </c>
    </row>
    <row r="42" spans="1:3" s="28" customFormat="1">
      <c r="A42" s="68">
        <v>36</v>
      </c>
      <c r="B42" s="67" t="s">
        <v>110</v>
      </c>
      <c r="C42" s="621">
        <f>C31-C36</f>
        <v>30000000</v>
      </c>
    </row>
    <row r="43" spans="1:3" s="28" customFormat="1">
      <c r="A43" s="68"/>
      <c r="B43" s="69"/>
      <c r="C43" s="622"/>
    </row>
    <row r="44" spans="1:3" s="28" customFormat="1">
      <c r="A44" s="68">
        <v>37</v>
      </c>
      <c r="B44" s="71" t="s">
        <v>109</v>
      </c>
      <c r="C44" s="621">
        <f>SUM(C45:C47)</f>
        <v>21571677.400000002</v>
      </c>
    </row>
    <row r="45" spans="1:3" s="28" customFormat="1">
      <c r="A45" s="68">
        <v>38</v>
      </c>
      <c r="B45" s="59" t="s">
        <v>108</v>
      </c>
      <c r="C45" s="622">
        <v>21571677.400000002</v>
      </c>
    </row>
    <row r="46" spans="1:3" s="28" customFormat="1">
      <c r="A46" s="68">
        <v>39</v>
      </c>
      <c r="B46" s="59" t="s">
        <v>107</v>
      </c>
      <c r="C46" s="622">
        <v>0</v>
      </c>
    </row>
    <row r="47" spans="1:3" s="28" customFormat="1">
      <c r="A47" s="68">
        <v>40</v>
      </c>
      <c r="B47" s="59" t="s">
        <v>106</v>
      </c>
      <c r="C47" s="622">
        <v>0</v>
      </c>
    </row>
    <row r="48" spans="1:3" s="28" customFormat="1">
      <c r="A48" s="68">
        <v>41</v>
      </c>
      <c r="B48" s="71" t="s">
        <v>105</v>
      </c>
      <c r="C48" s="621">
        <f>SUM(C49:C52)</f>
        <v>0</v>
      </c>
    </row>
    <row r="49" spans="1:3" s="28" customFormat="1">
      <c r="A49" s="68">
        <v>42</v>
      </c>
      <c r="B49" s="62" t="s">
        <v>104</v>
      </c>
      <c r="C49" s="622">
        <v>0</v>
      </c>
    </row>
    <row r="50" spans="1:3" s="28" customFormat="1">
      <c r="A50" s="68">
        <v>43</v>
      </c>
      <c r="B50" s="63" t="s">
        <v>103</v>
      </c>
      <c r="C50" s="622">
        <v>0</v>
      </c>
    </row>
    <row r="51" spans="1:3" s="28" customFormat="1">
      <c r="A51" s="68">
        <v>44</v>
      </c>
      <c r="B51" s="62" t="s">
        <v>102</v>
      </c>
      <c r="C51" s="622">
        <v>0</v>
      </c>
    </row>
    <row r="52" spans="1:3" s="28" customFormat="1" ht="25.5">
      <c r="A52" s="68">
        <v>45</v>
      </c>
      <c r="B52" s="62" t="s">
        <v>101</v>
      </c>
      <c r="C52" s="622">
        <v>0</v>
      </c>
    </row>
    <row r="53" spans="1:3" s="28" customFormat="1" ht="13.5" thickBot="1">
      <c r="A53" s="68">
        <v>46</v>
      </c>
      <c r="B53" s="72" t="s">
        <v>100</v>
      </c>
      <c r="C53" s="625">
        <f>C44-C48</f>
        <v>21571677.400000002</v>
      </c>
    </row>
    <row r="56" spans="1:3">
      <c r="B56" s="4" t="s">
        <v>7</v>
      </c>
    </row>
  </sheetData>
  <dataValidations count="1">
    <dataValidation operator="lessThanOrEqual" allowBlank="1" showInputMessage="1" showErrorMessage="1" errorTitle="Should be negative number" error="Should be whole negative number or 0" sqref="C13:C53"/>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B2" sqref="B2"/>
    </sheetView>
  </sheetViews>
  <sheetFormatPr defaultColWidth="9.140625" defaultRowHeight="12.75"/>
  <cols>
    <col min="1" max="1" width="9.42578125" style="172" bestFit="1" customWidth="1"/>
    <col min="2" max="2" width="59" style="172" customWidth="1"/>
    <col min="3" max="3" width="16.7109375" style="172" bestFit="1" customWidth="1"/>
    <col min="4" max="4" width="13.28515625" style="172" bestFit="1" customWidth="1"/>
    <col min="5" max="16384" width="9.140625" style="172"/>
  </cols>
  <sheetData>
    <row r="1" spans="1:4" ht="15">
      <c r="A1" s="224" t="s">
        <v>30</v>
      </c>
      <c r="B1" s="3" t="str">
        <f>'Info '!C2</f>
        <v>JSC " Halyk Bank Georgia"</v>
      </c>
    </row>
    <row r="2" spans="1:4" s="147" customFormat="1" ht="15.75" customHeight="1">
      <c r="A2" s="147" t="s">
        <v>31</v>
      </c>
      <c r="B2" s="306">
        <f>'1. key ratios '!B2</f>
        <v>45291</v>
      </c>
    </row>
    <row r="3" spans="1:4" s="147" customFormat="1" ht="15.75" customHeight="1"/>
    <row r="4" spans="1:4" ht="13.5" thickBot="1">
      <c r="A4" s="194" t="s">
        <v>281</v>
      </c>
      <c r="B4" s="232" t="s">
        <v>282</v>
      </c>
    </row>
    <row r="5" spans="1:4" s="233" customFormat="1" ht="12.75" customHeight="1">
      <c r="A5" s="290"/>
      <c r="B5" s="291" t="s">
        <v>285</v>
      </c>
      <c r="C5" s="225" t="s">
        <v>283</v>
      </c>
      <c r="D5" s="226" t="s">
        <v>284</v>
      </c>
    </row>
    <row r="6" spans="1:4" s="234" customFormat="1">
      <c r="A6" s="227">
        <v>1</v>
      </c>
      <c r="B6" s="286" t="s">
        <v>286</v>
      </c>
      <c r="C6" s="286"/>
      <c r="D6" s="228"/>
    </row>
    <row r="7" spans="1:4" s="234" customFormat="1">
      <c r="A7" s="229" t="s">
        <v>272</v>
      </c>
      <c r="B7" s="287" t="s">
        <v>287</v>
      </c>
      <c r="C7" s="279">
        <v>4.4999999999999998E-2</v>
      </c>
      <c r="D7" s="626">
        <f>C7*'5. RWA '!$C$13</f>
        <v>38951562.291409962</v>
      </c>
    </row>
    <row r="8" spans="1:4" s="234" customFormat="1">
      <c r="A8" s="229" t="s">
        <v>273</v>
      </c>
      <c r="B8" s="287" t="s">
        <v>288</v>
      </c>
      <c r="C8" s="280">
        <v>0.06</v>
      </c>
      <c r="D8" s="626">
        <f>C8*'5. RWA '!$C$13</f>
        <v>51935416.388546616</v>
      </c>
    </row>
    <row r="9" spans="1:4" s="234" customFormat="1">
      <c r="A9" s="229" t="s">
        <v>274</v>
      </c>
      <c r="B9" s="287" t="s">
        <v>289</v>
      </c>
      <c r="C9" s="280">
        <v>0.08</v>
      </c>
      <c r="D9" s="626">
        <f>C9*'5. RWA '!$C$13</f>
        <v>69247221.851395488</v>
      </c>
    </row>
    <row r="10" spans="1:4" s="234" customFormat="1">
      <c r="A10" s="227" t="s">
        <v>275</v>
      </c>
      <c r="B10" s="286" t="s">
        <v>290</v>
      </c>
      <c r="C10" s="281"/>
      <c r="D10" s="627"/>
    </row>
    <row r="11" spans="1:4" s="235" customFormat="1">
      <c r="A11" s="230" t="s">
        <v>276</v>
      </c>
      <c r="B11" s="278" t="s">
        <v>356</v>
      </c>
      <c r="C11" s="282">
        <v>0</v>
      </c>
      <c r="D11" s="626">
        <f>C11*'5. RWA '!$C$13</f>
        <v>0</v>
      </c>
    </row>
    <row r="12" spans="1:4" s="235" customFormat="1">
      <c r="A12" s="230" t="s">
        <v>277</v>
      </c>
      <c r="B12" s="278" t="s">
        <v>291</v>
      </c>
      <c r="C12" s="282">
        <v>0</v>
      </c>
      <c r="D12" s="626">
        <f>C12*'5. RWA '!$C$13</f>
        <v>0</v>
      </c>
    </row>
    <row r="13" spans="1:4" s="235" customFormat="1">
      <c r="A13" s="230" t="s">
        <v>278</v>
      </c>
      <c r="B13" s="278" t="s">
        <v>292</v>
      </c>
      <c r="C13" s="282"/>
      <c r="D13" s="626">
        <f>C13*'5. RWA '!$C$13</f>
        <v>0</v>
      </c>
    </row>
    <row r="14" spans="1:4" s="235" customFormat="1">
      <c r="A14" s="227" t="s">
        <v>279</v>
      </c>
      <c r="B14" s="286" t="s">
        <v>353</v>
      </c>
      <c r="C14" s="283"/>
      <c r="D14" s="627"/>
    </row>
    <row r="15" spans="1:4" s="235" customFormat="1">
      <c r="A15" s="230">
        <v>3.1</v>
      </c>
      <c r="B15" s="278" t="s">
        <v>297</v>
      </c>
      <c r="C15" s="282">
        <v>8.5103102540422859E-2</v>
      </c>
      <c r="D15" s="626">
        <f>C15*'5. RWA '!$C$13</f>
        <v>73664417.77323401</v>
      </c>
    </row>
    <row r="16" spans="1:4" s="235" customFormat="1">
      <c r="A16" s="230">
        <v>3.2</v>
      </c>
      <c r="B16" s="278" t="s">
        <v>298</v>
      </c>
      <c r="C16" s="282">
        <v>0.10286210639551999</v>
      </c>
      <c r="D16" s="626">
        <f>C16*'5. RWA '!$C$13</f>
        <v>89036438.770905241</v>
      </c>
    </row>
    <row r="17" spans="1:6" s="234" customFormat="1">
      <c r="A17" s="230">
        <v>3.3</v>
      </c>
      <c r="B17" s="278" t="s">
        <v>299</v>
      </c>
      <c r="C17" s="282">
        <v>0.1262292167311741</v>
      </c>
      <c r="D17" s="626">
        <f>C17*'5. RWA '!$C$13</f>
        <v>109262782.18889371</v>
      </c>
    </row>
    <row r="18" spans="1:6" s="233" customFormat="1" ht="12.75" customHeight="1">
      <c r="A18" s="288"/>
      <c r="B18" s="289" t="s">
        <v>352</v>
      </c>
      <c r="C18" s="284" t="s">
        <v>283</v>
      </c>
      <c r="D18" s="628" t="s">
        <v>284</v>
      </c>
    </row>
    <row r="19" spans="1:6" s="234" customFormat="1">
      <c r="A19" s="231">
        <v>4</v>
      </c>
      <c r="B19" s="278" t="s">
        <v>293</v>
      </c>
      <c r="C19" s="282">
        <f>C7+C11+C12+C13+C15</f>
        <v>0.13010310254042284</v>
      </c>
      <c r="D19" s="626">
        <f>C19*'5. RWA '!$C$13</f>
        <v>112615980.06464396</v>
      </c>
    </row>
    <row r="20" spans="1:6" s="234" customFormat="1">
      <c r="A20" s="231">
        <v>5</v>
      </c>
      <c r="B20" s="278" t="s">
        <v>90</v>
      </c>
      <c r="C20" s="282">
        <f>C8+C11+C12+C13+C16</f>
        <v>0.16286210639551998</v>
      </c>
      <c r="D20" s="626">
        <f>C20*'5. RWA '!$C$13</f>
        <v>140971855.15945187</v>
      </c>
    </row>
    <row r="21" spans="1:6" s="234" customFormat="1" ht="13.5" thickBot="1">
      <c r="A21" s="236" t="s">
        <v>280</v>
      </c>
      <c r="B21" s="237" t="s">
        <v>294</v>
      </c>
      <c r="C21" s="285">
        <f>C9+C11+C12+C13+C17</f>
        <v>0.20622921673117411</v>
      </c>
      <c r="D21" s="629">
        <f>C21*'5. RWA '!$C$13</f>
        <v>178510004.04028922</v>
      </c>
    </row>
    <row r="22" spans="1:6">
      <c r="F22" s="194"/>
    </row>
    <row r="23" spans="1:6" ht="51">
      <c r="B23" s="193" t="s">
        <v>355</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zoomScale="70" zoomScaleNormal="70" workbookViewId="0">
      <pane xSplit="1" ySplit="5" topLeftCell="B57" activePane="bottomRight" state="frozen"/>
      <selection activeCell="B2" sqref="B2"/>
      <selection pane="topRight" activeCell="B2" sqref="B2"/>
      <selection pane="bottomLeft" activeCell="B2" sqref="B2"/>
      <selection pane="bottomRight" activeCell="B2" sqref="B2"/>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30</v>
      </c>
      <c r="B1" s="3" t="str">
        <f>'Info '!C2</f>
        <v>JSC " Halyk Bank Georgia"</v>
      </c>
      <c r="E1" s="4"/>
      <c r="F1" s="4"/>
    </row>
    <row r="2" spans="1:6" s="41" customFormat="1" ht="15.75" customHeight="1">
      <c r="A2" s="2" t="s">
        <v>31</v>
      </c>
      <c r="B2" s="306">
        <f>'1. key ratios '!B2</f>
        <v>45291</v>
      </c>
    </row>
    <row r="3" spans="1:6" s="41" customFormat="1" ht="15.75" customHeight="1">
      <c r="A3" s="73"/>
    </row>
    <row r="4" spans="1:6" s="41" customFormat="1" ht="15.75" customHeight="1" thickBot="1">
      <c r="A4" s="41" t="s">
        <v>47</v>
      </c>
      <c r="B4" s="141" t="s">
        <v>178</v>
      </c>
      <c r="D4" s="18" t="s">
        <v>35</v>
      </c>
    </row>
    <row r="5" spans="1:6" ht="25.5">
      <c r="A5" s="74" t="s">
        <v>6</v>
      </c>
      <c r="B5" s="163" t="s">
        <v>218</v>
      </c>
      <c r="C5" s="75" t="s">
        <v>660</v>
      </c>
      <c r="D5" s="76" t="s">
        <v>49</v>
      </c>
    </row>
    <row r="6" spans="1:6" ht="15">
      <c r="A6" s="363">
        <v>1</v>
      </c>
      <c r="B6" s="364" t="s">
        <v>561</v>
      </c>
      <c r="C6" s="649">
        <f>SUM(C7:C9)</f>
        <v>47883609.019999996</v>
      </c>
      <c r="D6" s="639"/>
      <c r="E6" s="77"/>
    </row>
    <row r="7" spans="1:6" ht="15">
      <c r="A7" s="363">
        <v>1.1000000000000001</v>
      </c>
      <c r="B7" s="365" t="s">
        <v>562</v>
      </c>
      <c r="C7" s="630">
        <v>17650113.919999998</v>
      </c>
      <c r="D7" s="640">
        <v>0</v>
      </c>
      <c r="E7" s="77"/>
    </row>
    <row r="8" spans="1:6" ht="15">
      <c r="A8" s="363">
        <v>1.2</v>
      </c>
      <c r="B8" s="365" t="s">
        <v>563</v>
      </c>
      <c r="C8" s="630">
        <v>1702224.7799999998</v>
      </c>
      <c r="D8" s="640">
        <v>0</v>
      </c>
      <c r="E8" s="77"/>
    </row>
    <row r="9" spans="1:6" ht="15">
      <c r="A9" s="363">
        <v>1.3</v>
      </c>
      <c r="B9" s="365" t="s">
        <v>564</v>
      </c>
      <c r="C9" s="631">
        <v>28531270.32</v>
      </c>
      <c r="D9" s="641">
        <v>0</v>
      </c>
      <c r="E9" s="77"/>
    </row>
    <row r="10" spans="1:6" ht="15">
      <c r="A10" s="363">
        <v>2</v>
      </c>
      <c r="B10" s="366" t="s">
        <v>565</v>
      </c>
      <c r="C10" s="650">
        <v>195527.6</v>
      </c>
      <c r="D10" s="641">
        <v>0</v>
      </c>
      <c r="E10" s="77"/>
    </row>
    <row r="11" spans="1:6" ht="15">
      <c r="A11" s="363">
        <v>2.1</v>
      </c>
      <c r="B11" s="367" t="s">
        <v>566</v>
      </c>
      <c r="C11" s="632">
        <v>195527.6</v>
      </c>
      <c r="D11" s="642">
        <v>0</v>
      </c>
      <c r="E11" s="78"/>
    </row>
    <row r="12" spans="1:6" ht="15">
      <c r="A12" s="363">
        <v>3</v>
      </c>
      <c r="B12" s="368" t="s">
        <v>567</v>
      </c>
      <c r="C12" s="651">
        <v>0</v>
      </c>
      <c r="D12" s="642">
        <v>0</v>
      </c>
      <c r="E12" s="78"/>
    </row>
    <row r="13" spans="1:6" ht="15">
      <c r="A13" s="363">
        <v>4</v>
      </c>
      <c r="B13" s="369" t="s">
        <v>568</v>
      </c>
      <c r="C13" s="651">
        <v>0</v>
      </c>
      <c r="D13" s="642">
        <v>0</v>
      </c>
      <c r="E13" s="78"/>
    </row>
    <row r="14" spans="1:6" ht="15">
      <c r="A14" s="363">
        <v>5</v>
      </c>
      <c r="B14" s="370" t="s">
        <v>569</v>
      </c>
      <c r="C14" s="651">
        <f>SUM(C15:C17)</f>
        <v>54000</v>
      </c>
      <c r="D14" s="642"/>
      <c r="E14" s="78"/>
    </row>
    <row r="15" spans="1:6" ht="15">
      <c r="A15" s="363">
        <v>5.0999999999999996</v>
      </c>
      <c r="B15" s="371" t="s">
        <v>570</v>
      </c>
      <c r="C15" s="650">
        <v>54000</v>
      </c>
      <c r="D15" s="642">
        <v>0</v>
      </c>
      <c r="E15" s="77"/>
    </row>
    <row r="16" spans="1:6" ht="15">
      <c r="A16" s="363">
        <v>5.2</v>
      </c>
      <c r="B16" s="371" t="s">
        <v>571</v>
      </c>
      <c r="C16" s="631">
        <v>0</v>
      </c>
      <c r="D16" s="641">
        <v>0</v>
      </c>
      <c r="E16" s="77"/>
    </row>
    <row r="17" spans="1:5" ht="15">
      <c r="A17" s="363">
        <v>5.3</v>
      </c>
      <c r="B17" s="372" t="s">
        <v>572</v>
      </c>
      <c r="C17" s="631">
        <v>0</v>
      </c>
      <c r="D17" s="641">
        <v>0</v>
      </c>
      <c r="E17" s="77"/>
    </row>
    <row r="18" spans="1:5" ht="15">
      <c r="A18" s="363">
        <v>6</v>
      </c>
      <c r="B18" s="368" t="s">
        <v>573</v>
      </c>
      <c r="C18" s="650">
        <f>SUM(C19:C20)</f>
        <v>785708484.50165629</v>
      </c>
      <c r="D18" s="641"/>
      <c r="E18" s="77"/>
    </row>
    <row r="19" spans="1:5" ht="15">
      <c r="A19" s="363">
        <v>6.1</v>
      </c>
      <c r="B19" s="371" t="s">
        <v>571</v>
      </c>
      <c r="C19" s="632">
        <v>17337619.969999999</v>
      </c>
      <c r="D19" s="641">
        <v>0</v>
      </c>
      <c r="E19" s="77"/>
    </row>
    <row r="20" spans="1:5" ht="15">
      <c r="A20" s="363">
        <v>6.2</v>
      </c>
      <c r="B20" s="372" t="s">
        <v>572</v>
      </c>
      <c r="C20" s="632">
        <v>768370864.53165627</v>
      </c>
      <c r="D20" s="641">
        <v>0</v>
      </c>
      <c r="E20" s="77"/>
    </row>
    <row r="21" spans="1:5" ht="15">
      <c r="A21" s="363">
        <v>7</v>
      </c>
      <c r="B21" s="366" t="s">
        <v>574</v>
      </c>
      <c r="C21" s="651">
        <v>0</v>
      </c>
      <c r="D21" s="641">
        <v>0</v>
      </c>
      <c r="E21" s="77"/>
    </row>
    <row r="22" spans="1:5" ht="15">
      <c r="A22" s="363">
        <v>8</v>
      </c>
      <c r="B22" s="373" t="s">
        <v>575</v>
      </c>
      <c r="C22" s="650">
        <v>0</v>
      </c>
      <c r="D22" s="641">
        <v>0</v>
      </c>
      <c r="E22" s="77"/>
    </row>
    <row r="23" spans="1:5" ht="15">
      <c r="A23" s="363">
        <v>9</v>
      </c>
      <c r="B23" s="369" t="s">
        <v>576</v>
      </c>
      <c r="C23" s="650">
        <f>SUM(C24:C25)</f>
        <v>16277467.839999996</v>
      </c>
      <c r="D23" s="643"/>
      <c r="E23" s="77"/>
    </row>
    <row r="24" spans="1:5" ht="15">
      <c r="A24" s="363">
        <v>9.1</v>
      </c>
      <c r="B24" s="371" t="s">
        <v>577</v>
      </c>
      <c r="C24" s="633">
        <v>16277467.839999996</v>
      </c>
      <c r="D24" s="644">
        <v>0</v>
      </c>
      <c r="E24" s="77"/>
    </row>
    <row r="25" spans="1:5" ht="15">
      <c r="A25" s="363">
        <v>9.1999999999999993</v>
      </c>
      <c r="B25" s="371" t="s">
        <v>578</v>
      </c>
      <c r="C25" s="634">
        <v>0</v>
      </c>
      <c r="D25" s="645">
        <v>0</v>
      </c>
      <c r="E25" s="79"/>
    </row>
    <row r="26" spans="1:5" ht="15">
      <c r="A26" s="363">
        <v>10</v>
      </c>
      <c r="B26" s="369" t="s">
        <v>579</v>
      </c>
      <c r="C26" s="652">
        <f>SUM(C27:C28)</f>
        <v>5441599.2399999993</v>
      </c>
      <c r="D26" s="646" t="s">
        <v>702</v>
      </c>
      <c r="E26" s="77"/>
    </row>
    <row r="27" spans="1:5" ht="15">
      <c r="A27" s="363">
        <v>10.1</v>
      </c>
      <c r="B27" s="371" t="s">
        <v>580</v>
      </c>
      <c r="C27" s="630">
        <v>0</v>
      </c>
      <c r="D27" s="640">
        <v>0</v>
      </c>
      <c r="E27" s="77"/>
    </row>
    <row r="28" spans="1:5" ht="15">
      <c r="A28" s="363">
        <v>10.199999999999999</v>
      </c>
      <c r="B28" s="371" t="s">
        <v>581</v>
      </c>
      <c r="C28" s="630">
        <v>5441599.2399999993</v>
      </c>
      <c r="D28" s="640">
        <v>0</v>
      </c>
      <c r="E28" s="77"/>
    </row>
    <row r="29" spans="1:5" ht="15">
      <c r="A29" s="363">
        <v>11</v>
      </c>
      <c r="B29" s="369" t="s">
        <v>582</v>
      </c>
      <c r="C29" s="653">
        <f>SUM(C30:C31)</f>
        <v>2069115.12</v>
      </c>
      <c r="D29" s="640"/>
      <c r="E29" s="77"/>
    </row>
    <row r="30" spans="1:5" ht="15">
      <c r="A30" s="363">
        <v>11.1</v>
      </c>
      <c r="B30" s="371" t="s">
        <v>583</v>
      </c>
      <c r="C30" s="630">
        <v>2069115.12</v>
      </c>
      <c r="D30" s="640">
        <v>0</v>
      </c>
      <c r="E30" s="77"/>
    </row>
    <row r="31" spans="1:5" ht="15">
      <c r="A31" s="363">
        <v>11.2</v>
      </c>
      <c r="B31" s="371" t="s">
        <v>584</v>
      </c>
      <c r="C31" s="630">
        <v>0</v>
      </c>
      <c r="D31" s="640">
        <v>0</v>
      </c>
      <c r="E31" s="77"/>
    </row>
    <row r="32" spans="1:5" ht="15">
      <c r="A32" s="363">
        <v>13</v>
      </c>
      <c r="B32" s="369" t="s">
        <v>585</v>
      </c>
      <c r="C32" s="653">
        <v>48082632.75</v>
      </c>
      <c r="D32" s="640">
        <v>0</v>
      </c>
      <c r="E32" s="77"/>
    </row>
    <row r="33" spans="1:5" ht="15">
      <c r="A33" s="363">
        <v>13.1</v>
      </c>
      <c r="B33" s="374" t="s">
        <v>586</v>
      </c>
      <c r="C33" s="630">
        <v>13540907.099999998</v>
      </c>
      <c r="D33" s="640">
        <v>0</v>
      </c>
      <c r="E33" s="77"/>
    </row>
    <row r="34" spans="1:5" ht="15">
      <c r="A34" s="363">
        <v>13.2</v>
      </c>
      <c r="B34" s="374" t="s">
        <v>587</v>
      </c>
      <c r="C34" s="635">
        <v>0</v>
      </c>
      <c r="D34" s="647">
        <v>0</v>
      </c>
      <c r="E34" s="77"/>
    </row>
    <row r="35" spans="1:5" ht="15">
      <c r="A35" s="363">
        <v>14</v>
      </c>
      <c r="B35" s="375" t="s">
        <v>588</v>
      </c>
      <c r="C35" s="654">
        <f>SUM(C6,C10,C12,C13,C14,C18,C21,C22,C23,C26,C29,C32)</f>
        <v>905712436.07165635</v>
      </c>
      <c r="D35" s="647"/>
      <c r="E35" s="77"/>
    </row>
    <row r="36" spans="1:5" ht="15">
      <c r="A36" s="363"/>
      <c r="B36" s="376" t="s">
        <v>589</v>
      </c>
      <c r="C36" s="638"/>
      <c r="D36" s="648"/>
      <c r="E36" s="77"/>
    </row>
    <row r="37" spans="1:5" ht="15">
      <c r="A37" s="363">
        <v>15</v>
      </c>
      <c r="B37" s="377" t="s">
        <v>590</v>
      </c>
      <c r="C37" s="634">
        <v>0</v>
      </c>
      <c r="D37" s="645">
        <v>0</v>
      </c>
      <c r="E37" s="79"/>
    </row>
    <row r="38" spans="1:5" ht="15">
      <c r="A38" s="378">
        <v>15.1</v>
      </c>
      <c r="B38" s="379" t="s">
        <v>566</v>
      </c>
      <c r="C38" s="630">
        <v>0</v>
      </c>
      <c r="D38" s="640">
        <v>0</v>
      </c>
      <c r="E38" s="77"/>
    </row>
    <row r="39" spans="1:5" ht="15">
      <c r="A39" s="378">
        <v>16</v>
      </c>
      <c r="B39" s="366" t="s">
        <v>591</v>
      </c>
      <c r="C39" s="630">
        <v>0</v>
      </c>
      <c r="D39" s="640">
        <v>0</v>
      </c>
      <c r="E39" s="77"/>
    </row>
    <row r="40" spans="1:5" ht="15">
      <c r="A40" s="378">
        <v>17</v>
      </c>
      <c r="B40" s="366" t="s">
        <v>592</v>
      </c>
      <c r="C40" s="653">
        <f>SUM(C41:C44)</f>
        <v>631717065.45999968</v>
      </c>
      <c r="D40" s="640"/>
      <c r="E40" s="77"/>
    </row>
    <row r="41" spans="1:5" ht="15">
      <c r="A41" s="378">
        <v>17.100000000000001</v>
      </c>
      <c r="B41" s="380" t="s">
        <v>593</v>
      </c>
      <c r="C41" s="653">
        <v>624138736.10999978</v>
      </c>
      <c r="D41" s="640">
        <v>0</v>
      </c>
      <c r="E41" s="77"/>
    </row>
    <row r="42" spans="1:5" ht="15">
      <c r="A42" s="378">
        <v>17.2</v>
      </c>
      <c r="B42" s="381" t="s">
        <v>594</v>
      </c>
      <c r="C42" s="630">
        <v>0</v>
      </c>
      <c r="D42" s="640">
        <v>0</v>
      </c>
      <c r="E42" s="77"/>
    </row>
    <row r="43" spans="1:5" ht="15">
      <c r="A43" s="378">
        <v>17.3</v>
      </c>
      <c r="B43" s="417" t="s">
        <v>595</v>
      </c>
      <c r="C43" s="635">
        <v>5061683.92</v>
      </c>
      <c r="D43" s="647">
        <v>0</v>
      </c>
      <c r="E43" s="77"/>
    </row>
    <row r="44" spans="1:5" ht="15">
      <c r="A44" s="378">
        <v>17.399999999999999</v>
      </c>
      <c r="B44" s="418" t="s">
        <v>596</v>
      </c>
      <c r="C44" s="636">
        <v>2516645.4300000002</v>
      </c>
      <c r="D44" s="636">
        <v>0</v>
      </c>
      <c r="E44" s="77"/>
    </row>
    <row r="45" spans="1:5" ht="15">
      <c r="A45" s="378">
        <v>18</v>
      </c>
      <c r="B45" s="419" t="s">
        <v>597</v>
      </c>
      <c r="C45" s="637">
        <v>354079.59976676095</v>
      </c>
      <c r="D45" s="637">
        <v>0</v>
      </c>
      <c r="E45" s="79"/>
    </row>
    <row r="46" spans="1:5" ht="15">
      <c r="A46" s="378">
        <v>19</v>
      </c>
      <c r="B46" s="419" t="s">
        <v>598</v>
      </c>
      <c r="C46" s="655">
        <f>SUM(C47:C48)</f>
        <v>7349789.1400000006</v>
      </c>
      <c r="D46" s="636"/>
    </row>
    <row r="47" spans="1:5" ht="15">
      <c r="A47" s="378">
        <v>19.100000000000001</v>
      </c>
      <c r="B47" s="420" t="s">
        <v>599</v>
      </c>
      <c r="C47" s="636">
        <v>7019879.8700000001</v>
      </c>
      <c r="D47" s="636">
        <v>0</v>
      </c>
    </row>
    <row r="48" spans="1:5" ht="15">
      <c r="A48" s="378">
        <v>19.2</v>
      </c>
      <c r="B48" s="420" t="s">
        <v>600</v>
      </c>
      <c r="C48" s="636">
        <v>329909.27</v>
      </c>
      <c r="D48" s="636">
        <v>0</v>
      </c>
    </row>
    <row r="49" spans="1:4" ht="15">
      <c r="A49" s="378">
        <v>20</v>
      </c>
      <c r="B49" s="385" t="s">
        <v>601</v>
      </c>
      <c r="C49" s="655">
        <v>21571677.400000002</v>
      </c>
      <c r="D49" s="646" t="s">
        <v>736</v>
      </c>
    </row>
    <row r="50" spans="1:4" ht="15">
      <c r="A50" s="378">
        <v>21</v>
      </c>
      <c r="B50" s="421" t="s">
        <v>602</v>
      </c>
      <c r="C50" s="655">
        <v>3517623.26</v>
      </c>
      <c r="D50" s="636">
        <v>0</v>
      </c>
    </row>
    <row r="51" spans="1:4" ht="15">
      <c r="A51" s="378">
        <v>21.1</v>
      </c>
      <c r="B51" s="381" t="s">
        <v>603</v>
      </c>
      <c r="C51" s="636">
        <v>0</v>
      </c>
      <c r="D51" s="636">
        <v>0</v>
      </c>
    </row>
    <row r="52" spans="1:4" ht="15">
      <c r="A52" s="378">
        <v>22</v>
      </c>
      <c r="B52" s="386" t="s">
        <v>604</v>
      </c>
      <c r="C52" s="655">
        <f>SUM(C37,C39,C40,C45,C46,C49,C50)</f>
        <v>664510234.85976636</v>
      </c>
      <c r="D52" s="636"/>
    </row>
    <row r="53" spans="1:4" ht="15">
      <c r="A53" s="378"/>
      <c r="B53" s="387" t="s">
        <v>605</v>
      </c>
      <c r="C53" s="636"/>
      <c r="D53" s="636"/>
    </row>
    <row r="54" spans="1:4" ht="15">
      <c r="A54" s="378">
        <v>23</v>
      </c>
      <c r="B54" s="385" t="s">
        <v>606</v>
      </c>
      <c r="C54" s="655">
        <v>106000000</v>
      </c>
      <c r="D54" s="636">
        <v>0</v>
      </c>
    </row>
    <row r="55" spans="1:4" ht="15">
      <c r="A55" s="378">
        <v>24</v>
      </c>
      <c r="B55" s="385" t="s">
        <v>607</v>
      </c>
      <c r="C55" s="655">
        <v>30000000</v>
      </c>
      <c r="D55" s="636">
        <v>0</v>
      </c>
    </row>
    <row r="56" spans="1:4" ht="15">
      <c r="A56" s="378">
        <v>25</v>
      </c>
      <c r="B56" s="419" t="s">
        <v>608</v>
      </c>
      <c r="C56" s="655">
        <v>0</v>
      </c>
      <c r="D56" s="636">
        <v>0</v>
      </c>
    </row>
    <row r="57" spans="1:4" ht="15">
      <c r="A57" s="378">
        <v>26</v>
      </c>
      <c r="B57" s="419" t="s">
        <v>609</v>
      </c>
      <c r="C57" s="655">
        <v>0</v>
      </c>
      <c r="D57" s="636">
        <v>0</v>
      </c>
    </row>
    <row r="58" spans="1:4" ht="15">
      <c r="A58" s="378">
        <v>27</v>
      </c>
      <c r="B58" s="419" t="s">
        <v>610</v>
      </c>
      <c r="C58" s="655">
        <f>SUM(C59:C60)</f>
        <v>0</v>
      </c>
      <c r="D58" s="636"/>
    </row>
    <row r="59" spans="1:4" ht="15">
      <c r="A59" s="378">
        <v>27.1</v>
      </c>
      <c r="B59" s="418" t="s">
        <v>611</v>
      </c>
      <c r="C59" s="636">
        <v>0</v>
      </c>
      <c r="D59" s="636">
        <v>0</v>
      </c>
    </row>
    <row r="60" spans="1:4" ht="15">
      <c r="A60" s="378">
        <v>27.2</v>
      </c>
      <c r="B60" s="418" t="s">
        <v>612</v>
      </c>
      <c r="C60" s="636">
        <v>0</v>
      </c>
      <c r="D60" s="636">
        <v>0</v>
      </c>
    </row>
    <row r="61" spans="1:4" ht="15">
      <c r="A61" s="378">
        <v>28</v>
      </c>
      <c r="B61" s="388" t="s">
        <v>613</v>
      </c>
      <c r="C61" s="636">
        <v>0</v>
      </c>
      <c r="D61" s="636">
        <v>0</v>
      </c>
    </row>
    <row r="62" spans="1:4" ht="15">
      <c r="A62" s="378">
        <v>29</v>
      </c>
      <c r="B62" s="419" t="s">
        <v>614</v>
      </c>
      <c r="C62" s="655">
        <f>SUM(C63:C65)</f>
        <v>1840196.0799999998</v>
      </c>
      <c r="D62" s="636"/>
    </row>
    <row r="63" spans="1:4" ht="15">
      <c r="A63" s="378">
        <v>29.1</v>
      </c>
      <c r="B63" s="422" t="s">
        <v>615</v>
      </c>
      <c r="C63" s="655">
        <v>1840196.0799999998</v>
      </c>
      <c r="D63" s="636">
        <v>0</v>
      </c>
    </row>
    <row r="64" spans="1:4" ht="15">
      <c r="A64" s="378">
        <v>29.2</v>
      </c>
      <c r="B64" s="424" t="s">
        <v>616</v>
      </c>
      <c r="C64" s="636">
        <v>0</v>
      </c>
      <c r="D64" s="636">
        <v>0</v>
      </c>
    </row>
    <row r="65" spans="1:4" ht="15">
      <c r="A65" s="378">
        <v>29.3</v>
      </c>
      <c r="B65" s="424" t="s">
        <v>617</v>
      </c>
      <c r="C65" s="636">
        <v>0</v>
      </c>
      <c r="D65" s="636">
        <v>0</v>
      </c>
    </row>
    <row r="66" spans="1:4" ht="15">
      <c r="A66" s="378">
        <v>30</v>
      </c>
      <c r="B66" s="390" t="s">
        <v>618</v>
      </c>
      <c r="C66" s="655">
        <v>97969085.780000001</v>
      </c>
      <c r="D66" s="636">
        <v>0</v>
      </c>
    </row>
    <row r="67" spans="1:4" ht="15">
      <c r="A67" s="378">
        <v>31</v>
      </c>
      <c r="B67" s="423" t="s">
        <v>619</v>
      </c>
      <c r="C67" s="655">
        <f>SUM(C54,C55,C56,C57,C58,C61,C62,C66)</f>
        <v>235809281.86000001</v>
      </c>
      <c r="D67" s="636">
        <v>0</v>
      </c>
    </row>
    <row r="68" spans="1:4" ht="15">
      <c r="A68" s="378">
        <v>32</v>
      </c>
      <c r="B68" s="390" t="s">
        <v>620</v>
      </c>
      <c r="C68" s="655">
        <f>SUM(C52,C67)</f>
        <v>900319516.71976638</v>
      </c>
      <c r="D68" s="636">
        <v>0</v>
      </c>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70" zoomScaleNormal="70" workbookViewId="0">
      <pane xSplit="1" ySplit="4" topLeftCell="G5" activePane="bottomRight" state="frozen"/>
      <selection activeCell="B2" sqref="B2"/>
      <selection pane="topRight" activeCell="B2" sqref="B2"/>
      <selection pane="bottomLeft" activeCell="B2" sqref="B2"/>
      <selection pane="bottomRight" activeCell="B2" sqref="B2"/>
    </sheetView>
  </sheetViews>
  <sheetFormatPr defaultColWidth="9.140625" defaultRowHeight="12.75"/>
  <cols>
    <col min="1" max="1" width="10.5703125" style="4" bestFit="1" customWidth="1"/>
    <col min="2" max="2" width="95" style="4" customWidth="1"/>
    <col min="3" max="3" width="14.28515625" style="4" bestFit="1" customWidth="1"/>
    <col min="4" max="4" width="16.5703125" style="4" bestFit="1" customWidth="1"/>
    <col min="5" max="5" width="14.28515625" style="4" bestFit="1" customWidth="1"/>
    <col min="6" max="6" width="16.5703125" style="4" bestFit="1" customWidth="1"/>
    <col min="7" max="7" width="13.140625" style="4" bestFit="1" customWidth="1"/>
    <col min="8" max="8" width="13.42578125" style="4" bestFit="1" customWidth="1"/>
    <col min="9" max="9" width="14.28515625" style="4" bestFit="1" customWidth="1"/>
    <col min="10" max="10" width="13.42578125" style="4" bestFit="1" customWidth="1"/>
    <col min="11" max="11" width="13.140625" style="4" bestFit="1" customWidth="1"/>
    <col min="12" max="12" width="13.140625" style="17" bestFit="1" customWidth="1"/>
    <col min="13" max="13" width="15.28515625" style="17" bestFit="1" customWidth="1"/>
    <col min="14" max="15" width="14.28515625" style="17" bestFit="1" customWidth="1"/>
    <col min="16" max="16" width="13.140625" style="17" bestFit="1" customWidth="1"/>
    <col min="17" max="17" width="14.7109375" style="17" customWidth="1"/>
    <col min="18" max="18" width="13.140625" style="17" bestFit="1" customWidth="1"/>
    <col min="19" max="19" width="34.85546875" style="17" customWidth="1"/>
    <col min="20" max="16384" width="9.140625" style="17"/>
  </cols>
  <sheetData>
    <row r="1" spans="1:19">
      <c r="A1" s="2" t="s">
        <v>30</v>
      </c>
      <c r="B1" s="3" t="str">
        <f>'Info '!C2</f>
        <v>JSC " Halyk Bank Georgia"</v>
      </c>
      <c r="G1" s="4" t="str">
        <f>'Info '!C2</f>
        <v>JSC " Halyk Bank Georgia"</v>
      </c>
    </row>
    <row r="2" spans="1:19">
      <c r="A2" s="2" t="s">
        <v>31</v>
      </c>
      <c r="B2" s="306">
        <f>'1. key ratios '!B2</f>
        <v>45291</v>
      </c>
      <c r="G2" s="725">
        <f>'1. key ratios '!B2</f>
        <v>45291</v>
      </c>
    </row>
    <row r="4" spans="1:19" ht="26.25" thickBot="1">
      <c r="A4" s="4" t="s">
        <v>146</v>
      </c>
      <c r="B4" s="183" t="s">
        <v>251</v>
      </c>
    </row>
    <row r="5" spans="1:19" s="170" customFormat="1">
      <c r="A5" s="165"/>
      <c r="B5" s="166"/>
      <c r="C5" s="167" t="s">
        <v>0</v>
      </c>
      <c r="D5" s="167" t="s">
        <v>1</v>
      </c>
      <c r="E5" s="167" t="s">
        <v>2</v>
      </c>
      <c r="F5" s="167" t="s">
        <v>3</v>
      </c>
      <c r="G5" s="167" t="s">
        <v>4</v>
      </c>
      <c r="H5" s="167" t="s">
        <v>5</v>
      </c>
      <c r="I5" s="167" t="s">
        <v>8</v>
      </c>
      <c r="J5" s="167" t="s">
        <v>9</v>
      </c>
      <c r="K5" s="167" t="s">
        <v>10</v>
      </c>
      <c r="L5" s="167" t="s">
        <v>11</v>
      </c>
      <c r="M5" s="167" t="s">
        <v>12</v>
      </c>
      <c r="N5" s="167" t="s">
        <v>13</v>
      </c>
      <c r="O5" s="167" t="s">
        <v>235</v>
      </c>
      <c r="P5" s="167" t="s">
        <v>236</v>
      </c>
      <c r="Q5" s="167" t="s">
        <v>237</v>
      </c>
      <c r="R5" s="168" t="s">
        <v>238</v>
      </c>
      <c r="S5" s="169" t="s">
        <v>239</v>
      </c>
    </row>
    <row r="6" spans="1:19" s="170" customFormat="1" ht="99" customHeight="1">
      <c r="A6" s="171"/>
      <c r="B6" s="768" t="s">
        <v>240</v>
      </c>
      <c r="C6" s="764">
        <v>0</v>
      </c>
      <c r="D6" s="765"/>
      <c r="E6" s="764">
        <v>0.2</v>
      </c>
      <c r="F6" s="765"/>
      <c r="G6" s="764">
        <v>0.35</v>
      </c>
      <c r="H6" s="765"/>
      <c r="I6" s="764">
        <v>0.5</v>
      </c>
      <c r="J6" s="765"/>
      <c r="K6" s="764">
        <v>0.75</v>
      </c>
      <c r="L6" s="765"/>
      <c r="M6" s="764">
        <v>1</v>
      </c>
      <c r="N6" s="765"/>
      <c r="O6" s="764">
        <v>1.5</v>
      </c>
      <c r="P6" s="765"/>
      <c r="Q6" s="764">
        <v>2.5</v>
      </c>
      <c r="R6" s="765"/>
      <c r="S6" s="766" t="s">
        <v>145</v>
      </c>
    </row>
    <row r="7" spans="1:19" s="170" customFormat="1" ht="30.75" customHeight="1">
      <c r="A7" s="171"/>
      <c r="B7" s="769"/>
      <c r="C7" s="162" t="s">
        <v>148</v>
      </c>
      <c r="D7" s="162" t="s">
        <v>147</v>
      </c>
      <c r="E7" s="162" t="s">
        <v>148</v>
      </c>
      <c r="F7" s="162" t="s">
        <v>147</v>
      </c>
      <c r="G7" s="162" t="s">
        <v>148</v>
      </c>
      <c r="H7" s="162" t="s">
        <v>147</v>
      </c>
      <c r="I7" s="162" t="s">
        <v>148</v>
      </c>
      <c r="J7" s="162" t="s">
        <v>147</v>
      </c>
      <c r="K7" s="162" t="s">
        <v>148</v>
      </c>
      <c r="L7" s="162" t="s">
        <v>147</v>
      </c>
      <c r="M7" s="162" t="s">
        <v>148</v>
      </c>
      <c r="N7" s="162" t="s">
        <v>147</v>
      </c>
      <c r="O7" s="162" t="s">
        <v>148</v>
      </c>
      <c r="P7" s="162" t="s">
        <v>147</v>
      </c>
      <c r="Q7" s="162" t="s">
        <v>148</v>
      </c>
      <c r="R7" s="162" t="s">
        <v>147</v>
      </c>
      <c r="S7" s="767"/>
    </row>
    <row r="8" spans="1:19" s="81" customFormat="1">
      <c r="A8" s="80">
        <v>1</v>
      </c>
      <c r="B8" s="1" t="s">
        <v>51</v>
      </c>
      <c r="C8" s="656">
        <v>19023276.759999998</v>
      </c>
      <c r="D8" s="656">
        <v>0</v>
      </c>
      <c r="E8" s="656">
        <v>0</v>
      </c>
      <c r="F8" s="656">
        <v>0</v>
      </c>
      <c r="G8" s="656">
        <v>0</v>
      </c>
      <c r="H8" s="656">
        <v>0</v>
      </c>
      <c r="I8" s="656">
        <v>0</v>
      </c>
      <c r="J8" s="656">
        <v>0</v>
      </c>
      <c r="K8" s="656">
        <v>0</v>
      </c>
      <c r="L8" s="656">
        <v>0</v>
      </c>
      <c r="M8" s="656">
        <v>63354088.450000003</v>
      </c>
      <c r="N8" s="656">
        <v>0</v>
      </c>
      <c r="O8" s="656">
        <v>0</v>
      </c>
      <c r="P8" s="656">
        <v>0</v>
      </c>
      <c r="Q8" s="656">
        <v>0</v>
      </c>
      <c r="R8" s="656">
        <v>0</v>
      </c>
      <c r="S8" s="184">
        <f>$C$6*SUM(C8:D8)+$E$6*SUM(E8:F8)+$G$6*SUM(G8:H8)+$I$6*SUM(I8:J8)+$K$6*SUM(K8:L8)+$M$6*SUM(M8:N8)+$O$6*SUM(O8:P8)+$Q$6*SUM(Q8:R8)</f>
        <v>63354088.450000003</v>
      </c>
    </row>
    <row r="9" spans="1:19" s="81" customFormat="1">
      <c r="A9" s="80">
        <v>2</v>
      </c>
      <c r="B9" s="1" t="s">
        <v>52</v>
      </c>
      <c r="C9" s="656">
        <v>0</v>
      </c>
      <c r="D9" s="656">
        <v>0</v>
      </c>
      <c r="E9" s="656">
        <v>0</v>
      </c>
      <c r="F9" s="656">
        <v>0</v>
      </c>
      <c r="G9" s="656">
        <v>0</v>
      </c>
      <c r="H9" s="656">
        <v>0</v>
      </c>
      <c r="I9" s="656">
        <v>0</v>
      </c>
      <c r="J9" s="656">
        <v>0</v>
      </c>
      <c r="K9" s="656">
        <v>0</v>
      </c>
      <c r="L9" s="656">
        <v>0</v>
      </c>
      <c r="M9" s="656">
        <v>0</v>
      </c>
      <c r="N9" s="656">
        <v>0</v>
      </c>
      <c r="O9" s="656">
        <v>0</v>
      </c>
      <c r="P9" s="656">
        <v>0</v>
      </c>
      <c r="Q9" s="656">
        <v>0</v>
      </c>
      <c r="R9" s="656">
        <v>0</v>
      </c>
      <c r="S9" s="184">
        <f t="shared" ref="S9:S21" si="0">$C$6*SUM(C9:D9)+$E$6*SUM(E9:F9)+$G$6*SUM(G9:H9)+$I$6*SUM(I9:J9)+$K$6*SUM(K9:L9)+$M$6*SUM(M9:N9)+$O$6*SUM(O9:P9)+$Q$6*SUM(Q9:R9)</f>
        <v>0</v>
      </c>
    </row>
    <row r="10" spans="1:19" s="81" customFormat="1">
      <c r="A10" s="80">
        <v>3</v>
      </c>
      <c r="B10" s="1" t="s">
        <v>164</v>
      </c>
      <c r="C10" s="656">
        <v>0</v>
      </c>
      <c r="D10" s="656">
        <v>0</v>
      </c>
      <c r="E10" s="656">
        <v>0</v>
      </c>
      <c r="F10" s="656">
        <v>0</v>
      </c>
      <c r="G10" s="656">
        <v>0</v>
      </c>
      <c r="H10" s="656">
        <v>0</v>
      </c>
      <c r="I10" s="656">
        <v>0</v>
      </c>
      <c r="J10" s="656">
        <v>0</v>
      </c>
      <c r="K10" s="656">
        <v>0</v>
      </c>
      <c r="L10" s="656">
        <v>0</v>
      </c>
      <c r="M10" s="656">
        <v>0</v>
      </c>
      <c r="N10" s="656">
        <v>0</v>
      </c>
      <c r="O10" s="656">
        <v>0</v>
      </c>
      <c r="P10" s="656">
        <v>0</v>
      </c>
      <c r="Q10" s="656">
        <v>0</v>
      </c>
      <c r="R10" s="656">
        <v>0</v>
      </c>
      <c r="S10" s="184">
        <f t="shared" si="0"/>
        <v>0</v>
      </c>
    </row>
    <row r="11" spans="1:19" s="81" customFormat="1">
      <c r="A11" s="80">
        <v>4</v>
      </c>
      <c r="B11" s="1" t="s">
        <v>53</v>
      </c>
      <c r="C11" s="656">
        <v>0</v>
      </c>
      <c r="D11" s="656">
        <v>0</v>
      </c>
      <c r="E11" s="656">
        <v>0</v>
      </c>
      <c r="F11" s="656">
        <v>0</v>
      </c>
      <c r="G11" s="656">
        <v>0</v>
      </c>
      <c r="H11" s="656">
        <v>0</v>
      </c>
      <c r="I11" s="656">
        <v>0</v>
      </c>
      <c r="J11" s="656">
        <v>0</v>
      </c>
      <c r="K11" s="656">
        <v>0</v>
      </c>
      <c r="L11" s="656">
        <v>0</v>
      </c>
      <c r="M11" s="656">
        <v>0</v>
      </c>
      <c r="N11" s="656">
        <v>0</v>
      </c>
      <c r="O11" s="656">
        <v>0</v>
      </c>
      <c r="P11" s="656">
        <v>0</v>
      </c>
      <c r="Q11" s="656">
        <v>0</v>
      </c>
      <c r="R11" s="656">
        <v>0</v>
      </c>
      <c r="S11" s="184">
        <f t="shared" si="0"/>
        <v>0</v>
      </c>
    </row>
    <row r="12" spans="1:19" s="81" customFormat="1">
      <c r="A12" s="80">
        <v>5</v>
      </c>
      <c r="B12" s="1" t="s">
        <v>54</v>
      </c>
      <c r="C12" s="656">
        <v>0</v>
      </c>
      <c r="D12" s="656">
        <v>0</v>
      </c>
      <c r="E12" s="656">
        <v>0</v>
      </c>
      <c r="F12" s="656">
        <v>0</v>
      </c>
      <c r="G12" s="656">
        <v>0</v>
      </c>
      <c r="H12" s="656">
        <v>0</v>
      </c>
      <c r="I12" s="656">
        <v>0</v>
      </c>
      <c r="J12" s="656">
        <v>0</v>
      </c>
      <c r="K12" s="656">
        <v>0</v>
      </c>
      <c r="L12" s="656">
        <v>0</v>
      </c>
      <c r="M12" s="656">
        <v>0</v>
      </c>
      <c r="N12" s="656">
        <v>0</v>
      </c>
      <c r="O12" s="656">
        <v>0</v>
      </c>
      <c r="P12" s="656">
        <v>0</v>
      </c>
      <c r="Q12" s="656">
        <v>0</v>
      </c>
      <c r="R12" s="656">
        <v>0</v>
      </c>
      <c r="S12" s="184">
        <f t="shared" si="0"/>
        <v>0</v>
      </c>
    </row>
    <row r="13" spans="1:19" s="81" customFormat="1">
      <c r="A13" s="80">
        <v>6</v>
      </c>
      <c r="B13" s="1" t="s">
        <v>55</v>
      </c>
      <c r="C13" s="656">
        <v>0</v>
      </c>
      <c r="D13" s="656">
        <v>0</v>
      </c>
      <c r="E13" s="656">
        <v>17001481.100000001</v>
      </c>
      <c r="F13" s="656">
        <v>0</v>
      </c>
      <c r="G13" s="656">
        <v>0</v>
      </c>
      <c r="H13" s="656">
        <v>0</v>
      </c>
      <c r="I13" s="656">
        <v>12260174.140000002</v>
      </c>
      <c r="J13" s="656">
        <v>0</v>
      </c>
      <c r="K13" s="656">
        <v>0</v>
      </c>
      <c r="L13" s="656">
        <v>0</v>
      </c>
      <c r="M13" s="656">
        <v>29452.29</v>
      </c>
      <c r="N13" s="656">
        <v>0</v>
      </c>
      <c r="O13" s="656">
        <v>0</v>
      </c>
      <c r="P13" s="656">
        <v>0</v>
      </c>
      <c r="Q13" s="656">
        <v>0</v>
      </c>
      <c r="R13" s="656">
        <v>0</v>
      </c>
      <c r="S13" s="184">
        <f t="shared" si="0"/>
        <v>9559835.5800000019</v>
      </c>
    </row>
    <row r="14" spans="1:19" s="81" customFormat="1">
      <c r="A14" s="80">
        <v>7</v>
      </c>
      <c r="B14" s="1" t="s">
        <v>56</v>
      </c>
      <c r="C14" s="656">
        <v>0</v>
      </c>
      <c r="D14" s="656">
        <v>0</v>
      </c>
      <c r="E14" s="656">
        <v>0</v>
      </c>
      <c r="F14" s="656">
        <v>0</v>
      </c>
      <c r="G14" s="656">
        <v>0</v>
      </c>
      <c r="H14" s="656">
        <v>0</v>
      </c>
      <c r="I14" s="656">
        <v>0</v>
      </c>
      <c r="J14" s="656">
        <v>0</v>
      </c>
      <c r="K14" s="656">
        <v>0</v>
      </c>
      <c r="L14" s="656">
        <v>0</v>
      </c>
      <c r="M14" s="656">
        <v>455551317.21723282</v>
      </c>
      <c r="N14" s="656">
        <v>15260962.044213342</v>
      </c>
      <c r="O14" s="656">
        <v>0</v>
      </c>
      <c r="P14" s="656">
        <v>0</v>
      </c>
      <c r="Q14" s="656">
        <v>0</v>
      </c>
      <c r="R14" s="656">
        <v>0</v>
      </c>
      <c r="S14" s="184">
        <f t="shared" si="0"/>
        <v>470812279.26144618</v>
      </c>
    </row>
    <row r="15" spans="1:19" s="81" customFormat="1">
      <c r="A15" s="80">
        <v>8</v>
      </c>
      <c r="B15" s="1" t="s">
        <v>57</v>
      </c>
      <c r="C15" s="656">
        <v>0</v>
      </c>
      <c r="D15" s="656">
        <v>0</v>
      </c>
      <c r="E15" s="656">
        <v>0</v>
      </c>
      <c r="F15" s="656">
        <v>0</v>
      </c>
      <c r="G15" s="656">
        <v>0</v>
      </c>
      <c r="H15" s="656">
        <v>0</v>
      </c>
      <c r="I15" s="656">
        <v>0</v>
      </c>
      <c r="J15" s="656">
        <v>0</v>
      </c>
      <c r="K15" s="656">
        <v>154250521.16236168</v>
      </c>
      <c r="L15" s="656">
        <v>0</v>
      </c>
      <c r="M15" s="656">
        <v>0</v>
      </c>
      <c r="N15" s="656">
        <v>852539.95300000161</v>
      </c>
      <c r="O15" s="656">
        <v>0</v>
      </c>
      <c r="P15" s="656">
        <v>0</v>
      </c>
      <c r="Q15" s="656">
        <v>0</v>
      </c>
      <c r="R15" s="656">
        <v>0</v>
      </c>
      <c r="S15" s="184">
        <f t="shared" si="0"/>
        <v>116540430.82477126</v>
      </c>
    </row>
    <row r="16" spans="1:19" s="81" customFormat="1">
      <c r="A16" s="80">
        <v>9</v>
      </c>
      <c r="B16" s="1" t="s">
        <v>58</v>
      </c>
      <c r="C16" s="656">
        <v>0</v>
      </c>
      <c r="D16" s="656">
        <v>0</v>
      </c>
      <c r="E16" s="656">
        <v>0</v>
      </c>
      <c r="F16" s="656">
        <v>0</v>
      </c>
      <c r="G16" s="656">
        <v>0</v>
      </c>
      <c r="H16" s="656">
        <v>0</v>
      </c>
      <c r="I16" s="656">
        <v>0</v>
      </c>
      <c r="J16" s="656">
        <v>0</v>
      </c>
      <c r="K16" s="656">
        <v>0</v>
      </c>
      <c r="L16" s="656">
        <v>0</v>
      </c>
      <c r="M16" s="656">
        <v>0</v>
      </c>
      <c r="N16" s="656">
        <v>0</v>
      </c>
      <c r="O16" s="656">
        <v>0</v>
      </c>
      <c r="P16" s="656">
        <v>0</v>
      </c>
      <c r="Q16" s="656">
        <v>0</v>
      </c>
      <c r="R16" s="656">
        <v>0</v>
      </c>
      <c r="S16" s="184">
        <f t="shared" si="0"/>
        <v>0</v>
      </c>
    </row>
    <row r="17" spans="1:19" s="81" customFormat="1">
      <c r="A17" s="80">
        <v>10</v>
      </c>
      <c r="B17" s="1" t="s">
        <v>59</v>
      </c>
      <c r="C17" s="656">
        <v>0</v>
      </c>
      <c r="D17" s="656">
        <v>0</v>
      </c>
      <c r="E17" s="656">
        <v>0</v>
      </c>
      <c r="F17" s="656">
        <v>0</v>
      </c>
      <c r="G17" s="656">
        <v>0</v>
      </c>
      <c r="H17" s="656">
        <v>0</v>
      </c>
      <c r="I17" s="656">
        <v>0</v>
      </c>
      <c r="J17" s="656">
        <v>0</v>
      </c>
      <c r="K17" s="656">
        <v>0</v>
      </c>
      <c r="L17" s="656">
        <v>0</v>
      </c>
      <c r="M17" s="656">
        <v>10568448.840497158</v>
      </c>
      <c r="N17" s="656">
        <v>9181.9800000000014</v>
      </c>
      <c r="O17" s="656">
        <v>11178792.876229409</v>
      </c>
      <c r="P17" s="656">
        <v>0</v>
      </c>
      <c r="Q17" s="656">
        <v>0</v>
      </c>
      <c r="R17" s="656">
        <v>0</v>
      </c>
      <c r="S17" s="184">
        <f t="shared" si="0"/>
        <v>27345820.134841271</v>
      </c>
    </row>
    <row r="18" spans="1:19" s="81" customFormat="1">
      <c r="A18" s="80">
        <v>11</v>
      </c>
      <c r="B18" s="1" t="s">
        <v>60</v>
      </c>
      <c r="C18" s="656">
        <v>0</v>
      </c>
      <c r="D18" s="656">
        <v>0</v>
      </c>
      <c r="E18" s="656">
        <v>0</v>
      </c>
      <c r="F18" s="656">
        <v>0</v>
      </c>
      <c r="G18" s="656">
        <v>0</v>
      </c>
      <c r="H18" s="656">
        <v>0</v>
      </c>
      <c r="I18" s="656">
        <v>0</v>
      </c>
      <c r="J18" s="656">
        <v>0</v>
      </c>
      <c r="K18" s="656">
        <v>0</v>
      </c>
      <c r="L18" s="656">
        <v>0</v>
      </c>
      <c r="M18" s="656">
        <v>0</v>
      </c>
      <c r="N18" s="656">
        <v>0</v>
      </c>
      <c r="O18" s="656">
        <v>0</v>
      </c>
      <c r="P18" s="656">
        <v>0</v>
      </c>
      <c r="Q18" s="656">
        <v>0</v>
      </c>
      <c r="R18" s="656">
        <v>0</v>
      </c>
      <c r="S18" s="184">
        <f t="shared" si="0"/>
        <v>0</v>
      </c>
    </row>
    <row r="19" spans="1:19" s="81" customFormat="1">
      <c r="A19" s="80">
        <v>12</v>
      </c>
      <c r="B19" s="1" t="s">
        <v>61</v>
      </c>
      <c r="C19" s="656">
        <v>0</v>
      </c>
      <c r="D19" s="656">
        <v>0</v>
      </c>
      <c r="E19" s="656">
        <v>0</v>
      </c>
      <c r="F19" s="656">
        <v>0</v>
      </c>
      <c r="G19" s="656">
        <v>0</v>
      </c>
      <c r="H19" s="656">
        <v>0</v>
      </c>
      <c r="I19" s="656">
        <v>0</v>
      </c>
      <c r="J19" s="656">
        <v>0</v>
      </c>
      <c r="K19" s="656">
        <v>0</v>
      </c>
      <c r="L19" s="656">
        <v>0</v>
      </c>
      <c r="M19" s="656">
        <v>0</v>
      </c>
      <c r="N19" s="656">
        <v>0</v>
      </c>
      <c r="O19" s="656">
        <v>0</v>
      </c>
      <c r="P19" s="656">
        <v>0</v>
      </c>
      <c r="Q19" s="656">
        <v>0</v>
      </c>
      <c r="R19" s="656">
        <v>0</v>
      </c>
      <c r="S19" s="184">
        <f t="shared" si="0"/>
        <v>0</v>
      </c>
    </row>
    <row r="20" spans="1:19" s="81" customFormat="1">
      <c r="A20" s="80">
        <v>13</v>
      </c>
      <c r="B20" s="1" t="s">
        <v>144</v>
      </c>
      <c r="C20" s="656">
        <v>0</v>
      </c>
      <c r="D20" s="656">
        <v>0</v>
      </c>
      <c r="E20" s="656">
        <v>0</v>
      </c>
      <c r="F20" s="656">
        <v>0</v>
      </c>
      <c r="G20" s="656">
        <v>0</v>
      </c>
      <c r="H20" s="656">
        <v>0</v>
      </c>
      <c r="I20" s="656">
        <v>0</v>
      </c>
      <c r="J20" s="656">
        <v>0</v>
      </c>
      <c r="K20" s="656">
        <v>0</v>
      </c>
      <c r="L20" s="656">
        <v>0</v>
      </c>
      <c r="M20" s="656">
        <v>0</v>
      </c>
      <c r="N20" s="656">
        <v>0</v>
      </c>
      <c r="O20" s="656">
        <v>0</v>
      </c>
      <c r="P20" s="656">
        <v>0</v>
      </c>
      <c r="Q20" s="656">
        <v>0</v>
      </c>
      <c r="R20" s="656">
        <v>0</v>
      </c>
      <c r="S20" s="184">
        <f t="shared" si="0"/>
        <v>0</v>
      </c>
    </row>
    <row r="21" spans="1:19" s="81" customFormat="1">
      <c r="A21" s="80">
        <v>14</v>
      </c>
      <c r="B21" s="1" t="s">
        <v>63</v>
      </c>
      <c r="C21" s="656">
        <v>17650113.919999998</v>
      </c>
      <c r="D21" s="656">
        <v>0</v>
      </c>
      <c r="E21" s="656">
        <v>0</v>
      </c>
      <c r="F21" s="656">
        <v>0</v>
      </c>
      <c r="G21" s="656">
        <v>0</v>
      </c>
      <c r="H21" s="656">
        <v>0</v>
      </c>
      <c r="I21" s="656">
        <v>0</v>
      </c>
      <c r="J21" s="656">
        <v>0</v>
      </c>
      <c r="K21" s="656">
        <v>0</v>
      </c>
      <c r="L21" s="656">
        <v>0</v>
      </c>
      <c r="M21" s="656">
        <v>109403839.4778952</v>
      </c>
      <c r="N21" s="656">
        <v>205803.68699999998</v>
      </c>
      <c r="O21" s="656">
        <v>0</v>
      </c>
      <c r="P21" s="656">
        <v>0</v>
      </c>
      <c r="Q21" s="656">
        <v>0</v>
      </c>
      <c r="R21" s="656">
        <v>0</v>
      </c>
      <c r="S21" s="184">
        <f t="shared" si="0"/>
        <v>109609643.16489521</v>
      </c>
    </row>
    <row r="22" spans="1:19" ht="13.5" thickBot="1">
      <c r="A22" s="82"/>
      <c r="B22" s="83" t="s">
        <v>64</v>
      </c>
      <c r="C22" s="657">
        <f>SUM(C8:C21)</f>
        <v>36673390.679999992</v>
      </c>
      <c r="D22" s="657">
        <f t="shared" ref="D22:J22" si="1">SUM(D8:D21)</f>
        <v>0</v>
      </c>
      <c r="E22" s="657">
        <f t="shared" si="1"/>
        <v>17001481.100000001</v>
      </c>
      <c r="F22" s="657">
        <f t="shared" si="1"/>
        <v>0</v>
      </c>
      <c r="G22" s="657">
        <f t="shared" si="1"/>
        <v>0</v>
      </c>
      <c r="H22" s="657">
        <f t="shared" si="1"/>
        <v>0</v>
      </c>
      <c r="I22" s="657">
        <f t="shared" si="1"/>
        <v>12260174.140000002</v>
      </c>
      <c r="J22" s="657">
        <f t="shared" si="1"/>
        <v>0</v>
      </c>
      <c r="K22" s="657">
        <f t="shared" ref="K22:S22" si="2">SUM(K8:K21)</f>
        <v>154250521.16236168</v>
      </c>
      <c r="L22" s="657">
        <f t="shared" si="2"/>
        <v>0</v>
      </c>
      <c r="M22" s="657">
        <f t="shared" si="2"/>
        <v>638907146.27562523</v>
      </c>
      <c r="N22" s="657">
        <f t="shared" si="2"/>
        <v>16328487.664213344</v>
      </c>
      <c r="O22" s="657">
        <f t="shared" si="2"/>
        <v>11178792.876229409</v>
      </c>
      <c r="P22" s="657">
        <f t="shared" si="2"/>
        <v>0</v>
      </c>
      <c r="Q22" s="657">
        <f t="shared" si="2"/>
        <v>0</v>
      </c>
      <c r="R22" s="657">
        <f t="shared" si="2"/>
        <v>0</v>
      </c>
      <c r="S22" s="185">
        <f t="shared" si="2"/>
        <v>797222097.41595399</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55" zoomScaleNormal="55" workbookViewId="0">
      <pane xSplit="2" ySplit="6" topLeftCell="M7" activePane="bottomRight" state="frozen"/>
      <selection activeCell="B2" sqref="B2"/>
      <selection pane="topRight" activeCell="B2" sqref="B2"/>
      <selection pane="bottomLeft" activeCell="B2" sqref="B2"/>
      <selection pane="bottomRight" activeCell="B2" sqref="B2"/>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17"/>
  </cols>
  <sheetData>
    <row r="1" spans="1:22">
      <c r="A1" s="2" t="s">
        <v>30</v>
      </c>
      <c r="B1" s="3" t="str">
        <f>'Info '!C2</f>
        <v>JSC " Halyk Bank Georgia"</v>
      </c>
    </row>
    <row r="2" spans="1:22">
      <c r="A2" s="2" t="s">
        <v>31</v>
      </c>
      <c r="B2" s="306">
        <f>'1. key ratios '!B2</f>
        <v>45291</v>
      </c>
    </row>
    <row r="4" spans="1:22" ht="13.5" thickBot="1">
      <c r="A4" s="4" t="s">
        <v>243</v>
      </c>
      <c r="B4" s="84" t="s">
        <v>50</v>
      </c>
      <c r="V4" s="18" t="s">
        <v>35</v>
      </c>
    </row>
    <row r="5" spans="1:22" ht="12.75" customHeight="1">
      <c r="A5" s="85"/>
      <c r="B5" s="86"/>
      <c r="C5" s="770" t="s">
        <v>169</v>
      </c>
      <c r="D5" s="771"/>
      <c r="E5" s="771"/>
      <c r="F5" s="771"/>
      <c r="G5" s="771"/>
      <c r="H5" s="771"/>
      <c r="I5" s="771"/>
      <c r="J5" s="771"/>
      <c r="K5" s="771"/>
      <c r="L5" s="772"/>
      <c r="M5" s="773" t="s">
        <v>170</v>
      </c>
      <c r="N5" s="774"/>
      <c r="O5" s="774"/>
      <c r="P5" s="774"/>
      <c r="Q5" s="774"/>
      <c r="R5" s="774"/>
      <c r="S5" s="775"/>
      <c r="T5" s="778" t="s">
        <v>241</v>
      </c>
      <c r="U5" s="778" t="s">
        <v>242</v>
      </c>
      <c r="V5" s="776" t="s">
        <v>76</v>
      </c>
    </row>
    <row r="6" spans="1:22" s="51" customFormat="1" ht="102">
      <c r="A6" s="48"/>
      <c r="B6" s="87"/>
      <c r="C6" s="88" t="s">
        <v>65</v>
      </c>
      <c r="D6" s="144" t="s">
        <v>66</v>
      </c>
      <c r="E6" s="108" t="s">
        <v>172</v>
      </c>
      <c r="F6" s="108" t="s">
        <v>173</v>
      </c>
      <c r="G6" s="144" t="s">
        <v>176</v>
      </c>
      <c r="H6" s="144" t="s">
        <v>171</v>
      </c>
      <c r="I6" s="144" t="s">
        <v>67</v>
      </c>
      <c r="J6" s="144" t="s">
        <v>68</v>
      </c>
      <c r="K6" s="89" t="s">
        <v>69</v>
      </c>
      <c r="L6" s="90" t="s">
        <v>70</v>
      </c>
      <c r="M6" s="88" t="s">
        <v>174</v>
      </c>
      <c r="N6" s="89" t="s">
        <v>71</v>
      </c>
      <c r="O6" s="89" t="s">
        <v>72</v>
      </c>
      <c r="P6" s="89" t="s">
        <v>73</v>
      </c>
      <c r="Q6" s="89" t="s">
        <v>74</v>
      </c>
      <c r="R6" s="89" t="s">
        <v>75</v>
      </c>
      <c r="S6" s="164" t="s">
        <v>175</v>
      </c>
      <c r="T6" s="779"/>
      <c r="U6" s="779"/>
      <c r="V6" s="777"/>
    </row>
    <row r="7" spans="1:22" s="81" customFormat="1">
      <c r="A7" s="91">
        <v>1</v>
      </c>
      <c r="B7" s="1" t="s">
        <v>51</v>
      </c>
      <c r="C7" s="658">
        <v>0</v>
      </c>
      <c r="D7" s="656">
        <v>0</v>
      </c>
      <c r="E7" s="656">
        <v>0</v>
      </c>
      <c r="F7" s="656">
        <v>0</v>
      </c>
      <c r="G7" s="656">
        <v>0</v>
      </c>
      <c r="H7" s="656">
        <v>0</v>
      </c>
      <c r="I7" s="656">
        <v>0</v>
      </c>
      <c r="J7" s="656">
        <v>0</v>
      </c>
      <c r="K7" s="656">
        <v>0</v>
      </c>
      <c r="L7" s="615">
        <v>0</v>
      </c>
      <c r="M7" s="658">
        <v>0</v>
      </c>
      <c r="N7" s="656">
        <v>0</v>
      </c>
      <c r="O7" s="656">
        <v>0</v>
      </c>
      <c r="P7" s="656">
        <v>0</v>
      </c>
      <c r="Q7" s="656">
        <v>0</v>
      </c>
      <c r="R7" s="656">
        <v>0</v>
      </c>
      <c r="S7" s="615">
        <v>0</v>
      </c>
      <c r="T7" s="659">
        <v>0</v>
      </c>
      <c r="U7" s="659">
        <v>0</v>
      </c>
      <c r="V7" s="660">
        <f>SUM(C7:S7)</f>
        <v>0</v>
      </c>
    </row>
    <row r="8" spans="1:22" s="81" customFormat="1">
      <c r="A8" s="91">
        <v>2</v>
      </c>
      <c r="B8" s="1" t="s">
        <v>52</v>
      </c>
      <c r="C8" s="658">
        <v>0</v>
      </c>
      <c r="D8" s="656">
        <v>0</v>
      </c>
      <c r="E8" s="656">
        <v>0</v>
      </c>
      <c r="F8" s="656">
        <v>0</v>
      </c>
      <c r="G8" s="656">
        <v>0</v>
      </c>
      <c r="H8" s="656">
        <v>0</v>
      </c>
      <c r="I8" s="656">
        <v>0</v>
      </c>
      <c r="J8" s="656">
        <v>0</v>
      </c>
      <c r="K8" s="656">
        <v>0</v>
      </c>
      <c r="L8" s="615">
        <v>0</v>
      </c>
      <c r="M8" s="658">
        <v>0</v>
      </c>
      <c r="N8" s="656">
        <v>0</v>
      </c>
      <c r="O8" s="656">
        <v>0</v>
      </c>
      <c r="P8" s="656">
        <v>0</v>
      </c>
      <c r="Q8" s="656">
        <v>0</v>
      </c>
      <c r="R8" s="656">
        <v>0</v>
      </c>
      <c r="S8" s="615">
        <v>0</v>
      </c>
      <c r="T8" s="659">
        <v>0</v>
      </c>
      <c r="U8" s="659">
        <v>0</v>
      </c>
      <c r="V8" s="660">
        <f t="shared" ref="V8:V20" si="0">SUM(C8:S8)</f>
        <v>0</v>
      </c>
    </row>
    <row r="9" spans="1:22" s="81" customFormat="1">
      <c r="A9" s="91">
        <v>3</v>
      </c>
      <c r="B9" s="1" t="s">
        <v>165</v>
      </c>
      <c r="C9" s="658">
        <v>0</v>
      </c>
      <c r="D9" s="656">
        <v>0</v>
      </c>
      <c r="E9" s="656">
        <v>0</v>
      </c>
      <c r="F9" s="656">
        <v>0</v>
      </c>
      <c r="G9" s="656">
        <v>0</v>
      </c>
      <c r="H9" s="656">
        <v>0</v>
      </c>
      <c r="I9" s="656">
        <v>0</v>
      </c>
      <c r="J9" s="656">
        <v>0</v>
      </c>
      <c r="K9" s="656">
        <v>0</v>
      </c>
      <c r="L9" s="615">
        <v>0</v>
      </c>
      <c r="M9" s="658">
        <v>0</v>
      </c>
      <c r="N9" s="656">
        <v>0</v>
      </c>
      <c r="O9" s="656">
        <v>0</v>
      </c>
      <c r="P9" s="656">
        <v>0</v>
      </c>
      <c r="Q9" s="656">
        <v>0</v>
      </c>
      <c r="R9" s="656">
        <v>0</v>
      </c>
      <c r="S9" s="615">
        <v>0</v>
      </c>
      <c r="T9" s="659">
        <v>0</v>
      </c>
      <c r="U9" s="659">
        <v>0</v>
      </c>
      <c r="V9" s="660">
        <f t="shared" si="0"/>
        <v>0</v>
      </c>
    </row>
    <row r="10" spans="1:22" s="81" customFormat="1">
      <c r="A10" s="91">
        <v>4</v>
      </c>
      <c r="B10" s="1" t="s">
        <v>53</v>
      </c>
      <c r="C10" s="658">
        <v>0</v>
      </c>
      <c r="D10" s="656">
        <v>0</v>
      </c>
      <c r="E10" s="656">
        <v>0</v>
      </c>
      <c r="F10" s="656">
        <v>0</v>
      </c>
      <c r="G10" s="656">
        <v>0</v>
      </c>
      <c r="H10" s="656">
        <v>0</v>
      </c>
      <c r="I10" s="656">
        <v>0</v>
      </c>
      <c r="J10" s="656">
        <v>0</v>
      </c>
      <c r="K10" s="656">
        <v>0</v>
      </c>
      <c r="L10" s="615">
        <v>0</v>
      </c>
      <c r="M10" s="658">
        <v>0</v>
      </c>
      <c r="N10" s="656">
        <v>0</v>
      </c>
      <c r="O10" s="656">
        <v>0</v>
      </c>
      <c r="P10" s="656">
        <v>0</v>
      </c>
      <c r="Q10" s="656">
        <v>0</v>
      </c>
      <c r="R10" s="656">
        <v>0</v>
      </c>
      <c r="S10" s="615">
        <v>0</v>
      </c>
      <c r="T10" s="659">
        <v>0</v>
      </c>
      <c r="U10" s="659">
        <v>0</v>
      </c>
      <c r="V10" s="660">
        <f t="shared" si="0"/>
        <v>0</v>
      </c>
    </row>
    <row r="11" spans="1:22" s="81" customFormat="1">
      <c r="A11" s="91">
        <v>5</v>
      </c>
      <c r="B11" s="1" t="s">
        <v>54</v>
      </c>
      <c r="C11" s="658">
        <v>0</v>
      </c>
      <c r="D11" s="656">
        <v>0</v>
      </c>
      <c r="E11" s="656">
        <v>0</v>
      </c>
      <c r="F11" s="656">
        <v>0</v>
      </c>
      <c r="G11" s="656">
        <v>0</v>
      </c>
      <c r="H11" s="656">
        <v>0</v>
      </c>
      <c r="I11" s="656">
        <v>0</v>
      </c>
      <c r="J11" s="656">
        <v>0</v>
      </c>
      <c r="K11" s="656">
        <v>0</v>
      </c>
      <c r="L11" s="615">
        <v>0</v>
      </c>
      <c r="M11" s="658">
        <v>0</v>
      </c>
      <c r="N11" s="656">
        <v>0</v>
      </c>
      <c r="O11" s="656">
        <v>0</v>
      </c>
      <c r="P11" s="656">
        <v>0</v>
      </c>
      <c r="Q11" s="656">
        <v>0</v>
      </c>
      <c r="R11" s="656">
        <v>0</v>
      </c>
      <c r="S11" s="615">
        <v>0</v>
      </c>
      <c r="T11" s="659">
        <v>0</v>
      </c>
      <c r="U11" s="659">
        <v>0</v>
      </c>
      <c r="V11" s="660">
        <f t="shared" si="0"/>
        <v>0</v>
      </c>
    </row>
    <row r="12" spans="1:22" s="81" customFormat="1">
      <c r="A12" s="91">
        <v>6</v>
      </c>
      <c r="B12" s="1" t="s">
        <v>55</v>
      </c>
      <c r="C12" s="658">
        <v>0</v>
      </c>
      <c r="D12" s="656">
        <v>0</v>
      </c>
      <c r="E12" s="656">
        <v>0</v>
      </c>
      <c r="F12" s="656">
        <v>0</v>
      </c>
      <c r="G12" s="656">
        <v>0</v>
      </c>
      <c r="H12" s="656">
        <v>0</v>
      </c>
      <c r="I12" s="656">
        <v>0</v>
      </c>
      <c r="J12" s="656">
        <v>0</v>
      </c>
      <c r="K12" s="656">
        <v>0</v>
      </c>
      <c r="L12" s="615">
        <v>0</v>
      </c>
      <c r="M12" s="658">
        <v>0</v>
      </c>
      <c r="N12" s="656">
        <v>0</v>
      </c>
      <c r="O12" s="656">
        <v>0</v>
      </c>
      <c r="P12" s="656">
        <v>0</v>
      </c>
      <c r="Q12" s="656">
        <v>0</v>
      </c>
      <c r="R12" s="656">
        <v>0</v>
      </c>
      <c r="S12" s="615">
        <v>0</v>
      </c>
      <c r="T12" s="659">
        <v>0</v>
      </c>
      <c r="U12" s="659">
        <v>0</v>
      </c>
      <c r="V12" s="660">
        <f t="shared" si="0"/>
        <v>0</v>
      </c>
    </row>
    <row r="13" spans="1:22" s="81" customFormat="1">
      <c r="A13" s="91">
        <v>7</v>
      </c>
      <c r="B13" s="1" t="s">
        <v>56</v>
      </c>
      <c r="C13" s="658">
        <v>0</v>
      </c>
      <c r="D13" s="656">
        <v>10473418.935137115</v>
      </c>
      <c r="E13" s="656">
        <v>0</v>
      </c>
      <c r="F13" s="656">
        <v>0</v>
      </c>
      <c r="G13" s="656">
        <v>0</v>
      </c>
      <c r="H13" s="656">
        <v>0</v>
      </c>
      <c r="I13" s="656">
        <v>0</v>
      </c>
      <c r="J13" s="656">
        <v>0</v>
      </c>
      <c r="K13" s="656">
        <v>0</v>
      </c>
      <c r="L13" s="615">
        <v>0</v>
      </c>
      <c r="M13" s="658">
        <v>460068.34172576759</v>
      </c>
      <c r="N13" s="656">
        <v>0</v>
      </c>
      <c r="O13" s="656">
        <v>0</v>
      </c>
      <c r="P13" s="656">
        <v>0</v>
      </c>
      <c r="Q13" s="656">
        <v>0</v>
      </c>
      <c r="R13" s="656">
        <v>0</v>
      </c>
      <c r="S13" s="615">
        <v>0</v>
      </c>
      <c r="T13" s="659">
        <v>10210576.546862882</v>
      </c>
      <c r="U13" s="659">
        <v>722910.73</v>
      </c>
      <c r="V13" s="660">
        <f t="shared" si="0"/>
        <v>10933487.276862882</v>
      </c>
    </row>
    <row r="14" spans="1:22" s="81" customFormat="1">
      <c r="A14" s="91">
        <v>8</v>
      </c>
      <c r="B14" s="1" t="s">
        <v>57</v>
      </c>
      <c r="C14" s="658">
        <v>0</v>
      </c>
      <c r="D14" s="656">
        <v>236508.61499999999</v>
      </c>
      <c r="E14" s="656">
        <v>0</v>
      </c>
      <c r="F14" s="656">
        <v>0</v>
      </c>
      <c r="G14" s="656">
        <v>0</v>
      </c>
      <c r="H14" s="656">
        <v>0</v>
      </c>
      <c r="I14" s="656">
        <v>0</v>
      </c>
      <c r="J14" s="656">
        <v>0</v>
      </c>
      <c r="K14" s="656">
        <v>0</v>
      </c>
      <c r="L14" s="615">
        <v>0</v>
      </c>
      <c r="M14" s="658">
        <v>71071.411787083023</v>
      </c>
      <c r="N14" s="656">
        <v>0</v>
      </c>
      <c r="O14" s="656">
        <v>0</v>
      </c>
      <c r="P14" s="656">
        <v>0</v>
      </c>
      <c r="Q14" s="656">
        <v>0</v>
      </c>
      <c r="R14" s="656">
        <v>0</v>
      </c>
      <c r="S14" s="615">
        <v>0</v>
      </c>
      <c r="T14" s="659">
        <v>307580.02678708301</v>
      </c>
      <c r="U14" s="659">
        <v>0</v>
      </c>
      <c r="V14" s="660">
        <f t="shared" si="0"/>
        <v>307580.02678708301</v>
      </c>
    </row>
    <row r="15" spans="1:22" s="81" customFormat="1">
      <c r="A15" s="91">
        <v>9</v>
      </c>
      <c r="B15" s="1" t="s">
        <v>58</v>
      </c>
      <c r="C15" s="658">
        <v>0</v>
      </c>
      <c r="D15" s="656">
        <v>0</v>
      </c>
      <c r="E15" s="656">
        <v>0</v>
      </c>
      <c r="F15" s="656">
        <v>0</v>
      </c>
      <c r="G15" s="656">
        <v>0</v>
      </c>
      <c r="H15" s="656">
        <v>0</v>
      </c>
      <c r="I15" s="656">
        <v>0</v>
      </c>
      <c r="J15" s="656">
        <v>0</v>
      </c>
      <c r="K15" s="656">
        <v>0</v>
      </c>
      <c r="L15" s="615">
        <v>0</v>
      </c>
      <c r="M15" s="658">
        <v>0</v>
      </c>
      <c r="N15" s="656">
        <v>0</v>
      </c>
      <c r="O15" s="656">
        <v>0</v>
      </c>
      <c r="P15" s="656">
        <v>0</v>
      </c>
      <c r="Q15" s="656">
        <v>0</v>
      </c>
      <c r="R15" s="656">
        <v>0</v>
      </c>
      <c r="S15" s="615">
        <v>0</v>
      </c>
      <c r="T15" s="659">
        <v>0</v>
      </c>
      <c r="U15" s="659">
        <v>0</v>
      </c>
      <c r="V15" s="660">
        <f t="shared" si="0"/>
        <v>0</v>
      </c>
    </row>
    <row r="16" spans="1:22" s="81" customFormat="1">
      <c r="A16" s="91">
        <v>10</v>
      </c>
      <c r="B16" s="1" t="s">
        <v>59</v>
      </c>
      <c r="C16" s="658">
        <v>0</v>
      </c>
      <c r="D16" s="656">
        <v>0</v>
      </c>
      <c r="E16" s="656">
        <v>0</v>
      </c>
      <c r="F16" s="656">
        <v>0</v>
      </c>
      <c r="G16" s="656">
        <v>0</v>
      </c>
      <c r="H16" s="656">
        <v>0</v>
      </c>
      <c r="I16" s="656">
        <v>0</v>
      </c>
      <c r="J16" s="656">
        <v>0</v>
      </c>
      <c r="K16" s="656">
        <v>0</v>
      </c>
      <c r="L16" s="615">
        <v>0</v>
      </c>
      <c r="M16" s="658">
        <v>0</v>
      </c>
      <c r="N16" s="656">
        <v>0</v>
      </c>
      <c r="O16" s="656">
        <v>0</v>
      </c>
      <c r="P16" s="656">
        <v>0</v>
      </c>
      <c r="Q16" s="656">
        <v>0</v>
      </c>
      <c r="R16" s="656">
        <v>0</v>
      </c>
      <c r="S16" s="615">
        <v>0</v>
      </c>
      <c r="T16" s="659">
        <v>0</v>
      </c>
      <c r="U16" s="659">
        <v>0</v>
      </c>
      <c r="V16" s="660">
        <f t="shared" si="0"/>
        <v>0</v>
      </c>
    </row>
    <row r="17" spans="1:22" s="81" customFormat="1">
      <c r="A17" s="91">
        <v>11</v>
      </c>
      <c r="B17" s="1" t="s">
        <v>60</v>
      </c>
      <c r="C17" s="658">
        <v>0</v>
      </c>
      <c r="D17" s="656">
        <v>0</v>
      </c>
      <c r="E17" s="656">
        <v>0</v>
      </c>
      <c r="F17" s="656">
        <v>0</v>
      </c>
      <c r="G17" s="656">
        <v>0</v>
      </c>
      <c r="H17" s="656">
        <v>0</v>
      </c>
      <c r="I17" s="656">
        <v>0</v>
      </c>
      <c r="J17" s="656">
        <v>0</v>
      </c>
      <c r="K17" s="656">
        <v>0</v>
      </c>
      <c r="L17" s="615">
        <v>0</v>
      </c>
      <c r="M17" s="658">
        <v>0</v>
      </c>
      <c r="N17" s="656">
        <v>0</v>
      </c>
      <c r="O17" s="656">
        <v>0</v>
      </c>
      <c r="P17" s="656">
        <v>0</v>
      </c>
      <c r="Q17" s="656">
        <v>0</v>
      </c>
      <c r="R17" s="656">
        <v>0</v>
      </c>
      <c r="S17" s="615">
        <v>0</v>
      </c>
      <c r="T17" s="659">
        <v>0</v>
      </c>
      <c r="U17" s="659">
        <v>0</v>
      </c>
      <c r="V17" s="660">
        <f t="shared" si="0"/>
        <v>0</v>
      </c>
    </row>
    <row r="18" spans="1:22" s="81" customFormat="1">
      <c r="A18" s="91">
        <v>12</v>
      </c>
      <c r="B18" s="1" t="s">
        <v>61</v>
      </c>
      <c r="C18" s="658">
        <v>0</v>
      </c>
      <c r="D18" s="656">
        <v>0</v>
      </c>
      <c r="E18" s="656">
        <v>0</v>
      </c>
      <c r="F18" s="656">
        <v>0</v>
      </c>
      <c r="G18" s="656">
        <v>0</v>
      </c>
      <c r="H18" s="656">
        <v>0</v>
      </c>
      <c r="I18" s="656">
        <v>0</v>
      </c>
      <c r="J18" s="656">
        <v>0</v>
      </c>
      <c r="K18" s="656">
        <v>0</v>
      </c>
      <c r="L18" s="615">
        <v>0</v>
      </c>
      <c r="M18" s="658">
        <v>0</v>
      </c>
      <c r="N18" s="656">
        <v>0</v>
      </c>
      <c r="O18" s="656">
        <v>0</v>
      </c>
      <c r="P18" s="656">
        <v>0</v>
      </c>
      <c r="Q18" s="656">
        <v>0</v>
      </c>
      <c r="R18" s="656">
        <v>0</v>
      </c>
      <c r="S18" s="615">
        <v>0</v>
      </c>
      <c r="T18" s="659">
        <v>0</v>
      </c>
      <c r="U18" s="659">
        <v>0</v>
      </c>
      <c r="V18" s="660">
        <f t="shared" si="0"/>
        <v>0</v>
      </c>
    </row>
    <row r="19" spans="1:22" s="81" customFormat="1">
      <c r="A19" s="91">
        <v>13</v>
      </c>
      <c r="B19" s="1" t="s">
        <v>62</v>
      </c>
      <c r="C19" s="658">
        <v>0</v>
      </c>
      <c r="D19" s="656">
        <v>0</v>
      </c>
      <c r="E19" s="656">
        <v>0</v>
      </c>
      <c r="F19" s="656">
        <v>0</v>
      </c>
      <c r="G19" s="656">
        <v>0</v>
      </c>
      <c r="H19" s="656">
        <v>0</v>
      </c>
      <c r="I19" s="656">
        <v>0</v>
      </c>
      <c r="J19" s="656">
        <v>0</v>
      </c>
      <c r="K19" s="656">
        <v>0</v>
      </c>
      <c r="L19" s="615">
        <v>0</v>
      </c>
      <c r="M19" s="658">
        <v>0</v>
      </c>
      <c r="N19" s="656">
        <v>0</v>
      </c>
      <c r="O19" s="656">
        <v>0</v>
      </c>
      <c r="P19" s="656">
        <v>0</v>
      </c>
      <c r="Q19" s="656">
        <v>0</v>
      </c>
      <c r="R19" s="656">
        <v>0</v>
      </c>
      <c r="S19" s="615">
        <v>0</v>
      </c>
      <c r="T19" s="659">
        <v>0</v>
      </c>
      <c r="U19" s="659">
        <v>0</v>
      </c>
      <c r="V19" s="660">
        <f t="shared" si="0"/>
        <v>0</v>
      </c>
    </row>
    <row r="20" spans="1:22" s="81" customFormat="1">
      <c r="A20" s="91">
        <v>14</v>
      </c>
      <c r="B20" s="1" t="s">
        <v>63</v>
      </c>
      <c r="C20" s="658">
        <v>0</v>
      </c>
      <c r="D20" s="656">
        <v>2541750.54</v>
      </c>
      <c r="E20" s="656">
        <v>0</v>
      </c>
      <c r="F20" s="656">
        <v>0</v>
      </c>
      <c r="G20" s="656">
        <v>0</v>
      </c>
      <c r="H20" s="656">
        <v>0</v>
      </c>
      <c r="I20" s="656">
        <v>0</v>
      </c>
      <c r="J20" s="656">
        <v>0</v>
      </c>
      <c r="K20" s="656">
        <v>0</v>
      </c>
      <c r="L20" s="615">
        <v>0</v>
      </c>
      <c r="M20" s="658">
        <v>0</v>
      </c>
      <c r="N20" s="656">
        <v>0</v>
      </c>
      <c r="O20" s="656">
        <v>0</v>
      </c>
      <c r="P20" s="656">
        <v>0</v>
      </c>
      <c r="Q20" s="656">
        <v>0</v>
      </c>
      <c r="R20" s="656">
        <v>0</v>
      </c>
      <c r="S20" s="615">
        <v>0</v>
      </c>
      <c r="T20" s="659">
        <v>2541750.54</v>
      </c>
      <c r="U20" s="659">
        <v>0</v>
      </c>
      <c r="V20" s="660">
        <f t="shared" si="0"/>
        <v>2541750.54</v>
      </c>
    </row>
    <row r="21" spans="1:22" ht="13.5" thickBot="1">
      <c r="A21" s="82"/>
      <c r="B21" s="92" t="s">
        <v>64</v>
      </c>
      <c r="C21" s="661">
        <f>SUM(C7:C20)</f>
        <v>0</v>
      </c>
      <c r="D21" s="657">
        <f t="shared" ref="D21:V21" si="1">SUM(D7:D20)</f>
        <v>13251678.090137117</v>
      </c>
      <c r="E21" s="657">
        <f t="shared" si="1"/>
        <v>0</v>
      </c>
      <c r="F21" s="657">
        <f t="shared" si="1"/>
        <v>0</v>
      </c>
      <c r="G21" s="657">
        <f t="shared" si="1"/>
        <v>0</v>
      </c>
      <c r="H21" s="657">
        <f t="shared" si="1"/>
        <v>0</v>
      </c>
      <c r="I21" s="657">
        <f t="shared" si="1"/>
        <v>0</v>
      </c>
      <c r="J21" s="657">
        <f t="shared" si="1"/>
        <v>0</v>
      </c>
      <c r="K21" s="657">
        <f t="shared" si="1"/>
        <v>0</v>
      </c>
      <c r="L21" s="662">
        <f t="shared" si="1"/>
        <v>0</v>
      </c>
      <c r="M21" s="661">
        <f t="shared" si="1"/>
        <v>531139.75351285061</v>
      </c>
      <c r="N21" s="657">
        <f t="shared" si="1"/>
        <v>0</v>
      </c>
      <c r="O21" s="657">
        <f t="shared" si="1"/>
        <v>0</v>
      </c>
      <c r="P21" s="657">
        <f t="shared" si="1"/>
        <v>0</v>
      </c>
      <c r="Q21" s="657">
        <f t="shared" si="1"/>
        <v>0</v>
      </c>
      <c r="R21" s="657">
        <f t="shared" si="1"/>
        <v>0</v>
      </c>
      <c r="S21" s="662">
        <f>SUM(S7:S20)</f>
        <v>0</v>
      </c>
      <c r="T21" s="662">
        <f>SUM(T7:T20)</f>
        <v>13059907.113649964</v>
      </c>
      <c r="U21" s="662">
        <f t="shared" ref="U21" si="2">SUM(U7:U20)</f>
        <v>722910.73</v>
      </c>
      <c r="V21" s="663">
        <f t="shared" si="1"/>
        <v>13782817.843649965</v>
      </c>
    </row>
    <row r="24" spans="1:22">
      <c r="A24" s="7"/>
      <c r="B24" s="7"/>
      <c r="C24" s="26"/>
      <c r="D24" s="26"/>
      <c r="E24" s="26"/>
    </row>
    <row r="25" spans="1:22">
      <c r="A25" s="93"/>
      <c r="B25" s="93"/>
      <c r="C25" s="7"/>
      <c r="D25" s="26"/>
      <c r="E25" s="26"/>
    </row>
    <row r="26" spans="1:22">
      <c r="A26" s="93"/>
      <c r="B26" s="27"/>
      <c r="C26" s="7"/>
      <c r="D26" s="26"/>
      <c r="E26" s="26"/>
    </row>
    <row r="27" spans="1:22">
      <c r="A27" s="93"/>
      <c r="B27" s="93"/>
      <c r="C27" s="7"/>
      <c r="D27" s="26"/>
      <c r="E27" s="26"/>
    </row>
    <row r="28" spans="1:22">
      <c r="A28" s="93"/>
      <c r="B28" s="27"/>
      <c r="C28" s="7"/>
      <c r="D28" s="26"/>
      <c r="E28" s="2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70" zoomScaleNormal="70" workbookViewId="0">
      <pane xSplit="1" ySplit="7" topLeftCell="B8" activePane="bottomRight" state="frozen"/>
      <selection activeCell="B2" sqref="B2"/>
      <selection pane="topRight" activeCell="B2" sqref="B2"/>
      <selection pane="bottomLeft" activeCell="B2" sqref="B2"/>
      <selection pane="bottomRight" activeCell="B2" sqref="B2"/>
    </sheetView>
  </sheetViews>
  <sheetFormatPr defaultColWidth="9.140625" defaultRowHeight="12.75"/>
  <cols>
    <col min="1" max="1" width="10.5703125" style="4" bestFit="1" customWidth="1"/>
    <col min="2" max="2" width="101.85546875" style="4" customWidth="1"/>
    <col min="3" max="3" width="13.7109375" style="172" customWidth="1"/>
    <col min="4" max="4" width="14.85546875" style="172" bestFit="1" customWidth="1"/>
    <col min="5" max="5" width="17.7109375" style="172" customWidth="1"/>
    <col min="6" max="6" width="15.85546875" style="172" customWidth="1"/>
    <col min="7" max="7" width="17.42578125" style="172" customWidth="1"/>
    <col min="8" max="8" width="15.28515625" style="172" customWidth="1"/>
    <col min="9" max="16384" width="9.140625" style="17"/>
  </cols>
  <sheetData>
    <row r="1" spans="1:9">
      <c r="A1" s="2" t="s">
        <v>30</v>
      </c>
      <c r="B1" s="4" t="str">
        <f>'Info '!C2</f>
        <v>JSC " Halyk Bank Georgia"</v>
      </c>
      <c r="C1" s="3"/>
    </row>
    <row r="2" spans="1:9">
      <c r="A2" s="2" t="s">
        <v>31</v>
      </c>
      <c r="B2" s="306">
        <f>'1. key ratios '!B2</f>
        <v>45291</v>
      </c>
      <c r="C2" s="306"/>
    </row>
    <row r="4" spans="1:9" ht="13.5" thickBot="1">
      <c r="A4" s="2" t="s">
        <v>150</v>
      </c>
      <c r="B4" s="84" t="s">
        <v>252</v>
      </c>
    </row>
    <row r="5" spans="1:9">
      <c r="A5" s="85"/>
      <c r="B5" s="94"/>
      <c r="C5" s="173" t="s">
        <v>0</v>
      </c>
      <c r="D5" s="173" t="s">
        <v>1</v>
      </c>
      <c r="E5" s="173" t="s">
        <v>2</v>
      </c>
      <c r="F5" s="173" t="s">
        <v>3</v>
      </c>
      <c r="G5" s="174" t="s">
        <v>4</v>
      </c>
      <c r="H5" s="175" t="s">
        <v>5</v>
      </c>
      <c r="I5" s="95"/>
    </row>
    <row r="6" spans="1:9" s="95" customFormat="1" ht="12.75" customHeight="1">
      <c r="A6" s="96"/>
      <c r="B6" s="782" t="s">
        <v>149</v>
      </c>
      <c r="C6" s="784" t="s">
        <v>245</v>
      </c>
      <c r="D6" s="786" t="s">
        <v>244</v>
      </c>
      <c r="E6" s="787"/>
      <c r="F6" s="784" t="s">
        <v>249</v>
      </c>
      <c r="G6" s="784" t="s">
        <v>250</v>
      </c>
      <c r="H6" s="780" t="s">
        <v>248</v>
      </c>
    </row>
    <row r="7" spans="1:9" ht="38.25">
      <c r="A7" s="98"/>
      <c r="B7" s="783"/>
      <c r="C7" s="785"/>
      <c r="D7" s="176" t="s">
        <v>247</v>
      </c>
      <c r="E7" s="176" t="s">
        <v>246</v>
      </c>
      <c r="F7" s="785"/>
      <c r="G7" s="785"/>
      <c r="H7" s="781"/>
      <c r="I7" s="95"/>
    </row>
    <row r="8" spans="1:9">
      <c r="A8" s="96">
        <v>1</v>
      </c>
      <c r="B8" s="1" t="s">
        <v>51</v>
      </c>
      <c r="C8" s="177">
        <v>82377365.210000008</v>
      </c>
      <c r="D8" s="178">
        <v>0</v>
      </c>
      <c r="E8" s="177">
        <v>0</v>
      </c>
      <c r="F8" s="177">
        <v>63354088.450000003</v>
      </c>
      <c r="G8" s="179">
        <v>63354088.450000003</v>
      </c>
      <c r="H8" s="181">
        <f>G8/(C8+E8)</f>
        <v>0.76907155610640099</v>
      </c>
    </row>
    <row r="9" spans="1:9" ht="15" customHeight="1">
      <c r="A9" s="96">
        <v>2</v>
      </c>
      <c r="B9" s="1" t="s">
        <v>52</v>
      </c>
      <c r="C9" s="177">
        <v>0</v>
      </c>
      <c r="D9" s="178">
        <v>0</v>
      </c>
      <c r="E9" s="177">
        <v>0</v>
      </c>
      <c r="F9" s="177">
        <v>0</v>
      </c>
      <c r="G9" s="179">
        <v>0</v>
      </c>
      <c r="H9" s="181" t="e">
        <f t="shared" ref="H9:H21" si="0">G9/(C9+E9)</f>
        <v>#DIV/0!</v>
      </c>
    </row>
    <row r="10" spans="1:9">
      <c r="A10" s="96">
        <v>3</v>
      </c>
      <c r="B10" s="1" t="s">
        <v>165</v>
      </c>
      <c r="C10" s="177">
        <v>0</v>
      </c>
      <c r="D10" s="178">
        <v>0</v>
      </c>
      <c r="E10" s="177">
        <v>0</v>
      </c>
      <c r="F10" s="177">
        <v>0</v>
      </c>
      <c r="G10" s="179">
        <v>0</v>
      </c>
      <c r="H10" s="181" t="e">
        <f t="shared" si="0"/>
        <v>#DIV/0!</v>
      </c>
    </row>
    <row r="11" spans="1:9">
      <c r="A11" s="96">
        <v>4</v>
      </c>
      <c r="B11" s="1" t="s">
        <v>53</v>
      </c>
      <c r="C11" s="177">
        <v>0</v>
      </c>
      <c r="D11" s="178">
        <v>0</v>
      </c>
      <c r="E11" s="177">
        <v>0</v>
      </c>
      <c r="F11" s="177">
        <v>0</v>
      </c>
      <c r="G11" s="179">
        <v>0</v>
      </c>
      <c r="H11" s="181" t="e">
        <f t="shared" si="0"/>
        <v>#DIV/0!</v>
      </c>
    </row>
    <row r="12" spans="1:9">
      <c r="A12" s="96">
        <v>5</v>
      </c>
      <c r="B12" s="1" t="s">
        <v>54</v>
      </c>
      <c r="C12" s="177">
        <v>0</v>
      </c>
      <c r="D12" s="178">
        <v>0</v>
      </c>
      <c r="E12" s="177">
        <v>0</v>
      </c>
      <c r="F12" s="177">
        <v>0</v>
      </c>
      <c r="G12" s="179">
        <v>0</v>
      </c>
      <c r="H12" s="181" t="e">
        <f t="shared" si="0"/>
        <v>#DIV/0!</v>
      </c>
    </row>
    <row r="13" spans="1:9">
      <c r="A13" s="96">
        <v>6</v>
      </c>
      <c r="B13" s="1" t="s">
        <v>55</v>
      </c>
      <c r="C13" s="177">
        <v>29291107.530000001</v>
      </c>
      <c r="D13" s="178">
        <v>0</v>
      </c>
      <c r="E13" s="177">
        <v>0</v>
      </c>
      <c r="F13" s="177">
        <v>9559835.5800000019</v>
      </c>
      <c r="G13" s="179">
        <v>9559835.5800000019</v>
      </c>
      <c r="H13" s="181">
        <f t="shared" si="0"/>
        <v>0.32637330528416525</v>
      </c>
    </row>
    <row r="14" spans="1:9">
      <c r="A14" s="96">
        <v>7</v>
      </c>
      <c r="B14" s="1" t="s">
        <v>56</v>
      </c>
      <c r="C14" s="177">
        <v>455551317.21723282</v>
      </c>
      <c r="D14" s="178">
        <v>39063888.405764244</v>
      </c>
      <c r="E14" s="177">
        <v>15260962.044213342</v>
      </c>
      <c r="F14" s="177">
        <v>470812279.26144618</v>
      </c>
      <c r="G14" s="179">
        <v>459878791.98458326</v>
      </c>
      <c r="H14" s="181">
        <f t="shared" si="0"/>
        <v>0.9767773956660305</v>
      </c>
    </row>
    <row r="15" spans="1:9">
      <c r="A15" s="96">
        <v>8</v>
      </c>
      <c r="B15" s="1" t="s">
        <v>57</v>
      </c>
      <c r="C15" s="177">
        <v>154250521.16236168</v>
      </c>
      <c r="D15" s="178">
        <v>2681428.8200000031</v>
      </c>
      <c r="E15" s="177">
        <v>852539.95300000161</v>
      </c>
      <c r="F15" s="177">
        <v>116540430.82477126</v>
      </c>
      <c r="G15" s="179">
        <v>116232850.79798418</v>
      </c>
      <c r="H15" s="181">
        <f t="shared" si="0"/>
        <v>0.74939108204662164</v>
      </c>
    </row>
    <row r="16" spans="1:9">
      <c r="A16" s="96">
        <v>9</v>
      </c>
      <c r="B16" s="1" t="s">
        <v>58</v>
      </c>
      <c r="C16" s="177">
        <v>0</v>
      </c>
      <c r="D16" s="178">
        <v>0</v>
      </c>
      <c r="E16" s="177">
        <v>0</v>
      </c>
      <c r="F16" s="177">
        <v>0</v>
      </c>
      <c r="G16" s="179">
        <v>0</v>
      </c>
      <c r="H16" s="181" t="e">
        <f t="shared" si="0"/>
        <v>#DIV/0!</v>
      </c>
    </row>
    <row r="17" spans="1:8">
      <c r="A17" s="96">
        <v>10</v>
      </c>
      <c r="B17" s="1" t="s">
        <v>59</v>
      </c>
      <c r="C17" s="177">
        <v>21747241.716726568</v>
      </c>
      <c r="D17" s="178">
        <v>18363.960000000003</v>
      </c>
      <c r="E17" s="177">
        <v>9181.9800000000014</v>
      </c>
      <c r="F17" s="177">
        <v>27345820.134841274</v>
      </c>
      <c r="G17" s="179">
        <v>27345820.134841274</v>
      </c>
      <c r="H17" s="181">
        <f t="shared" si="0"/>
        <v>1.2569078685002664</v>
      </c>
    </row>
    <row r="18" spans="1:8">
      <c r="A18" s="96">
        <v>11</v>
      </c>
      <c r="B18" s="1" t="s">
        <v>60</v>
      </c>
      <c r="C18" s="177">
        <v>0</v>
      </c>
      <c r="D18" s="178">
        <v>0</v>
      </c>
      <c r="E18" s="177">
        <v>0</v>
      </c>
      <c r="F18" s="177">
        <v>0</v>
      </c>
      <c r="G18" s="179">
        <v>0</v>
      </c>
      <c r="H18" s="181" t="e">
        <f t="shared" si="0"/>
        <v>#DIV/0!</v>
      </c>
    </row>
    <row r="19" spans="1:8">
      <c r="A19" s="96">
        <v>12</v>
      </c>
      <c r="B19" s="1" t="s">
        <v>61</v>
      </c>
      <c r="C19" s="177">
        <v>0</v>
      </c>
      <c r="D19" s="178">
        <v>0</v>
      </c>
      <c r="E19" s="177">
        <v>0</v>
      </c>
      <c r="F19" s="177">
        <v>0</v>
      </c>
      <c r="G19" s="179">
        <v>0</v>
      </c>
      <c r="H19" s="181" t="e">
        <f t="shared" si="0"/>
        <v>#DIV/0!</v>
      </c>
    </row>
    <row r="20" spans="1:8">
      <c r="A20" s="96">
        <v>13</v>
      </c>
      <c r="B20" s="1" t="s">
        <v>144</v>
      </c>
      <c r="C20" s="177">
        <v>0</v>
      </c>
      <c r="D20" s="178">
        <v>0</v>
      </c>
      <c r="E20" s="177">
        <v>0</v>
      </c>
      <c r="F20" s="177">
        <v>0</v>
      </c>
      <c r="G20" s="179">
        <v>0</v>
      </c>
      <c r="H20" s="181" t="e">
        <f t="shared" si="0"/>
        <v>#DIV/0!</v>
      </c>
    </row>
    <row r="21" spans="1:8">
      <c r="A21" s="96">
        <v>14</v>
      </c>
      <c r="B21" s="1" t="s">
        <v>63</v>
      </c>
      <c r="C21" s="177">
        <v>127053953.3978952</v>
      </c>
      <c r="D21" s="178">
        <v>942060.23999999987</v>
      </c>
      <c r="E21" s="177">
        <v>205803.68699999998</v>
      </c>
      <c r="F21" s="177">
        <v>109609643.16489521</v>
      </c>
      <c r="G21" s="179">
        <v>107067892.6248952</v>
      </c>
      <c r="H21" s="181">
        <f t="shared" si="0"/>
        <v>0.84133346689849497</v>
      </c>
    </row>
    <row r="22" spans="1:8" ht="13.5" thickBot="1">
      <c r="A22" s="99"/>
      <c r="B22" s="100" t="s">
        <v>64</v>
      </c>
      <c r="C22" s="180">
        <f>SUM(C8:C21)</f>
        <v>870271506.23421633</v>
      </c>
      <c r="D22" s="180">
        <f>SUM(D8:D21)</f>
        <v>42705741.425764248</v>
      </c>
      <c r="E22" s="180">
        <f>SUM(E8:E21)</f>
        <v>16328487.664213344</v>
      </c>
      <c r="F22" s="180">
        <f>SUM(F8:F21)</f>
        <v>797222097.41595399</v>
      </c>
      <c r="G22" s="180">
        <f>SUM(G8:G21)</f>
        <v>783439279.57230401</v>
      </c>
      <c r="H22" s="182">
        <f>G22/(C22+E22)</f>
        <v>0.88364458037888971</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70" zoomScaleNormal="70" workbookViewId="0">
      <pane xSplit="2" ySplit="6" topLeftCell="C7" activePane="bottomRight" state="frozen"/>
      <selection activeCell="B2" sqref="B2"/>
      <selection pane="topRight" activeCell="B2" sqref="B2"/>
      <selection pane="bottomLeft" activeCell="B2" sqref="B2"/>
      <selection pane="bottomRight" activeCell="B2" sqref="B2"/>
    </sheetView>
  </sheetViews>
  <sheetFormatPr defaultColWidth="9.140625" defaultRowHeight="12.75"/>
  <cols>
    <col min="1" max="1" width="10.5703125" style="172" bestFit="1" customWidth="1"/>
    <col min="2" max="2" width="104.140625" style="172" customWidth="1"/>
    <col min="3" max="11" width="12.7109375" style="172" customWidth="1"/>
    <col min="12" max="16384" width="9.140625" style="172"/>
  </cols>
  <sheetData>
    <row r="1" spans="1:11">
      <c r="A1" s="172" t="s">
        <v>30</v>
      </c>
      <c r="B1" s="3" t="str">
        <f>'Info '!C2</f>
        <v>JSC " Halyk Bank Georgia"</v>
      </c>
    </row>
    <row r="2" spans="1:11">
      <c r="A2" s="172" t="s">
        <v>31</v>
      </c>
      <c r="B2" s="306">
        <f>'1. key ratios '!B2</f>
        <v>45291</v>
      </c>
      <c r="C2" s="194"/>
      <c r="D2" s="194"/>
    </row>
    <row r="3" spans="1:11">
      <c r="B3" s="194"/>
      <c r="C3" s="194"/>
      <c r="D3" s="194"/>
    </row>
    <row r="4" spans="1:11" ht="13.5" thickBot="1">
      <c r="A4" s="172" t="s">
        <v>146</v>
      </c>
      <c r="B4" s="221" t="s">
        <v>253</v>
      </c>
      <c r="C4" s="194"/>
      <c r="D4" s="194"/>
    </row>
    <row r="5" spans="1:11" ht="30" customHeight="1">
      <c r="A5" s="788"/>
      <c r="B5" s="789"/>
      <c r="C5" s="790" t="s">
        <v>305</v>
      </c>
      <c r="D5" s="790"/>
      <c r="E5" s="790"/>
      <c r="F5" s="790" t="s">
        <v>306</v>
      </c>
      <c r="G5" s="790"/>
      <c r="H5" s="790"/>
      <c r="I5" s="790" t="s">
        <v>307</v>
      </c>
      <c r="J5" s="790"/>
      <c r="K5" s="791"/>
    </row>
    <row r="6" spans="1:11">
      <c r="A6" s="195"/>
      <c r="B6" s="196"/>
      <c r="C6" s="19" t="s">
        <v>32</v>
      </c>
      <c r="D6" s="19" t="s">
        <v>33</v>
      </c>
      <c r="E6" s="19" t="s">
        <v>34</v>
      </c>
      <c r="F6" s="19" t="s">
        <v>32</v>
      </c>
      <c r="G6" s="19" t="s">
        <v>33</v>
      </c>
      <c r="H6" s="19" t="s">
        <v>34</v>
      </c>
      <c r="I6" s="19" t="s">
        <v>32</v>
      </c>
      <c r="J6" s="19" t="s">
        <v>33</v>
      </c>
      <c r="K6" s="19" t="s">
        <v>34</v>
      </c>
    </row>
    <row r="7" spans="1:11">
      <c r="A7" s="197" t="s">
        <v>256</v>
      </c>
      <c r="B7" s="198"/>
      <c r="C7" s="198"/>
      <c r="D7" s="198"/>
      <c r="E7" s="198"/>
      <c r="F7" s="198"/>
      <c r="G7" s="198"/>
      <c r="H7" s="198"/>
      <c r="I7" s="198"/>
      <c r="J7" s="198"/>
      <c r="K7" s="199"/>
    </row>
    <row r="8" spans="1:11">
      <c r="A8" s="200">
        <v>1</v>
      </c>
      <c r="B8" s="201" t="s">
        <v>254</v>
      </c>
      <c r="C8" s="202"/>
      <c r="D8" s="202"/>
      <c r="E8" s="202"/>
      <c r="F8" s="664">
        <v>79809124.812923074</v>
      </c>
      <c r="G8" s="664">
        <v>100140817.09707692</v>
      </c>
      <c r="H8" s="664">
        <v>179949941.91</v>
      </c>
      <c r="I8" s="664">
        <v>48515682.674461536</v>
      </c>
      <c r="J8" s="664">
        <v>84554761.804769233</v>
      </c>
      <c r="K8" s="665">
        <v>133070444.47923079</v>
      </c>
    </row>
    <row r="9" spans="1:11">
      <c r="A9" s="197" t="s">
        <v>257</v>
      </c>
      <c r="B9" s="198"/>
      <c r="C9" s="198"/>
      <c r="D9" s="198"/>
      <c r="E9" s="198"/>
      <c r="F9" s="198"/>
      <c r="G9" s="198"/>
      <c r="H9" s="198"/>
      <c r="I9" s="198"/>
      <c r="J9" s="198"/>
      <c r="K9" s="199"/>
    </row>
    <row r="10" spans="1:11">
      <c r="A10" s="203">
        <v>2</v>
      </c>
      <c r="B10" s="204" t="s">
        <v>265</v>
      </c>
      <c r="C10" s="666">
        <v>12471101.18415381</v>
      </c>
      <c r="D10" s="667">
        <v>50906323.71088618</v>
      </c>
      <c r="E10" s="667">
        <v>63377424.895039916</v>
      </c>
      <c r="F10" s="667">
        <v>2797502.3065915387</v>
      </c>
      <c r="G10" s="667">
        <v>11640659.264740244</v>
      </c>
      <c r="H10" s="667">
        <v>14438161.571331782</v>
      </c>
      <c r="I10" s="667">
        <v>727228.1805461538</v>
      </c>
      <c r="J10" s="667">
        <v>2849065.5259113852</v>
      </c>
      <c r="K10" s="668">
        <v>3576293.7064575385</v>
      </c>
    </row>
    <row r="11" spans="1:11">
      <c r="A11" s="203">
        <v>3</v>
      </c>
      <c r="B11" s="204" t="s">
        <v>259</v>
      </c>
      <c r="C11" s="666">
        <v>59037644.929692328</v>
      </c>
      <c r="D11" s="667">
        <v>508683435.17076927</v>
      </c>
      <c r="E11" s="667">
        <v>567721080.1004616</v>
      </c>
      <c r="F11" s="667">
        <v>24138408.760665383</v>
      </c>
      <c r="G11" s="667">
        <v>46542237.068719231</v>
      </c>
      <c r="H11" s="667">
        <v>70680645.82938461</v>
      </c>
      <c r="I11" s="667">
        <v>20429535.890576918</v>
      </c>
      <c r="J11" s="667">
        <v>45996786.539046153</v>
      </c>
      <c r="K11" s="668">
        <v>66426322.429623082</v>
      </c>
    </row>
    <row r="12" spans="1:11">
      <c r="A12" s="203">
        <v>4</v>
      </c>
      <c r="B12" s="204" t="s">
        <v>260</v>
      </c>
      <c r="C12" s="666">
        <v>0</v>
      </c>
      <c r="D12" s="667">
        <v>0</v>
      </c>
      <c r="E12" s="667">
        <v>0</v>
      </c>
      <c r="F12" s="667">
        <v>0</v>
      </c>
      <c r="G12" s="667">
        <v>0</v>
      </c>
      <c r="H12" s="667">
        <v>0</v>
      </c>
      <c r="I12" s="667">
        <v>0</v>
      </c>
      <c r="J12" s="667">
        <v>0</v>
      </c>
      <c r="K12" s="668">
        <v>0</v>
      </c>
    </row>
    <row r="13" spans="1:11">
      <c r="A13" s="203">
        <v>5</v>
      </c>
      <c r="B13" s="204" t="s">
        <v>268</v>
      </c>
      <c r="C13" s="666">
        <v>20217712.124461535</v>
      </c>
      <c r="D13" s="667">
        <v>29880619.019230776</v>
      </c>
      <c r="E13" s="667">
        <v>50098331.143692307</v>
      </c>
      <c r="F13" s="667">
        <v>4956526.7181846146</v>
      </c>
      <c r="G13" s="667">
        <v>10956341.732828461</v>
      </c>
      <c r="H13" s="667">
        <v>15912868.451013075</v>
      </c>
      <c r="I13" s="667">
        <v>1444750.4276846149</v>
      </c>
      <c r="J13" s="667">
        <v>2664546.991861538</v>
      </c>
      <c r="K13" s="668">
        <v>4109297.4195461529</v>
      </c>
    </row>
    <row r="14" spans="1:11">
      <c r="A14" s="203">
        <v>6</v>
      </c>
      <c r="B14" s="204" t="s">
        <v>300</v>
      </c>
      <c r="C14" s="666">
        <v>0</v>
      </c>
      <c r="D14" s="667">
        <v>0</v>
      </c>
      <c r="E14" s="667">
        <v>0</v>
      </c>
      <c r="F14" s="667">
        <v>0</v>
      </c>
      <c r="G14" s="667">
        <v>0</v>
      </c>
      <c r="H14" s="667">
        <v>0</v>
      </c>
      <c r="I14" s="667">
        <v>0</v>
      </c>
      <c r="J14" s="667">
        <v>0</v>
      </c>
      <c r="K14" s="668">
        <v>0</v>
      </c>
    </row>
    <row r="15" spans="1:11">
      <c r="A15" s="203">
        <v>7</v>
      </c>
      <c r="B15" s="204" t="s">
        <v>301</v>
      </c>
      <c r="C15" s="666">
        <v>6747023.7124615368</v>
      </c>
      <c r="D15" s="667">
        <v>16143855.141692311</v>
      </c>
      <c r="E15" s="667">
        <v>22890878.854153853</v>
      </c>
      <c r="F15" s="667">
        <v>901486.16599999985</v>
      </c>
      <c r="G15" s="667">
        <v>1798156.1032307693</v>
      </c>
      <c r="H15" s="667">
        <v>2699642.269230769</v>
      </c>
      <c r="I15" s="667">
        <v>901486.16599999985</v>
      </c>
      <c r="J15" s="667">
        <v>1798156.1032307693</v>
      </c>
      <c r="K15" s="668">
        <v>2699642.269230769</v>
      </c>
    </row>
    <row r="16" spans="1:11">
      <c r="A16" s="203">
        <v>8</v>
      </c>
      <c r="B16" s="205" t="s">
        <v>261</v>
      </c>
      <c r="C16" s="666">
        <v>98473481.950769201</v>
      </c>
      <c r="D16" s="667">
        <v>605614233.04257846</v>
      </c>
      <c r="E16" s="667">
        <v>704087714.99334764</v>
      </c>
      <c r="F16" s="667">
        <v>32793923.951441534</v>
      </c>
      <c r="G16" s="667">
        <v>70937394.169518709</v>
      </c>
      <c r="H16" s="667">
        <v>103731318.12096024</v>
      </c>
      <c r="I16" s="667">
        <v>23503000.664807688</v>
      </c>
      <c r="J16" s="667">
        <v>53308555.160049841</v>
      </c>
      <c r="K16" s="668">
        <v>76811555.824857548</v>
      </c>
    </row>
    <row r="17" spans="1:11">
      <c r="A17" s="197" t="s">
        <v>258</v>
      </c>
      <c r="B17" s="198"/>
      <c r="C17" s="198"/>
      <c r="D17" s="198"/>
      <c r="E17" s="198"/>
      <c r="F17" s="198"/>
      <c r="G17" s="198"/>
      <c r="H17" s="198"/>
      <c r="I17" s="198"/>
      <c r="J17" s="198"/>
      <c r="K17" s="199"/>
    </row>
    <row r="18" spans="1:11">
      <c r="A18" s="203">
        <v>9</v>
      </c>
      <c r="B18" s="204" t="s">
        <v>264</v>
      </c>
      <c r="C18" s="666">
        <v>0</v>
      </c>
      <c r="D18" s="667">
        <v>0</v>
      </c>
      <c r="E18" s="667">
        <v>0</v>
      </c>
      <c r="F18" s="667">
        <v>0</v>
      </c>
      <c r="G18" s="667">
        <v>0</v>
      </c>
      <c r="H18" s="667">
        <v>0</v>
      </c>
      <c r="I18" s="667">
        <v>0</v>
      </c>
      <c r="J18" s="667">
        <v>0</v>
      </c>
      <c r="K18" s="668">
        <v>0</v>
      </c>
    </row>
    <row r="19" spans="1:11">
      <c r="A19" s="203">
        <v>10</v>
      </c>
      <c r="B19" s="204" t="s">
        <v>302</v>
      </c>
      <c r="C19" s="666">
        <v>170839359.80736494</v>
      </c>
      <c r="D19" s="667">
        <v>395481716.48655218</v>
      </c>
      <c r="E19" s="667">
        <v>566321076.2939173</v>
      </c>
      <c r="F19" s="667">
        <v>1577231.3100767476</v>
      </c>
      <c r="G19" s="667">
        <v>3004063.7397547937</v>
      </c>
      <c r="H19" s="667">
        <v>4581295.0498315413</v>
      </c>
      <c r="I19" s="667">
        <v>32870673.448538281</v>
      </c>
      <c r="J19" s="667">
        <v>18900945.539754793</v>
      </c>
      <c r="K19" s="668">
        <v>51771618.988293074</v>
      </c>
    </row>
    <row r="20" spans="1:11">
      <c r="A20" s="203">
        <v>11</v>
      </c>
      <c r="B20" s="204" t="s">
        <v>263</v>
      </c>
      <c r="C20" s="666">
        <v>3919200.4878461584</v>
      </c>
      <c r="D20" s="667">
        <v>971701.59169230761</v>
      </c>
      <c r="E20" s="667">
        <v>4890902.0795384664</v>
      </c>
      <c r="F20" s="667">
        <v>694540.80000000005</v>
      </c>
      <c r="G20" s="667">
        <v>0</v>
      </c>
      <c r="H20" s="667">
        <v>694540.80000000005</v>
      </c>
      <c r="I20" s="667">
        <v>694540.80000000005</v>
      </c>
      <c r="J20" s="667">
        <v>0</v>
      </c>
      <c r="K20" s="668">
        <v>694540.80000000005</v>
      </c>
    </row>
    <row r="21" spans="1:11" ht="13.5" thickBot="1">
      <c r="A21" s="206">
        <v>12</v>
      </c>
      <c r="B21" s="207" t="s">
        <v>262</v>
      </c>
      <c r="C21" s="669">
        <v>174758560.29521111</v>
      </c>
      <c r="D21" s="670">
        <v>396453418.07824451</v>
      </c>
      <c r="E21" s="669">
        <v>571211978.37345576</v>
      </c>
      <c r="F21" s="670">
        <v>2271772.1100767478</v>
      </c>
      <c r="G21" s="670">
        <v>3004063.7397547937</v>
      </c>
      <c r="H21" s="670">
        <v>5275835.8498315411</v>
      </c>
      <c r="I21" s="670">
        <v>33565214.248538278</v>
      </c>
      <c r="J21" s="670">
        <v>18900945.539754793</v>
      </c>
      <c r="K21" s="671">
        <v>52466159.788293071</v>
      </c>
    </row>
    <row r="22" spans="1:11" ht="38.25" customHeight="1" thickBot="1">
      <c r="A22" s="208"/>
      <c r="B22" s="209"/>
      <c r="C22" s="209"/>
      <c r="D22" s="209"/>
      <c r="E22" s="209"/>
      <c r="F22" s="792" t="s">
        <v>304</v>
      </c>
      <c r="G22" s="790"/>
      <c r="H22" s="790"/>
      <c r="I22" s="792" t="s">
        <v>269</v>
      </c>
      <c r="J22" s="790"/>
      <c r="K22" s="791"/>
    </row>
    <row r="23" spans="1:11">
      <c r="A23" s="210">
        <v>13</v>
      </c>
      <c r="B23" s="211" t="s">
        <v>254</v>
      </c>
      <c r="C23" s="212"/>
      <c r="D23" s="212"/>
      <c r="E23" s="212"/>
      <c r="F23" s="672">
        <v>79809124.812923074</v>
      </c>
      <c r="G23" s="672">
        <v>100140817.09707692</v>
      </c>
      <c r="H23" s="672">
        <v>179949941.91</v>
      </c>
      <c r="I23" s="672">
        <v>48515682.674461536</v>
      </c>
      <c r="J23" s="672">
        <v>84554761.804769233</v>
      </c>
      <c r="K23" s="673">
        <v>133070444.47923079</v>
      </c>
    </row>
    <row r="24" spans="1:11" ht="13.5" thickBot="1">
      <c r="A24" s="213">
        <v>14</v>
      </c>
      <c r="B24" s="214" t="s">
        <v>266</v>
      </c>
      <c r="C24" s="215"/>
      <c r="D24" s="216"/>
      <c r="E24" s="217"/>
      <c r="F24" s="674">
        <v>30522151.841364786</v>
      </c>
      <c r="G24" s="674">
        <v>67933330.429763913</v>
      </c>
      <c r="H24" s="674">
        <v>98455482.271128699</v>
      </c>
      <c r="I24" s="674">
        <v>5875750.1662019221</v>
      </c>
      <c r="J24" s="674">
        <v>34407609.620295048</v>
      </c>
      <c r="K24" s="675">
        <v>24345396.036564477</v>
      </c>
    </row>
    <row r="25" spans="1:11" ht="13.5" thickBot="1">
      <c r="A25" s="218">
        <v>15</v>
      </c>
      <c r="B25" s="219" t="s">
        <v>267</v>
      </c>
      <c r="C25" s="220"/>
      <c r="D25" s="220"/>
      <c r="E25" s="220"/>
      <c r="F25" s="676">
        <v>2.6147935187440714</v>
      </c>
      <c r="G25" s="676">
        <v>1.4741043382322061</v>
      </c>
      <c r="H25" s="676">
        <v>1.8277290178158918</v>
      </c>
      <c r="I25" s="676">
        <v>8.2569342300375599</v>
      </c>
      <c r="J25" s="676">
        <v>2.4574436509211992</v>
      </c>
      <c r="K25" s="677">
        <v>5.4659387869218312</v>
      </c>
    </row>
    <row r="27" spans="1:11" ht="25.5">
      <c r="B27" s="193" t="s">
        <v>303</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55" zoomScaleNormal="55" workbookViewId="0">
      <pane xSplit="1" ySplit="5" topLeftCell="B6" activePane="bottomRight" state="frozen"/>
      <selection activeCell="B2" sqref="B2"/>
      <selection pane="topRight" activeCell="B2" sqref="B2"/>
      <selection pane="bottomLeft" activeCell="B2" sqref="B2"/>
      <selection pane="bottomRight" activeCell="B2" sqref="B2"/>
    </sheetView>
  </sheetViews>
  <sheetFormatPr defaultColWidth="9.140625" defaultRowHeight="12.75"/>
  <cols>
    <col min="1" max="1" width="10.5703125" style="4" bestFit="1" customWidth="1"/>
    <col min="2" max="2" width="95" style="4" customWidth="1"/>
    <col min="3" max="3" width="15" style="4" bestFit="1" customWidth="1"/>
    <col min="4" max="4" width="16.85546875" style="4" customWidth="1"/>
    <col min="5" max="5" width="18.28515625" style="4" bestFit="1" customWidth="1"/>
    <col min="6" max="13" width="12.7109375" style="4" customWidth="1"/>
    <col min="14" max="14" width="31" style="4" bestFit="1" customWidth="1"/>
    <col min="15" max="16384" width="9.140625" style="17"/>
  </cols>
  <sheetData>
    <row r="1" spans="1:14">
      <c r="A1" s="4" t="s">
        <v>30</v>
      </c>
      <c r="B1" s="3" t="str">
        <f>'Info '!C2</f>
        <v>JSC " Halyk Bank Georgia"</v>
      </c>
    </row>
    <row r="2" spans="1:14" ht="14.25" customHeight="1">
      <c r="A2" s="4" t="s">
        <v>31</v>
      </c>
      <c r="B2" s="306">
        <f>'1. key ratios '!B2</f>
        <v>45291</v>
      </c>
    </row>
    <row r="3" spans="1:14" ht="14.25" customHeight="1"/>
    <row r="4" spans="1:14" ht="13.5" thickBot="1">
      <c r="A4" s="4" t="s">
        <v>162</v>
      </c>
      <c r="B4" s="143" t="s">
        <v>28</v>
      </c>
    </row>
    <row r="5" spans="1:14" s="105" customFormat="1">
      <c r="A5" s="101"/>
      <c r="B5" s="102"/>
      <c r="C5" s="103" t="s">
        <v>0</v>
      </c>
      <c r="D5" s="103" t="s">
        <v>1</v>
      </c>
      <c r="E5" s="103" t="s">
        <v>2</v>
      </c>
      <c r="F5" s="103" t="s">
        <v>3</v>
      </c>
      <c r="G5" s="103" t="s">
        <v>4</v>
      </c>
      <c r="H5" s="103" t="s">
        <v>5</v>
      </c>
      <c r="I5" s="103" t="s">
        <v>8</v>
      </c>
      <c r="J5" s="103" t="s">
        <v>9</v>
      </c>
      <c r="K5" s="103" t="s">
        <v>10</v>
      </c>
      <c r="L5" s="103" t="s">
        <v>11</v>
      </c>
      <c r="M5" s="103" t="s">
        <v>12</v>
      </c>
      <c r="N5" s="104" t="s">
        <v>13</v>
      </c>
    </row>
    <row r="6" spans="1:14" ht="25.5">
      <c r="A6" s="106"/>
      <c r="B6" s="107"/>
      <c r="C6" s="108" t="s">
        <v>161</v>
      </c>
      <c r="D6" s="109" t="s">
        <v>160</v>
      </c>
      <c r="E6" s="110" t="s">
        <v>159</v>
      </c>
      <c r="F6" s="111">
        <v>0</v>
      </c>
      <c r="G6" s="111">
        <v>0.2</v>
      </c>
      <c r="H6" s="111">
        <v>0.35</v>
      </c>
      <c r="I6" s="111">
        <v>0.5</v>
      </c>
      <c r="J6" s="111">
        <v>0.75</v>
      </c>
      <c r="K6" s="111">
        <v>1</v>
      </c>
      <c r="L6" s="111">
        <v>1.5</v>
      </c>
      <c r="M6" s="111">
        <v>2.5</v>
      </c>
      <c r="N6" s="142" t="s">
        <v>168</v>
      </c>
    </row>
    <row r="7" spans="1:14" ht="15">
      <c r="A7" s="112">
        <v>1</v>
      </c>
      <c r="B7" s="113" t="s">
        <v>158</v>
      </c>
      <c r="C7" s="678">
        <f>SUM(C8:C13)</f>
        <v>24938007.600000001</v>
      </c>
      <c r="D7" s="107"/>
      <c r="E7" s="678">
        <f t="shared" ref="E7:M7" si="0">SUM(E8:E13)</f>
        <v>498760.15200000006</v>
      </c>
      <c r="F7" s="679">
        <f>SUM(F8:F13)</f>
        <v>0</v>
      </c>
      <c r="G7" s="679">
        <f t="shared" si="0"/>
        <v>0</v>
      </c>
      <c r="H7" s="679">
        <f t="shared" si="0"/>
        <v>0</v>
      </c>
      <c r="I7" s="679">
        <f t="shared" si="0"/>
        <v>0</v>
      </c>
      <c r="J7" s="679">
        <f t="shared" si="0"/>
        <v>0</v>
      </c>
      <c r="K7" s="679">
        <f t="shared" si="0"/>
        <v>498760.15200000006</v>
      </c>
      <c r="L7" s="679">
        <f t="shared" si="0"/>
        <v>0</v>
      </c>
      <c r="M7" s="679">
        <f t="shared" si="0"/>
        <v>0</v>
      </c>
      <c r="N7" s="681">
        <f>SUM(N8:N13)</f>
        <v>498760.15200000006</v>
      </c>
    </row>
    <row r="8" spans="1:14" ht="14.25">
      <c r="A8" s="112">
        <v>1.1000000000000001</v>
      </c>
      <c r="B8" s="114" t="s">
        <v>156</v>
      </c>
      <c r="C8" s="679">
        <v>24938007.600000001</v>
      </c>
      <c r="D8" s="115">
        <v>0.02</v>
      </c>
      <c r="E8" s="678">
        <f>C8*D8</f>
        <v>498760.15200000006</v>
      </c>
      <c r="F8" s="679">
        <v>0</v>
      </c>
      <c r="G8" s="679">
        <v>0</v>
      </c>
      <c r="H8" s="679">
        <v>0</v>
      </c>
      <c r="I8" s="679">
        <v>0</v>
      </c>
      <c r="J8" s="679">
        <v>0</v>
      </c>
      <c r="K8" s="679">
        <v>498760.15200000006</v>
      </c>
      <c r="L8" s="679">
        <v>0</v>
      </c>
      <c r="M8" s="679">
        <v>0</v>
      </c>
      <c r="N8" s="681">
        <f>SUMPRODUCT($F$6:$M$6,F8:M8)</f>
        <v>498760.15200000006</v>
      </c>
    </row>
    <row r="9" spans="1:14" ht="14.25">
      <c r="A9" s="112">
        <v>1.2</v>
      </c>
      <c r="B9" s="114" t="s">
        <v>155</v>
      </c>
      <c r="C9" s="679">
        <v>0</v>
      </c>
      <c r="D9" s="115">
        <v>0.05</v>
      </c>
      <c r="E9" s="678">
        <f>C9*D9</f>
        <v>0</v>
      </c>
      <c r="F9" s="679">
        <v>0</v>
      </c>
      <c r="G9" s="679">
        <v>0</v>
      </c>
      <c r="H9" s="679">
        <v>0</v>
      </c>
      <c r="I9" s="679">
        <v>0</v>
      </c>
      <c r="J9" s="679">
        <v>0</v>
      </c>
      <c r="K9" s="679">
        <v>0</v>
      </c>
      <c r="L9" s="679">
        <v>0</v>
      </c>
      <c r="M9" s="679">
        <v>0</v>
      </c>
      <c r="N9" s="681">
        <f t="shared" ref="N9:N12" si="1">SUMPRODUCT($F$6:$M$6,F9:M9)</f>
        <v>0</v>
      </c>
    </row>
    <row r="10" spans="1:14" ht="14.25">
      <c r="A10" s="112">
        <v>1.3</v>
      </c>
      <c r="B10" s="114" t="s">
        <v>154</v>
      </c>
      <c r="C10" s="679">
        <v>0</v>
      </c>
      <c r="D10" s="115">
        <v>0.08</v>
      </c>
      <c r="E10" s="678">
        <f>C10*D10</f>
        <v>0</v>
      </c>
      <c r="F10" s="679">
        <v>0</v>
      </c>
      <c r="G10" s="679">
        <v>0</v>
      </c>
      <c r="H10" s="679">
        <v>0</v>
      </c>
      <c r="I10" s="679">
        <v>0</v>
      </c>
      <c r="J10" s="679">
        <v>0</v>
      </c>
      <c r="K10" s="679">
        <v>0</v>
      </c>
      <c r="L10" s="679">
        <v>0</v>
      </c>
      <c r="M10" s="679">
        <v>0</v>
      </c>
      <c r="N10" s="681">
        <f>SUMPRODUCT($F$6:$M$6,F10:M10)</f>
        <v>0</v>
      </c>
    </row>
    <row r="11" spans="1:14" ht="14.25">
      <c r="A11" s="112">
        <v>1.4</v>
      </c>
      <c r="B11" s="114" t="s">
        <v>153</v>
      </c>
      <c r="C11" s="679">
        <v>0</v>
      </c>
      <c r="D11" s="115">
        <v>0.11</v>
      </c>
      <c r="E11" s="678">
        <f>C11*D11</f>
        <v>0</v>
      </c>
      <c r="F11" s="679">
        <v>0</v>
      </c>
      <c r="G11" s="679">
        <v>0</v>
      </c>
      <c r="H11" s="679">
        <v>0</v>
      </c>
      <c r="I11" s="679">
        <v>0</v>
      </c>
      <c r="J11" s="679">
        <v>0</v>
      </c>
      <c r="K11" s="679">
        <v>0</v>
      </c>
      <c r="L11" s="679">
        <v>0</v>
      </c>
      <c r="M11" s="679">
        <v>0</v>
      </c>
      <c r="N11" s="681">
        <f t="shared" si="1"/>
        <v>0</v>
      </c>
    </row>
    <row r="12" spans="1:14" ht="14.25">
      <c r="A12" s="112">
        <v>1.5</v>
      </c>
      <c r="B12" s="114" t="s">
        <v>152</v>
      </c>
      <c r="C12" s="679">
        <v>0</v>
      </c>
      <c r="D12" s="115">
        <v>0.14000000000000001</v>
      </c>
      <c r="E12" s="678">
        <f>C12*D12</f>
        <v>0</v>
      </c>
      <c r="F12" s="679">
        <v>0</v>
      </c>
      <c r="G12" s="679">
        <v>0</v>
      </c>
      <c r="H12" s="679">
        <v>0</v>
      </c>
      <c r="I12" s="679">
        <v>0</v>
      </c>
      <c r="J12" s="679">
        <v>0</v>
      </c>
      <c r="K12" s="679">
        <v>0</v>
      </c>
      <c r="L12" s="679">
        <v>0</v>
      </c>
      <c r="M12" s="679">
        <v>0</v>
      </c>
      <c r="N12" s="681">
        <f t="shared" si="1"/>
        <v>0</v>
      </c>
    </row>
    <row r="13" spans="1:14" ht="14.25">
      <c r="A13" s="112">
        <v>1.6</v>
      </c>
      <c r="B13" s="116" t="s">
        <v>151</v>
      </c>
      <c r="C13" s="679">
        <v>0</v>
      </c>
      <c r="D13" s="117"/>
      <c r="E13" s="679"/>
      <c r="F13" s="679">
        <v>0</v>
      </c>
      <c r="G13" s="679">
        <v>0</v>
      </c>
      <c r="H13" s="679">
        <v>0</v>
      </c>
      <c r="I13" s="679">
        <v>0</v>
      </c>
      <c r="J13" s="679">
        <v>0</v>
      </c>
      <c r="K13" s="679">
        <v>0</v>
      </c>
      <c r="L13" s="679">
        <v>0</v>
      </c>
      <c r="M13" s="679">
        <v>0</v>
      </c>
      <c r="N13" s="681">
        <f>SUMPRODUCT($F$6:$M$6,F13:M13)</f>
        <v>0</v>
      </c>
    </row>
    <row r="14" spans="1:14" ht="15">
      <c r="A14" s="112">
        <v>2</v>
      </c>
      <c r="B14" s="118" t="s">
        <v>157</v>
      </c>
      <c r="C14" s="678">
        <f>SUM(C15:C20)</f>
        <v>0</v>
      </c>
      <c r="D14" s="107"/>
      <c r="E14" s="678">
        <f t="shared" ref="E14:M14" si="2">SUM(E15:E20)</f>
        <v>0</v>
      </c>
      <c r="F14" s="679">
        <f t="shared" si="2"/>
        <v>0</v>
      </c>
      <c r="G14" s="679">
        <f t="shared" si="2"/>
        <v>0</v>
      </c>
      <c r="H14" s="679">
        <f t="shared" si="2"/>
        <v>0</v>
      </c>
      <c r="I14" s="679">
        <f t="shared" si="2"/>
        <v>0</v>
      </c>
      <c r="J14" s="679">
        <f t="shared" si="2"/>
        <v>0</v>
      </c>
      <c r="K14" s="679">
        <f t="shared" si="2"/>
        <v>0</v>
      </c>
      <c r="L14" s="679">
        <f t="shared" si="2"/>
        <v>0</v>
      </c>
      <c r="M14" s="679">
        <f t="shared" si="2"/>
        <v>0</v>
      </c>
      <c r="N14" s="681">
        <f>SUM(N15:N20)</f>
        <v>0</v>
      </c>
    </row>
    <row r="15" spans="1:14" ht="14.25">
      <c r="A15" s="112">
        <v>2.1</v>
      </c>
      <c r="B15" s="116" t="s">
        <v>156</v>
      </c>
      <c r="C15" s="679">
        <v>0</v>
      </c>
      <c r="D15" s="115">
        <v>5.0000000000000001E-3</v>
      </c>
      <c r="E15" s="678">
        <f>C15*D15</f>
        <v>0</v>
      </c>
      <c r="F15" s="679">
        <v>0</v>
      </c>
      <c r="G15" s="679">
        <v>0</v>
      </c>
      <c r="H15" s="679">
        <v>0</v>
      </c>
      <c r="I15" s="679">
        <v>0</v>
      </c>
      <c r="J15" s="679">
        <v>0</v>
      </c>
      <c r="K15" s="679">
        <v>0</v>
      </c>
      <c r="L15" s="679">
        <v>0</v>
      </c>
      <c r="M15" s="679">
        <v>0</v>
      </c>
      <c r="N15" s="681">
        <f>SUMPRODUCT($F$6:$M$6,F15:M15)</f>
        <v>0</v>
      </c>
    </row>
    <row r="16" spans="1:14" ht="14.25">
      <c r="A16" s="112">
        <v>2.2000000000000002</v>
      </c>
      <c r="B16" s="116" t="s">
        <v>155</v>
      </c>
      <c r="C16" s="679">
        <v>0</v>
      </c>
      <c r="D16" s="115">
        <v>0.01</v>
      </c>
      <c r="E16" s="678">
        <f>C16*D16</f>
        <v>0</v>
      </c>
      <c r="F16" s="679">
        <v>0</v>
      </c>
      <c r="G16" s="679">
        <v>0</v>
      </c>
      <c r="H16" s="679">
        <v>0</v>
      </c>
      <c r="I16" s="679">
        <v>0</v>
      </c>
      <c r="J16" s="679">
        <v>0</v>
      </c>
      <c r="K16" s="679">
        <v>0</v>
      </c>
      <c r="L16" s="679">
        <v>0</v>
      </c>
      <c r="M16" s="679">
        <v>0</v>
      </c>
      <c r="N16" s="681">
        <f t="shared" ref="N16:N20" si="3">SUMPRODUCT($F$6:$M$6,F16:M16)</f>
        <v>0</v>
      </c>
    </row>
    <row r="17" spans="1:14" ht="14.25">
      <c r="A17" s="112">
        <v>2.2999999999999998</v>
      </c>
      <c r="B17" s="116" t="s">
        <v>154</v>
      </c>
      <c r="C17" s="679">
        <v>0</v>
      </c>
      <c r="D17" s="115">
        <v>0.02</v>
      </c>
      <c r="E17" s="678">
        <f>C17*D17</f>
        <v>0</v>
      </c>
      <c r="F17" s="679">
        <v>0</v>
      </c>
      <c r="G17" s="679">
        <v>0</v>
      </c>
      <c r="H17" s="679">
        <v>0</v>
      </c>
      <c r="I17" s="679">
        <v>0</v>
      </c>
      <c r="J17" s="679">
        <v>0</v>
      </c>
      <c r="K17" s="679">
        <v>0</v>
      </c>
      <c r="L17" s="679">
        <v>0</v>
      </c>
      <c r="M17" s="679">
        <v>0</v>
      </c>
      <c r="N17" s="681">
        <f t="shared" si="3"/>
        <v>0</v>
      </c>
    </row>
    <row r="18" spans="1:14" ht="14.25">
      <c r="A18" s="112">
        <v>2.4</v>
      </c>
      <c r="B18" s="116" t="s">
        <v>153</v>
      </c>
      <c r="C18" s="679">
        <v>0</v>
      </c>
      <c r="D18" s="115">
        <v>0.03</v>
      </c>
      <c r="E18" s="678">
        <f>C18*D18</f>
        <v>0</v>
      </c>
      <c r="F18" s="679">
        <v>0</v>
      </c>
      <c r="G18" s="679">
        <v>0</v>
      </c>
      <c r="H18" s="679">
        <v>0</v>
      </c>
      <c r="I18" s="679">
        <v>0</v>
      </c>
      <c r="J18" s="679">
        <v>0</v>
      </c>
      <c r="K18" s="679">
        <v>0</v>
      </c>
      <c r="L18" s="679">
        <v>0</v>
      </c>
      <c r="M18" s="679">
        <v>0</v>
      </c>
      <c r="N18" s="681">
        <f t="shared" si="3"/>
        <v>0</v>
      </c>
    </row>
    <row r="19" spans="1:14" ht="14.25">
      <c r="A19" s="112">
        <v>2.5</v>
      </c>
      <c r="B19" s="116" t="s">
        <v>152</v>
      </c>
      <c r="C19" s="679">
        <v>0</v>
      </c>
      <c r="D19" s="115">
        <v>0.04</v>
      </c>
      <c r="E19" s="678">
        <f>C19*D19</f>
        <v>0</v>
      </c>
      <c r="F19" s="679">
        <v>0</v>
      </c>
      <c r="G19" s="679">
        <v>0</v>
      </c>
      <c r="H19" s="679">
        <v>0</v>
      </c>
      <c r="I19" s="679">
        <v>0</v>
      </c>
      <c r="J19" s="679">
        <v>0</v>
      </c>
      <c r="K19" s="679">
        <v>0</v>
      </c>
      <c r="L19" s="679">
        <v>0</v>
      </c>
      <c r="M19" s="679">
        <v>0</v>
      </c>
      <c r="N19" s="681">
        <f t="shared" si="3"/>
        <v>0</v>
      </c>
    </row>
    <row r="20" spans="1:14" ht="14.25">
      <c r="A20" s="112">
        <v>2.6</v>
      </c>
      <c r="B20" s="116" t="s">
        <v>151</v>
      </c>
      <c r="C20" s="679">
        <v>0</v>
      </c>
      <c r="D20" s="117"/>
      <c r="E20" s="682"/>
      <c r="F20" s="679">
        <v>0</v>
      </c>
      <c r="G20" s="679">
        <v>0</v>
      </c>
      <c r="H20" s="679">
        <v>0</v>
      </c>
      <c r="I20" s="679">
        <v>0</v>
      </c>
      <c r="J20" s="679">
        <v>0</v>
      </c>
      <c r="K20" s="679">
        <v>0</v>
      </c>
      <c r="L20" s="679">
        <v>0</v>
      </c>
      <c r="M20" s="679">
        <v>0</v>
      </c>
      <c r="N20" s="681">
        <f t="shared" si="3"/>
        <v>0</v>
      </c>
    </row>
    <row r="21" spans="1:14" ht="15.75" thickBot="1">
      <c r="A21" s="119"/>
      <c r="B21" s="120" t="s">
        <v>64</v>
      </c>
      <c r="C21" s="680">
        <f>C14+C7</f>
        <v>24938007.600000001</v>
      </c>
      <c r="D21" s="121"/>
      <c r="E21" s="680">
        <f>E14+E7</f>
        <v>498760.15200000006</v>
      </c>
      <c r="F21" s="683">
        <f>F7+F14</f>
        <v>0</v>
      </c>
      <c r="G21" s="683">
        <f t="shared" ref="G21:L21" si="4">G7+G14</f>
        <v>0</v>
      </c>
      <c r="H21" s="683">
        <f t="shared" si="4"/>
        <v>0</v>
      </c>
      <c r="I21" s="683">
        <f t="shared" si="4"/>
        <v>0</v>
      </c>
      <c r="J21" s="683">
        <f t="shared" si="4"/>
        <v>0</v>
      </c>
      <c r="K21" s="683">
        <f t="shared" si="4"/>
        <v>498760.15200000006</v>
      </c>
      <c r="L21" s="683">
        <f t="shared" si="4"/>
        <v>0</v>
      </c>
      <c r="M21" s="683">
        <f>M7+M14</f>
        <v>0</v>
      </c>
      <c r="N21" s="684">
        <f>N14+N7</f>
        <v>498760.15200000006</v>
      </c>
    </row>
    <row r="22" spans="1:14">
      <c r="E22" s="122"/>
      <c r="F22" s="122"/>
      <c r="G22" s="122"/>
      <c r="H22" s="122"/>
      <c r="I22" s="122"/>
      <c r="J22" s="122"/>
      <c r="K22" s="122"/>
      <c r="L22" s="122"/>
      <c r="M22" s="122"/>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90" zoomScaleNormal="90" workbookViewId="0">
      <selection activeCell="B2" sqref="B2"/>
    </sheetView>
  </sheetViews>
  <sheetFormatPr defaultRowHeight="15"/>
  <cols>
    <col min="1" max="1" width="11.42578125" customWidth="1"/>
    <col min="2" max="2" width="76.85546875" style="246" customWidth="1"/>
    <col min="3" max="3" width="22.85546875" customWidth="1"/>
  </cols>
  <sheetData>
    <row r="1" spans="1:3">
      <c r="A1" s="2" t="s">
        <v>30</v>
      </c>
      <c r="B1" s="3" t="str">
        <f>'Info '!C2</f>
        <v>JSC " Halyk Bank Georgia"</v>
      </c>
    </row>
    <row r="2" spans="1:3">
      <c r="A2" s="2" t="s">
        <v>31</v>
      </c>
      <c r="B2" s="306">
        <f>'1. key ratios '!B2</f>
        <v>45291</v>
      </c>
    </row>
    <row r="3" spans="1:3">
      <c r="A3" s="4"/>
      <c r="B3"/>
    </row>
    <row r="4" spans="1:3">
      <c r="A4" s="4" t="s">
        <v>308</v>
      </c>
      <c r="B4" t="s">
        <v>309</v>
      </c>
    </row>
    <row r="5" spans="1:3">
      <c r="A5" s="247" t="s">
        <v>310</v>
      </c>
      <c r="B5" s="248"/>
      <c r="C5" s="249"/>
    </row>
    <row r="6" spans="1:3" ht="24">
      <c r="A6" s="250">
        <v>1</v>
      </c>
      <c r="B6" s="251" t="s">
        <v>361</v>
      </c>
      <c r="C6" s="252">
        <v>905712436.07421625</v>
      </c>
    </row>
    <row r="7" spans="1:3">
      <c r="A7" s="250">
        <v>2</v>
      </c>
      <c r="B7" s="251" t="s">
        <v>311</v>
      </c>
      <c r="C7" s="252">
        <v>-7281795.3199999994</v>
      </c>
    </row>
    <row r="8" spans="1:3" ht="24">
      <c r="A8" s="253">
        <v>3</v>
      </c>
      <c r="B8" s="254" t="s">
        <v>312</v>
      </c>
      <c r="C8" s="252">
        <f>C6+C7</f>
        <v>898430640.75421619</v>
      </c>
    </row>
    <row r="9" spans="1:3">
      <c r="A9" s="247" t="s">
        <v>313</v>
      </c>
      <c r="B9" s="248"/>
      <c r="C9" s="255"/>
    </row>
    <row r="10" spans="1:3" ht="24">
      <c r="A10" s="256">
        <v>4</v>
      </c>
      <c r="B10" s="257" t="s">
        <v>314</v>
      </c>
      <c r="C10" s="252">
        <v>0</v>
      </c>
    </row>
    <row r="11" spans="1:3">
      <c r="A11" s="256">
        <v>5</v>
      </c>
      <c r="B11" s="258" t="s">
        <v>315</v>
      </c>
      <c r="C11" s="252">
        <v>0</v>
      </c>
    </row>
    <row r="12" spans="1:3">
      <c r="A12" s="256" t="s">
        <v>316</v>
      </c>
      <c r="B12" s="258" t="s">
        <v>317</v>
      </c>
      <c r="C12" s="252">
        <v>498760.15200000006</v>
      </c>
    </row>
    <row r="13" spans="1:3" ht="24">
      <c r="A13" s="259">
        <v>6</v>
      </c>
      <c r="B13" s="257" t="s">
        <v>318</v>
      </c>
      <c r="C13" s="252">
        <v>0</v>
      </c>
    </row>
    <row r="14" spans="1:3">
      <c r="A14" s="259">
        <v>7</v>
      </c>
      <c r="B14" s="260" t="s">
        <v>319</v>
      </c>
      <c r="C14" s="252">
        <v>0</v>
      </c>
    </row>
    <row r="15" spans="1:3">
      <c r="A15" s="261">
        <v>8</v>
      </c>
      <c r="B15" s="262" t="s">
        <v>320</v>
      </c>
      <c r="C15" s="252">
        <v>0</v>
      </c>
    </row>
    <row r="16" spans="1:3">
      <c r="A16" s="259">
        <v>9</v>
      </c>
      <c r="B16" s="260" t="s">
        <v>321</v>
      </c>
      <c r="C16" s="252">
        <v>0</v>
      </c>
    </row>
    <row r="17" spans="1:3">
      <c r="A17" s="259">
        <v>10</v>
      </c>
      <c r="B17" s="260" t="s">
        <v>322</v>
      </c>
      <c r="C17" s="252">
        <v>0</v>
      </c>
    </row>
    <row r="18" spans="1:3">
      <c r="A18" s="263">
        <v>11</v>
      </c>
      <c r="B18" s="264" t="s">
        <v>323</v>
      </c>
      <c r="C18" s="265">
        <f>SUM(C10:C17)</f>
        <v>498760.15200000006</v>
      </c>
    </row>
    <row r="19" spans="1:3">
      <c r="A19" s="266" t="s">
        <v>324</v>
      </c>
      <c r="B19" s="267"/>
      <c r="C19" s="268"/>
    </row>
    <row r="20" spans="1:3" ht="24">
      <c r="A20" s="269">
        <v>12</v>
      </c>
      <c r="B20" s="257" t="s">
        <v>325</v>
      </c>
      <c r="C20" s="252">
        <v>0</v>
      </c>
    </row>
    <row r="21" spans="1:3">
      <c r="A21" s="269">
        <v>13</v>
      </c>
      <c r="B21" s="257" t="s">
        <v>326</v>
      </c>
      <c r="C21" s="252">
        <v>0</v>
      </c>
    </row>
    <row r="22" spans="1:3">
      <c r="A22" s="269">
        <v>14</v>
      </c>
      <c r="B22" s="257" t="s">
        <v>327</v>
      </c>
      <c r="C22" s="252">
        <v>0</v>
      </c>
    </row>
    <row r="23" spans="1:3" ht="24">
      <c r="A23" s="269" t="s">
        <v>328</v>
      </c>
      <c r="B23" s="257" t="s">
        <v>329</v>
      </c>
      <c r="C23" s="252">
        <v>0</v>
      </c>
    </row>
    <row r="24" spans="1:3">
      <c r="A24" s="269">
        <v>15</v>
      </c>
      <c r="B24" s="257" t="s">
        <v>330</v>
      </c>
      <c r="C24" s="252">
        <v>0</v>
      </c>
    </row>
    <row r="25" spans="1:3">
      <c r="A25" s="269" t="s">
        <v>331</v>
      </c>
      <c r="B25" s="257" t="s">
        <v>332</v>
      </c>
      <c r="C25" s="252">
        <v>0</v>
      </c>
    </row>
    <row r="26" spans="1:3">
      <c r="A26" s="270">
        <v>16</v>
      </c>
      <c r="B26" s="271" t="s">
        <v>333</v>
      </c>
      <c r="C26" s="265">
        <f>SUM(C20:C25)</f>
        <v>0</v>
      </c>
    </row>
    <row r="27" spans="1:3">
      <c r="A27" s="247" t="s">
        <v>334</v>
      </c>
      <c r="B27" s="248"/>
      <c r="C27" s="255"/>
    </row>
    <row r="28" spans="1:3">
      <c r="A28" s="272">
        <v>17</v>
      </c>
      <c r="B28" s="258" t="s">
        <v>335</v>
      </c>
      <c r="C28" s="252">
        <v>42705741.425764248</v>
      </c>
    </row>
    <row r="29" spans="1:3">
      <c r="A29" s="272">
        <v>18</v>
      </c>
      <c r="B29" s="258" t="s">
        <v>336</v>
      </c>
      <c r="C29" s="252">
        <v>-26377253.761550907</v>
      </c>
    </row>
    <row r="30" spans="1:3">
      <c r="A30" s="270">
        <v>19</v>
      </c>
      <c r="B30" s="271" t="s">
        <v>337</v>
      </c>
      <c r="C30" s="265">
        <f>C28+C29</f>
        <v>16328487.664213341</v>
      </c>
    </row>
    <row r="31" spans="1:3">
      <c r="A31" s="247" t="s">
        <v>338</v>
      </c>
      <c r="B31" s="248"/>
      <c r="C31" s="255"/>
    </row>
    <row r="32" spans="1:3" ht="24">
      <c r="A32" s="272" t="s">
        <v>339</v>
      </c>
      <c r="B32" s="257" t="s">
        <v>340</v>
      </c>
      <c r="C32" s="273">
        <v>0</v>
      </c>
    </row>
    <row r="33" spans="1:3">
      <c r="A33" s="272" t="s">
        <v>341</v>
      </c>
      <c r="B33" s="258" t="s">
        <v>342</v>
      </c>
      <c r="C33" s="273">
        <v>0</v>
      </c>
    </row>
    <row r="34" spans="1:3">
      <c r="A34" s="247" t="s">
        <v>343</v>
      </c>
      <c r="B34" s="248"/>
      <c r="C34" s="255"/>
    </row>
    <row r="35" spans="1:3">
      <c r="A35" s="274">
        <v>20</v>
      </c>
      <c r="B35" s="275" t="s">
        <v>344</v>
      </c>
      <c r="C35" s="265">
        <f>'1. key ratios '!C9</f>
        <v>198527486.54000002</v>
      </c>
    </row>
    <row r="36" spans="1:3">
      <c r="A36" s="270">
        <v>21</v>
      </c>
      <c r="B36" s="271" t="s">
        <v>345</v>
      </c>
      <c r="C36" s="265">
        <f>C8+C18+C26+C30</f>
        <v>915257888.57042944</v>
      </c>
    </row>
    <row r="37" spans="1:3">
      <c r="A37" s="247" t="s">
        <v>346</v>
      </c>
      <c r="B37" s="248"/>
      <c r="C37" s="255"/>
    </row>
    <row r="38" spans="1:3">
      <c r="A38" s="270">
        <v>22</v>
      </c>
      <c r="B38" s="271" t="s">
        <v>346</v>
      </c>
      <c r="C38" s="721">
        <f>IFERROR(C35/C36,0)</f>
        <v>0.2169087958914907</v>
      </c>
    </row>
    <row r="39" spans="1:3">
      <c r="A39" s="247" t="s">
        <v>347</v>
      </c>
      <c r="B39" s="248"/>
      <c r="C39" s="255"/>
    </row>
    <row r="40" spans="1:3">
      <c r="A40" s="276" t="s">
        <v>348</v>
      </c>
      <c r="B40" s="257" t="s">
        <v>349</v>
      </c>
      <c r="C40" s="273">
        <v>0</v>
      </c>
    </row>
    <row r="41" spans="1:3" ht="24">
      <c r="A41" s="277" t="s">
        <v>350</v>
      </c>
      <c r="B41" s="251" t="s">
        <v>351</v>
      </c>
      <c r="C41" s="273">
        <v>0</v>
      </c>
    </row>
    <row r="43" spans="1:3">
      <c r="B43" s="246" t="s">
        <v>362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22" activePane="bottomRight" state="frozen"/>
      <selection activeCell="B2" sqref="B2"/>
      <selection pane="topRight" activeCell="B2" sqref="B2"/>
      <selection pane="bottomLeft" activeCell="B2" sqref="B2"/>
      <selection pane="bottomRight" activeCell="B2" sqref="B2"/>
    </sheetView>
  </sheetViews>
  <sheetFormatPr defaultRowHeight="15"/>
  <cols>
    <col min="1" max="1" width="8.7109375" style="172"/>
    <col min="2" max="2" width="82.5703125" style="313" customWidth="1"/>
    <col min="3" max="7" width="17.5703125" style="172" customWidth="1"/>
  </cols>
  <sheetData>
    <row r="1" spans="1:7">
      <c r="A1" s="172" t="s">
        <v>30</v>
      </c>
      <c r="B1" s="3" t="str">
        <f>'Info '!C2</f>
        <v>JSC " Halyk Bank Georgia"</v>
      </c>
    </row>
    <row r="2" spans="1:7">
      <c r="A2" s="172" t="s">
        <v>31</v>
      </c>
      <c r="B2" s="306">
        <f>'1. key ratios '!B2</f>
        <v>45291</v>
      </c>
    </row>
    <row r="4" spans="1:7" ht="15.75" thickBot="1">
      <c r="A4" s="172" t="s">
        <v>412</v>
      </c>
      <c r="B4" s="314" t="s">
        <v>373</v>
      </c>
    </row>
    <row r="5" spans="1:7">
      <c r="A5" s="315"/>
      <c r="B5" s="316"/>
      <c r="C5" s="793" t="s">
        <v>374</v>
      </c>
      <c r="D5" s="793"/>
      <c r="E5" s="793"/>
      <c r="F5" s="793"/>
      <c r="G5" s="794" t="s">
        <v>375</v>
      </c>
    </row>
    <row r="6" spans="1:7">
      <c r="A6" s="317"/>
      <c r="B6" s="318"/>
      <c r="C6" s="319" t="s">
        <v>376</v>
      </c>
      <c r="D6" s="320" t="s">
        <v>377</v>
      </c>
      <c r="E6" s="320" t="s">
        <v>378</v>
      </c>
      <c r="F6" s="320" t="s">
        <v>379</v>
      </c>
      <c r="G6" s="795"/>
    </row>
    <row r="7" spans="1:7">
      <c r="A7" s="321"/>
      <c r="B7" s="322" t="s">
        <v>380</v>
      </c>
      <c r="C7" s="323"/>
      <c r="D7" s="323"/>
      <c r="E7" s="323"/>
      <c r="F7" s="323"/>
      <c r="G7" s="324"/>
    </row>
    <row r="8" spans="1:7">
      <c r="A8" s="325">
        <v>1</v>
      </c>
      <c r="B8" s="326" t="s">
        <v>381</v>
      </c>
      <c r="C8" s="327">
        <f>SUM(C9:C10)</f>
        <v>193134567.19000003</v>
      </c>
      <c r="D8" s="327">
        <f>SUM(D9:D10)</f>
        <v>0</v>
      </c>
      <c r="E8" s="327">
        <f>SUM(E9:E10)</f>
        <v>0</v>
      </c>
      <c r="F8" s="327">
        <f>SUM(F9:F10)</f>
        <v>334200951.58000004</v>
      </c>
      <c r="G8" s="328">
        <f>SUM(G9:G10)</f>
        <v>527335518.7700001</v>
      </c>
    </row>
    <row r="9" spans="1:7">
      <c r="A9" s="325">
        <v>2</v>
      </c>
      <c r="B9" s="329" t="s">
        <v>382</v>
      </c>
      <c r="C9" s="327">
        <v>193134567.19000003</v>
      </c>
      <c r="D9" s="327">
        <v>0</v>
      </c>
      <c r="E9" s="327">
        <v>0</v>
      </c>
      <c r="F9" s="327">
        <v>26964596.75</v>
      </c>
      <c r="G9" s="328">
        <v>220099163.94000003</v>
      </c>
    </row>
    <row r="10" spans="1:7">
      <c r="A10" s="325">
        <v>3</v>
      </c>
      <c r="B10" s="329" t="s">
        <v>383</v>
      </c>
      <c r="C10" s="330"/>
      <c r="D10" s="330"/>
      <c r="E10" s="330"/>
      <c r="F10" s="327">
        <v>307236354.83000004</v>
      </c>
      <c r="G10" s="328">
        <v>307236354.83000004</v>
      </c>
    </row>
    <row r="11" spans="1:7" ht="14.45" customHeight="1">
      <c r="A11" s="325">
        <v>4</v>
      </c>
      <c r="B11" s="326" t="s">
        <v>384</v>
      </c>
      <c r="C11" s="327">
        <f t="shared" ref="C11:F11" si="0">SUM(C12:C13)</f>
        <v>21163224.439999998</v>
      </c>
      <c r="D11" s="327">
        <f t="shared" si="0"/>
        <v>16794808.138</v>
      </c>
      <c r="E11" s="327">
        <f t="shared" si="0"/>
        <v>11133660.026000001</v>
      </c>
      <c r="F11" s="327">
        <f t="shared" si="0"/>
        <v>13500163.194</v>
      </c>
      <c r="G11" s="328">
        <f>SUM(G12:G13)</f>
        <v>54054219.097899988</v>
      </c>
    </row>
    <row r="12" spans="1:7">
      <c r="A12" s="325">
        <v>5</v>
      </c>
      <c r="B12" s="329" t="s">
        <v>385</v>
      </c>
      <c r="C12" s="327">
        <v>16464889.699999997</v>
      </c>
      <c r="D12" s="331">
        <v>14508897.716</v>
      </c>
      <c r="E12" s="327">
        <v>9308735.682</v>
      </c>
      <c r="F12" s="327">
        <v>10291457.344000001</v>
      </c>
      <c r="G12" s="328">
        <v>48045281.419899993</v>
      </c>
    </row>
    <row r="13" spans="1:7">
      <c r="A13" s="325">
        <v>6</v>
      </c>
      <c r="B13" s="329" t="s">
        <v>386</v>
      </c>
      <c r="C13" s="327">
        <v>4698334.74</v>
      </c>
      <c r="D13" s="331">
        <v>2285910.4219999998</v>
      </c>
      <c r="E13" s="327">
        <v>1824924.344</v>
      </c>
      <c r="F13" s="327">
        <v>3208705.85</v>
      </c>
      <c r="G13" s="328">
        <v>6008937.6779999994</v>
      </c>
    </row>
    <row r="14" spans="1:7">
      <c r="A14" s="325">
        <v>7</v>
      </c>
      <c r="B14" s="326" t="s">
        <v>387</v>
      </c>
      <c r="C14" s="327">
        <f t="shared" ref="C14:F14" si="1">SUM(C15:C16)</f>
        <v>92036772.870000005</v>
      </c>
      <c r="D14" s="327">
        <f t="shared" si="1"/>
        <v>69690169.621999919</v>
      </c>
      <c r="E14" s="327">
        <f t="shared" si="1"/>
        <v>79684018.800000012</v>
      </c>
      <c r="F14" s="327">
        <f t="shared" si="1"/>
        <v>926667.20000000019</v>
      </c>
      <c r="G14" s="328">
        <f>SUM(G15:G16)</f>
        <v>72060550.95599997</v>
      </c>
    </row>
    <row r="15" spans="1:7" ht="39">
      <c r="A15" s="325">
        <v>8</v>
      </c>
      <c r="B15" s="329" t="s">
        <v>388</v>
      </c>
      <c r="C15" s="327">
        <v>58907590.189999998</v>
      </c>
      <c r="D15" s="331">
        <v>4955271.1219999269</v>
      </c>
      <c r="E15" s="327">
        <v>7524023.4000000004</v>
      </c>
      <c r="F15" s="327">
        <v>866667.20000000019</v>
      </c>
      <c r="G15" s="328">
        <v>36126775.955999963</v>
      </c>
    </row>
    <row r="16" spans="1:7" ht="26.25">
      <c r="A16" s="325">
        <v>9</v>
      </c>
      <c r="B16" s="329" t="s">
        <v>389</v>
      </c>
      <c r="C16" s="327">
        <v>33129182.68</v>
      </c>
      <c r="D16" s="331">
        <v>64734898.5</v>
      </c>
      <c r="E16" s="327">
        <v>72159995.400000006</v>
      </c>
      <c r="F16" s="327">
        <v>60000</v>
      </c>
      <c r="G16" s="328">
        <v>35933775</v>
      </c>
    </row>
    <row r="17" spans="1:7">
      <c r="A17" s="325">
        <v>10</v>
      </c>
      <c r="B17" s="326" t="s">
        <v>390</v>
      </c>
      <c r="C17" s="327">
        <v>0</v>
      </c>
      <c r="D17" s="331">
        <v>0</v>
      </c>
      <c r="E17" s="327">
        <v>0</v>
      </c>
      <c r="F17" s="327">
        <v>0</v>
      </c>
      <c r="G17" s="328">
        <v>0</v>
      </c>
    </row>
    <row r="18" spans="1:7">
      <c r="A18" s="325">
        <v>11</v>
      </c>
      <c r="B18" s="326" t="s">
        <v>391</v>
      </c>
      <c r="C18" s="327">
        <f>SUM(C19:C20)</f>
        <v>0</v>
      </c>
      <c r="D18" s="331">
        <f t="shared" ref="D18:G18" si="2">SUM(D19:D20)</f>
        <v>5214668.4597667623</v>
      </c>
      <c r="E18" s="327">
        <f t="shared" si="2"/>
        <v>17244683.069999896</v>
      </c>
      <c r="F18" s="327">
        <f t="shared" si="2"/>
        <v>16626733.620000001</v>
      </c>
      <c r="G18" s="328">
        <f t="shared" si="2"/>
        <v>0</v>
      </c>
    </row>
    <row r="19" spans="1:7">
      <c r="A19" s="325">
        <v>12</v>
      </c>
      <c r="B19" s="329" t="s">
        <v>392</v>
      </c>
      <c r="C19" s="330"/>
      <c r="D19" s="331">
        <v>0</v>
      </c>
      <c r="E19" s="327">
        <v>0</v>
      </c>
      <c r="F19" s="327">
        <v>8313366.8100000005</v>
      </c>
      <c r="G19" s="328">
        <v>0</v>
      </c>
    </row>
    <row r="20" spans="1:7">
      <c r="A20" s="325">
        <v>13</v>
      </c>
      <c r="B20" s="329" t="s">
        <v>393</v>
      </c>
      <c r="C20" s="327">
        <v>0</v>
      </c>
      <c r="D20" s="327">
        <v>5214668.4597667623</v>
      </c>
      <c r="E20" s="327">
        <v>17244683.069999896</v>
      </c>
      <c r="F20" s="327">
        <v>8313366.8100000005</v>
      </c>
      <c r="G20" s="328">
        <v>0</v>
      </c>
    </row>
    <row r="21" spans="1:7">
      <c r="A21" s="332">
        <v>14</v>
      </c>
      <c r="B21" s="333" t="s">
        <v>394</v>
      </c>
      <c r="C21" s="330"/>
      <c r="D21" s="330"/>
      <c r="E21" s="330"/>
      <c r="F21" s="330"/>
      <c r="G21" s="334">
        <f>SUM(G8,G11,G14,G17,G18)</f>
        <v>653450288.8239001</v>
      </c>
    </row>
    <row r="22" spans="1:7">
      <c r="A22" s="335"/>
      <c r="B22" s="336" t="s">
        <v>395</v>
      </c>
      <c r="C22" s="337"/>
      <c r="D22" s="338"/>
      <c r="E22" s="337"/>
      <c r="F22" s="337"/>
      <c r="G22" s="339"/>
    </row>
    <row r="23" spans="1:7">
      <c r="A23" s="325">
        <v>15</v>
      </c>
      <c r="B23" s="326" t="s">
        <v>396</v>
      </c>
      <c r="C23" s="340">
        <v>127674713.87470511</v>
      </c>
      <c r="D23" s="341">
        <v>0</v>
      </c>
      <c r="E23" s="340">
        <v>0</v>
      </c>
      <c r="F23" s="340">
        <v>788821</v>
      </c>
      <c r="G23" s="328">
        <v>3038030.1862352574</v>
      </c>
    </row>
    <row r="24" spans="1:7">
      <c r="A24" s="325">
        <v>16</v>
      </c>
      <c r="B24" s="326" t="s">
        <v>397</v>
      </c>
      <c r="C24" s="327">
        <f>SUM(C25:C27,C29,C31)</f>
        <v>11075.027794852595</v>
      </c>
      <c r="D24" s="331">
        <f t="shared" ref="D24:G24" si="3">SUM(D25:D27,D29,D31)</f>
        <v>81301954.146509111</v>
      </c>
      <c r="E24" s="327">
        <f t="shared" si="3"/>
        <v>74171039.818110779</v>
      </c>
      <c r="F24" s="327">
        <f t="shared" si="3"/>
        <v>438981920.90384138</v>
      </c>
      <c r="G24" s="328">
        <f t="shared" si="3"/>
        <v>445034226.23156524</v>
      </c>
    </row>
    <row r="25" spans="1:7">
      <c r="A25" s="325">
        <v>17</v>
      </c>
      <c r="B25" s="329" t="s">
        <v>398</v>
      </c>
      <c r="C25" s="327">
        <v>0</v>
      </c>
      <c r="D25" s="331">
        <v>0</v>
      </c>
      <c r="E25" s="327">
        <v>0</v>
      </c>
      <c r="F25" s="327">
        <v>0</v>
      </c>
      <c r="G25" s="328">
        <v>0</v>
      </c>
    </row>
    <row r="26" spans="1:7" ht="26.25">
      <c r="A26" s="325">
        <v>18</v>
      </c>
      <c r="B26" s="329" t="s">
        <v>399</v>
      </c>
      <c r="C26" s="327">
        <v>11075.027794852595</v>
      </c>
      <c r="D26" s="331">
        <v>18810548.238589969</v>
      </c>
      <c r="E26" s="327">
        <v>13870228.743474314</v>
      </c>
      <c r="F26" s="327">
        <v>4967514.0688497471</v>
      </c>
      <c r="G26" s="328">
        <v>14725871.930544626</v>
      </c>
    </row>
    <row r="27" spans="1:7">
      <c r="A27" s="325">
        <v>19</v>
      </c>
      <c r="B27" s="329" t="s">
        <v>400</v>
      </c>
      <c r="C27" s="327">
        <v>0</v>
      </c>
      <c r="D27" s="331">
        <v>48816520.235985741</v>
      </c>
      <c r="E27" s="327">
        <v>47823888.75919465</v>
      </c>
      <c r="F27" s="327">
        <v>241429142.19881663</v>
      </c>
      <c r="G27" s="328">
        <v>253534975.3665843</v>
      </c>
    </row>
    <row r="28" spans="1:7">
      <c r="A28" s="325">
        <v>20</v>
      </c>
      <c r="B28" s="342" t="s">
        <v>401</v>
      </c>
      <c r="C28" s="327">
        <v>0</v>
      </c>
      <c r="D28" s="331">
        <v>0</v>
      </c>
      <c r="E28" s="327">
        <v>0</v>
      </c>
      <c r="F28" s="327">
        <v>0</v>
      </c>
      <c r="G28" s="328">
        <v>0</v>
      </c>
    </row>
    <row r="29" spans="1:7">
      <c r="A29" s="325">
        <v>21</v>
      </c>
      <c r="B29" s="329" t="s">
        <v>402</v>
      </c>
      <c r="C29" s="327">
        <v>0</v>
      </c>
      <c r="D29" s="331">
        <v>13674885.671933405</v>
      </c>
      <c r="E29" s="327">
        <v>12476922.315441819</v>
      </c>
      <c r="F29" s="327">
        <v>191717188.80867502</v>
      </c>
      <c r="G29" s="328">
        <v>176035514.48106137</v>
      </c>
    </row>
    <row r="30" spans="1:7">
      <c r="A30" s="325">
        <v>22</v>
      </c>
      <c r="B30" s="342" t="s">
        <v>401</v>
      </c>
      <c r="C30" s="327">
        <v>0</v>
      </c>
      <c r="D30" s="331">
        <v>0</v>
      </c>
      <c r="E30" s="327">
        <v>0</v>
      </c>
      <c r="F30" s="327">
        <v>0</v>
      </c>
      <c r="G30" s="328">
        <v>0</v>
      </c>
    </row>
    <row r="31" spans="1:7">
      <c r="A31" s="325">
        <v>23</v>
      </c>
      <c r="B31" s="329" t="s">
        <v>403</v>
      </c>
      <c r="C31" s="327">
        <v>0</v>
      </c>
      <c r="D31" s="331">
        <v>0</v>
      </c>
      <c r="E31" s="327">
        <v>0</v>
      </c>
      <c r="F31" s="327">
        <v>868075.82750000013</v>
      </c>
      <c r="G31" s="328">
        <v>737864.45337500004</v>
      </c>
    </row>
    <row r="32" spans="1:7">
      <c r="A32" s="325">
        <v>24</v>
      </c>
      <c r="B32" s="326" t="s">
        <v>404</v>
      </c>
      <c r="C32" s="327">
        <v>0</v>
      </c>
      <c r="D32" s="331">
        <v>0</v>
      </c>
      <c r="E32" s="327">
        <v>0</v>
      </c>
      <c r="F32" s="327">
        <v>0</v>
      </c>
      <c r="G32" s="328">
        <v>0</v>
      </c>
    </row>
    <row r="33" spans="1:7">
      <c r="A33" s="325">
        <v>25</v>
      </c>
      <c r="B33" s="326" t="s">
        <v>405</v>
      </c>
      <c r="C33" s="327">
        <f>SUM(C34:C35)</f>
        <v>65564336.25999999</v>
      </c>
      <c r="D33" s="327">
        <f>SUM(D34:D35)</f>
        <v>10516890.123835962</v>
      </c>
      <c r="E33" s="327">
        <f>SUM(E34:E35)</f>
        <v>7599943.0407749098</v>
      </c>
      <c r="F33" s="327">
        <f>SUM(F34:F35)</f>
        <v>93855674.91928342</v>
      </c>
      <c r="G33" s="328">
        <f>SUM(G34:G35)</f>
        <v>168574698.66858879</v>
      </c>
    </row>
    <row r="34" spans="1:7">
      <c r="A34" s="325">
        <v>26</v>
      </c>
      <c r="B34" s="329" t="s">
        <v>406</v>
      </c>
      <c r="C34" s="330"/>
      <c r="D34" s="331">
        <v>195527.60000000149</v>
      </c>
      <c r="E34" s="327">
        <v>0</v>
      </c>
      <c r="F34" s="327">
        <v>0</v>
      </c>
      <c r="G34" s="328">
        <v>195527.60000000149</v>
      </c>
    </row>
    <row r="35" spans="1:7">
      <c r="A35" s="325">
        <v>27</v>
      </c>
      <c r="B35" s="329" t="s">
        <v>407</v>
      </c>
      <c r="C35" s="327">
        <v>65564336.25999999</v>
      </c>
      <c r="D35" s="331">
        <v>10321362.523835961</v>
      </c>
      <c r="E35" s="327">
        <v>7599943.0407749098</v>
      </c>
      <c r="F35" s="327">
        <v>93855674.91928342</v>
      </c>
      <c r="G35" s="328">
        <v>168379171.06858879</v>
      </c>
    </row>
    <row r="36" spans="1:7">
      <c r="A36" s="325">
        <v>28</v>
      </c>
      <c r="B36" s="326" t="s">
        <v>408</v>
      </c>
      <c r="C36" s="327">
        <v>28798850.910000004</v>
      </c>
      <c r="D36" s="331">
        <v>5608839</v>
      </c>
      <c r="E36" s="327">
        <v>1405020</v>
      </c>
      <c r="F36" s="327">
        <v>6494627.8399999999</v>
      </c>
      <c r="G36" s="328">
        <v>2165140.7230000002</v>
      </c>
    </row>
    <row r="37" spans="1:7">
      <c r="A37" s="332">
        <v>29</v>
      </c>
      <c r="B37" s="333" t="s">
        <v>409</v>
      </c>
      <c r="C37" s="330"/>
      <c r="D37" s="330"/>
      <c r="E37" s="330"/>
      <c r="F37" s="330"/>
      <c r="G37" s="334">
        <f>SUM(G23:G24,G32:G33,G36)</f>
        <v>618812095.80938935</v>
      </c>
    </row>
    <row r="38" spans="1:7">
      <c r="A38" s="321"/>
      <c r="B38" s="343"/>
      <c r="C38" s="344"/>
      <c r="D38" s="344"/>
      <c r="E38" s="344"/>
      <c r="F38" s="344"/>
      <c r="G38" s="345"/>
    </row>
    <row r="39" spans="1:7" ht="15.75" thickBot="1">
      <c r="A39" s="346">
        <v>30</v>
      </c>
      <c r="B39" s="347" t="s">
        <v>410</v>
      </c>
      <c r="C39" s="215"/>
      <c r="D39" s="216"/>
      <c r="E39" s="216"/>
      <c r="F39" s="217"/>
      <c r="G39" s="348">
        <f>IFERROR(G21/G37,0)</f>
        <v>1.0559753004976493</v>
      </c>
    </row>
    <row r="42" spans="1:7" ht="39">
      <c r="B42" s="313" t="s">
        <v>411</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abSelected="1" zoomScale="76" zoomScaleNormal="76" workbookViewId="0">
      <pane xSplit="1" ySplit="5" topLeftCell="B6" activePane="bottomRight" state="frozen"/>
      <selection activeCell="B9" sqref="B9"/>
      <selection pane="topRight" activeCell="B9" sqref="B9"/>
      <selection pane="bottomLeft" activeCell="B9" sqref="B9"/>
      <selection pane="bottomRight" activeCell="C17" sqref="C17"/>
    </sheetView>
  </sheetViews>
  <sheetFormatPr defaultColWidth="9.140625" defaultRowHeight="14.25"/>
  <cols>
    <col min="1" max="1" width="9.5703125" style="3" bestFit="1" customWidth="1"/>
    <col min="2" max="2" width="86" style="3" customWidth="1"/>
    <col min="3" max="3" width="13.7109375" style="3" bestFit="1" customWidth="1"/>
    <col min="4" max="4" width="13.7109375" style="4" bestFit="1" customWidth="1"/>
    <col min="5" max="5" width="13.5703125" style="4" bestFit="1" customWidth="1"/>
    <col min="6" max="6" width="13.7109375" style="4" bestFit="1" customWidth="1"/>
    <col min="7" max="7" width="14.28515625" style="4" bestFit="1" customWidth="1"/>
    <col min="8" max="8" width="6.7109375" style="5" customWidth="1"/>
    <col min="9" max="9" width="15.5703125" style="5" customWidth="1"/>
    <col min="10" max="10" width="13.5703125" style="5" bestFit="1" customWidth="1"/>
    <col min="11" max="11" width="14.28515625" style="5" bestFit="1" customWidth="1"/>
    <col min="12" max="12" width="15.28515625" style="5" customWidth="1"/>
    <col min="13" max="13" width="6.7109375" style="5" customWidth="1"/>
    <col min="14" max="16384" width="9.140625" style="5"/>
  </cols>
  <sheetData>
    <row r="1" spans="1:12">
      <c r="A1" s="2" t="s">
        <v>30</v>
      </c>
      <c r="B1" s="3" t="str">
        <f>'Info '!C2</f>
        <v>JSC " Halyk Bank Georgia"</v>
      </c>
    </row>
    <row r="2" spans="1:12">
      <c r="A2" s="2" t="s">
        <v>31</v>
      </c>
      <c r="B2" s="306">
        <v>45291</v>
      </c>
      <c r="C2" s="6"/>
      <c r="D2" s="7"/>
      <c r="E2" s="7"/>
      <c r="F2" s="7"/>
      <c r="G2" s="7"/>
      <c r="H2" s="8"/>
    </row>
    <row r="3" spans="1:12" ht="15" thickBot="1">
      <c r="A3" s="2"/>
      <c r="B3" s="6"/>
      <c r="C3" s="6"/>
      <c r="D3" s="7"/>
      <c r="E3" s="7"/>
      <c r="F3" s="7"/>
      <c r="G3" s="7"/>
      <c r="H3" s="8"/>
    </row>
    <row r="4" spans="1:12" ht="15" customHeight="1" thickBot="1">
      <c r="A4" s="9" t="s">
        <v>93</v>
      </c>
      <c r="B4" s="10" t="s">
        <v>92</v>
      </c>
      <c r="C4" s="10"/>
      <c r="D4" s="730" t="s">
        <v>700</v>
      </c>
      <c r="E4" s="731"/>
      <c r="F4" s="731"/>
      <c r="G4" s="732"/>
      <c r="H4" s="8"/>
      <c r="I4" s="733" t="s">
        <v>701</v>
      </c>
      <c r="J4" s="734"/>
      <c r="K4" s="734"/>
      <c r="L4" s="735"/>
    </row>
    <row r="5" spans="1:12">
      <c r="A5" s="11" t="s">
        <v>6</v>
      </c>
      <c r="B5" s="12"/>
      <c r="C5" s="304" t="str">
        <f>INT((MONTH($B$2))/3)&amp;"Q"&amp;"-"&amp;YEAR($B$2)</f>
        <v>4Q-2023</v>
      </c>
      <c r="D5" s="304" t="str">
        <f>IF(INT(MONTH($B$2))=3, "4"&amp;"Q"&amp;"-"&amp;YEAR($B$2)-1, IF(INT(MONTH($B$2))=6, "1"&amp;"Q"&amp;"-"&amp;YEAR($B$2), IF(INT(MONTH($B$2))=9, "2"&amp;"Q"&amp;"-"&amp;YEAR($B$2),IF(INT(MONTH($B$2))=12, "3"&amp;"Q"&amp;"-"&amp;YEAR($B$2), 0))))</f>
        <v>3Q-2023</v>
      </c>
      <c r="E5" s="304" t="str">
        <f>IF(INT(MONTH($B$2))=3, "3"&amp;"Q"&amp;"-"&amp;YEAR($B$2)-1, IF(INT(MONTH($B$2))=6, "4"&amp;"Q"&amp;"-"&amp;YEAR($B$2)-1, IF(INT(MONTH($B$2))=9, "1"&amp;"Q"&amp;"-"&amp;YEAR($B$2),IF(INT(MONTH($B$2))=12, "2"&amp;"Q"&amp;"-"&amp;YEAR($B$2), 0))))</f>
        <v>2Q-2023</v>
      </c>
      <c r="F5" s="304" t="str">
        <f>IF(INT(MONTH($B$2))=3, "2"&amp;"Q"&amp;"-"&amp;YEAR($B$2)-1, IF(INT(MONTH($B$2))=6, "3"&amp;"Q"&amp;"-"&amp;YEAR($B$2)-1, IF(INT(MONTH($B$2))=9, "4"&amp;"Q"&amp;"-"&amp;YEAR($B$2)-1,IF(INT(MONTH($B$2))=12, "1"&amp;"Q"&amp;"-"&amp;YEAR($B$2), 0))))</f>
        <v>1Q-2023</v>
      </c>
      <c r="G5" s="305" t="str">
        <f>IF(INT(MONTH($B$2))=3, "1"&amp;"Q"&amp;"-"&amp;YEAR($B$2)-1, IF(INT(MONTH($B$2))=6, "2"&amp;"Q"&amp;"-"&amp;YEAR($B$2)-1, IF(INT(MONTH($B$2))=9, "3"&amp;"Q"&amp;"-"&amp;YEAR($B$2)-1,IF(INT(MONTH($B$2))=12, "4"&amp;"Q"&amp;"-"&amp;YEAR($B$2)-1, 0))))</f>
        <v>4Q-2022</v>
      </c>
      <c r="I5" s="525" t="str">
        <f>D5</f>
        <v>3Q-2023</v>
      </c>
      <c r="J5" s="304" t="str">
        <f t="shared" ref="J5:L5" si="0">E5</f>
        <v>2Q-2023</v>
      </c>
      <c r="K5" s="304" t="str">
        <f t="shared" si="0"/>
        <v>1Q-2023</v>
      </c>
      <c r="L5" s="305" t="str">
        <f t="shared" si="0"/>
        <v>4Q-2022</v>
      </c>
    </row>
    <row r="6" spans="1:12">
      <c r="B6" s="129" t="s">
        <v>91</v>
      </c>
      <c r="C6" s="307"/>
      <c r="D6" s="307"/>
      <c r="E6" s="307"/>
      <c r="F6" s="307"/>
      <c r="G6" s="308"/>
      <c r="I6" s="526"/>
      <c r="J6" s="307"/>
      <c r="K6" s="307"/>
      <c r="L6" s="308"/>
    </row>
    <row r="7" spans="1:12">
      <c r="A7" s="13"/>
      <c r="B7" s="130" t="s">
        <v>89</v>
      </c>
      <c r="C7" s="307"/>
      <c r="D7" s="307"/>
      <c r="E7" s="307"/>
      <c r="F7" s="307"/>
      <c r="G7" s="308"/>
      <c r="I7" s="526"/>
      <c r="J7" s="307"/>
      <c r="K7" s="307"/>
      <c r="L7" s="308"/>
    </row>
    <row r="8" spans="1:12">
      <c r="A8" s="309">
        <v>1</v>
      </c>
      <c r="B8" s="14" t="s">
        <v>363</v>
      </c>
      <c r="C8" s="547">
        <v>168527486.54000002</v>
      </c>
      <c r="D8" s="534">
        <v>165410077.08000004</v>
      </c>
      <c r="E8" s="534">
        <v>159953919.70999998</v>
      </c>
      <c r="F8" s="534">
        <v>154662010.89000002</v>
      </c>
      <c r="G8" s="535">
        <v>148575234.75891653</v>
      </c>
      <c r="I8" s="530">
        <v>0</v>
      </c>
      <c r="J8" s="531">
        <v>130045216</v>
      </c>
      <c r="K8" s="531">
        <v>128977456</v>
      </c>
      <c r="L8" s="532">
        <v>119619277</v>
      </c>
    </row>
    <row r="9" spans="1:12">
      <c r="A9" s="309">
        <v>2</v>
      </c>
      <c r="B9" s="14" t="s">
        <v>364</v>
      </c>
      <c r="C9" s="547">
        <v>198527486.54000002</v>
      </c>
      <c r="D9" s="534">
        <v>195410077.08000004</v>
      </c>
      <c r="E9" s="534">
        <v>159953919.70999998</v>
      </c>
      <c r="F9" s="534">
        <v>154662010.89000002</v>
      </c>
      <c r="G9" s="535">
        <v>148575234.75891653</v>
      </c>
      <c r="I9" s="530">
        <v>0</v>
      </c>
      <c r="J9" s="531">
        <v>130045216</v>
      </c>
      <c r="K9" s="531">
        <v>128977456</v>
      </c>
      <c r="L9" s="532">
        <v>119619277</v>
      </c>
    </row>
    <row r="10" spans="1:12">
      <c r="A10" s="309">
        <v>3</v>
      </c>
      <c r="B10" s="14" t="s">
        <v>142</v>
      </c>
      <c r="C10" s="547">
        <v>220099163.94000003</v>
      </c>
      <c r="D10" s="534">
        <v>216890043.08000004</v>
      </c>
      <c r="E10" s="534">
        <v>186196362.20999998</v>
      </c>
      <c r="F10" s="534">
        <v>180333221.39000002</v>
      </c>
      <c r="G10" s="535">
        <v>175666162.25891653</v>
      </c>
      <c r="I10" s="530">
        <v>0</v>
      </c>
      <c r="J10" s="531">
        <v>165218413.87791002</v>
      </c>
      <c r="K10" s="531">
        <v>164417282.5</v>
      </c>
      <c r="L10" s="532">
        <v>157844186.92000002</v>
      </c>
    </row>
    <row r="11" spans="1:12">
      <c r="A11" s="309">
        <v>4</v>
      </c>
      <c r="B11" s="14" t="s">
        <v>366</v>
      </c>
      <c r="C11" s="547">
        <v>134255736.89320508</v>
      </c>
      <c r="D11" s="534">
        <v>126118721.49293147</v>
      </c>
      <c r="E11" s="534">
        <v>102868304.35133559</v>
      </c>
      <c r="F11" s="534">
        <v>104735918.01004322</v>
      </c>
      <c r="G11" s="535">
        <v>97273190.152069837</v>
      </c>
      <c r="I11" s="530">
        <v>0</v>
      </c>
      <c r="J11" s="531">
        <v>72654601.954384238</v>
      </c>
      <c r="K11" s="531">
        <v>75309555.986420184</v>
      </c>
      <c r="L11" s="532">
        <v>66714681.570645191</v>
      </c>
    </row>
    <row r="12" spans="1:12">
      <c r="A12" s="309">
        <v>5</v>
      </c>
      <c r="B12" s="14" t="s">
        <v>367</v>
      </c>
      <c r="C12" s="547">
        <v>162611611.98801294</v>
      </c>
      <c r="D12" s="534">
        <v>151743169.97665516</v>
      </c>
      <c r="E12" s="534">
        <v>127812555.95598882</v>
      </c>
      <c r="F12" s="534">
        <v>130948593.5829341</v>
      </c>
      <c r="G12" s="535">
        <v>118555007.06240892</v>
      </c>
      <c r="I12" s="530">
        <v>0</v>
      </c>
      <c r="J12" s="531">
        <v>97092669.590540141</v>
      </c>
      <c r="K12" s="531">
        <v>100628964.7887678</v>
      </c>
      <c r="L12" s="532">
        <v>88978404.580899194</v>
      </c>
    </row>
    <row r="13" spans="1:12">
      <c r="A13" s="309">
        <v>6</v>
      </c>
      <c r="B13" s="14" t="s">
        <v>365</v>
      </c>
      <c r="C13" s="547">
        <v>200149760.86885029</v>
      </c>
      <c r="D13" s="534">
        <v>185675144.44088531</v>
      </c>
      <c r="E13" s="534">
        <v>160847064.8102535</v>
      </c>
      <c r="F13" s="534">
        <v>165671985.85872945</v>
      </c>
      <c r="G13" s="535">
        <v>154240988.35005617</v>
      </c>
      <c r="I13" s="530">
        <v>0</v>
      </c>
      <c r="J13" s="531">
        <v>129456892.78738685</v>
      </c>
      <c r="K13" s="531">
        <v>134171953.05169041</v>
      </c>
      <c r="L13" s="532">
        <v>126303914.61367115</v>
      </c>
    </row>
    <row r="14" spans="1:12">
      <c r="A14" s="13"/>
      <c r="B14" s="129" t="s">
        <v>369</v>
      </c>
      <c r="C14" s="307"/>
      <c r="D14" s="307"/>
      <c r="E14" s="307"/>
      <c r="F14" s="307"/>
      <c r="G14" s="308"/>
      <c r="I14" s="526"/>
      <c r="J14" s="307"/>
      <c r="K14" s="307"/>
      <c r="L14" s="308"/>
    </row>
    <row r="15" spans="1:12" ht="15" customHeight="1">
      <c r="A15" s="309">
        <v>7</v>
      </c>
      <c r="B15" s="14" t="s">
        <v>368</v>
      </c>
      <c r="C15" s="533">
        <v>865590273.14244366</v>
      </c>
      <c r="D15" s="534">
        <v>819260545.45594764</v>
      </c>
      <c r="E15" s="534">
        <v>809875622.93964124</v>
      </c>
      <c r="F15" s="534">
        <v>885512783.5678575</v>
      </c>
      <c r="G15" s="535">
        <v>941589922.95686376</v>
      </c>
      <c r="I15" s="530">
        <v>0</v>
      </c>
      <c r="J15" s="531">
        <v>793709967.23796701</v>
      </c>
      <c r="K15" s="531">
        <v>866311387.36786342</v>
      </c>
      <c r="L15" s="532">
        <v>1004061992.5786666</v>
      </c>
    </row>
    <row r="16" spans="1:12">
      <c r="A16" s="13"/>
      <c r="B16" s="129" t="s">
        <v>370</v>
      </c>
      <c r="C16" s="307"/>
      <c r="D16" s="307"/>
      <c r="E16" s="307"/>
      <c r="F16" s="307"/>
      <c r="G16" s="308"/>
      <c r="I16" s="526"/>
      <c r="J16" s="307"/>
      <c r="K16" s="307"/>
      <c r="L16" s="308"/>
    </row>
    <row r="17" spans="1:12" s="15" customFormat="1">
      <c r="A17" s="309"/>
      <c r="B17" s="130" t="s">
        <v>354</v>
      </c>
      <c r="C17" s="548">
        <v>0</v>
      </c>
      <c r="D17" s="549">
        <v>0</v>
      </c>
      <c r="E17" s="549">
        <v>0</v>
      </c>
      <c r="F17" s="549">
        <v>0</v>
      </c>
      <c r="G17" s="550">
        <v>0</v>
      </c>
      <c r="H17" s="551"/>
      <c r="I17" s="552">
        <v>0</v>
      </c>
      <c r="J17" s="553">
        <v>0</v>
      </c>
      <c r="K17" s="553">
        <v>0</v>
      </c>
      <c r="L17" s="554">
        <v>0</v>
      </c>
    </row>
    <row r="18" spans="1:12">
      <c r="A18" s="11">
        <v>8</v>
      </c>
      <c r="B18" s="14" t="s">
        <v>363</v>
      </c>
      <c r="C18" s="555">
        <v>0.19469660388878551</v>
      </c>
      <c r="D18" s="556">
        <v>0.20190167584348084</v>
      </c>
      <c r="E18" s="556">
        <v>0.19750430211667341</v>
      </c>
      <c r="F18" s="556">
        <v>0.17465813454080772</v>
      </c>
      <c r="G18" s="557">
        <v>0.15779187004502709</v>
      </c>
      <c r="H18" s="558"/>
      <c r="I18" s="559">
        <v>0</v>
      </c>
      <c r="J18" s="560">
        <v>0.16384475610473259</v>
      </c>
      <c r="K18" s="560">
        <v>0.14888117353723768</v>
      </c>
      <c r="L18" s="561">
        <v>0.11913535009206917</v>
      </c>
    </row>
    <row r="19" spans="1:12" ht="15" customHeight="1">
      <c r="A19" s="11">
        <v>9</v>
      </c>
      <c r="B19" s="14" t="s">
        <v>364</v>
      </c>
      <c r="C19" s="555">
        <v>0.22935503401541787</v>
      </c>
      <c r="D19" s="556">
        <v>0.23852006320070909</v>
      </c>
      <c r="E19" s="556">
        <v>0.19750430211667341</v>
      </c>
      <c r="F19" s="556">
        <v>0.17465813454080772</v>
      </c>
      <c r="G19" s="557">
        <v>0.15779187004502709</v>
      </c>
      <c r="H19" s="558"/>
      <c r="I19" s="559">
        <v>0</v>
      </c>
      <c r="J19" s="560">
        <v>0.16384475610473259</v>
      </c>
      <c r="K19" s="560">
        <v>0.14888117353723768</v>
      </c>
      <c r="L19" s="561">
        <v>0.11913535009206917</v>
      </c>
    </row>
    <row r="20" spans="1:12">
      <c r="A20" s="11">
        <v>10</v>
      </c>
      <c r="B20" s="14" t="s">
        <v>142</v>
      </c>
      <c r="C20" s="555">
        <v>0.25427638314482304</v>
      </c>
      <c r="D20" s="556">
        <v>0.26473878704764553</v>
      </c>
      <c r="E20" s="556">
        <v>0.22990735482833133</v>
      </c>
      <c r="F20" s="556">
        <v>0.20364835464420028</v>
      </c>
      <c r="G20" s="557">
        <v>0.18656334140373354</v>
      </c>
      <c r="H20" s="558"/>
      <c r="I20" s="559">
        <v>0</v>
      </c>
      <c r="J20" s="560">
        <v>0.20815968136680194</v>
      </c>
      <c r="K20" s="560">
        <v>0.18979005112648159</v>
      </c>
      <c r="L20" s="561">
        <v>0.15720561886285442</v>
      </c>
    </row>
    <row r="21" spans="1:12">
      <c r="A21" s="11">
        <v>11</v>
      </c>
      <c r="B21" s="14" t="s">
        <v>366</v>
      </c>
      <c r="C21" s="555">
        <v>0.15510310254042287</v>
      </c>
      <c r="D21" s="556">
        <v>0.15394213988755179</v>
      </c>
      <c r="E21" s="556">
        <v>0.12701741037463254</v>
      </c>
      <c r="F21" s="556">
        <v>0.11827713834694428</v>
      </c>
      <c r="G21" s="557">
        <v>0.10330738231204087</v>
      </c>
      <c r="H21" s="558"/>
      <c r="I21" s="559">
        <v>0</v>
      </c>
      <c r="J21" s="560">
        <v>9.1537973508402745E-2</v>
      </c>
      <c r="K21" s="560">
        <v>8.6931277926791645E-2</v>
      </c>
      <c r="L21" s="561">
        <v>6.7455009555962731E-2</v>
      </c>
    </row>
    <row r="22" spans="1:12">
      <c r="A22" s="11">
        <v>12</v>
      </c>
      <c r="B22" s="14" t="s">
        <v>367</v>
      </c>
      <c r="C22" s="555">
        <v>0.18786210639551998</v>
      </c>
      <c r="D22" s="556">
        <v>0.18521967256729627</v>
      </c>
      <c r="E22" s="556">
        <v>0.15781751214101489</v>
      </c>
      <c r="F22" s="556">
        <v>0.14787882909529945</v>
      </c>
      <c r="G22" s="557">
        <v>0.12590938387500158</v>
      </c>
      <c r="H22" s="558"/>
      <c r="I22" s="559">
        <v>0</v>
      </c>
      <c r="J22" s="560">
        <v>0.12232764309161082</v>
      </c>
      <c r="K22" s="560">
        <v>0.11615796150909596</v>
      </c>
      <c r="L22" s="561">
        <v>8.9969021800972562E-2</v>
      </c>
    </row>
    <row r="23" spans="1:12">
      <c r="A23" s="11">
        <v>13</v>
      </c>
      <c r="B23" s="14" t="s">
        <v>365</v>
      </c>
      <c r="C23" s="555">
        <v>0.23122921673117411</v>
      </c>
      <c r="D23" s="556">
        <v>0.22663747872485485</v>
      </c>
      <c r="E23" s="556">
        <v>0.19860711972836004</v>
      </c>
      <c r="F23" s="556">
        <v>0.18709158007997734</v>
      </c>
      <c r="G23" s="557">
        <v>0.16380908991219342</v>
      </c>
      <c r="H23" s="558"/>
      <c r="I23" s="559">
        <v>0</v>
      </c>
      <c r="J23" s="560">
        <v>0.16310352412214774</v>
      </c>
      <c r="K23" s="560">
        <v>0.15487728201212797</v>
      </c>
      <c r="L23" s="561">
        <v>0.12777269019161835</v>
      </c>
    </row>
    <row r="24" spans="1:12">
      <c r="A24" s="13"/>
      <c r="B24" s="129" t="s">
        <v>88</v>
      </c>
      <c r="C24" s="307"/>
      <c r="D24" s="307"/>
      <c r="E24" s="307"/>
      <c r="F24" s="307"/>
      <c r="G24" s="308"/>
      <c r="I24" s="526"/>
      <c r="J24" s="307"/>
      <c r="K24" s="307"/>
      <c r="L24" s="308"/>
    </row>
    <row r="25" spans="1:12" ht="15" customHeight="1">
      <c r="A25" s="310">
        <v>14</v>
      </c>
      <c r="B25" s="14" t="s">
        <v>87</v>
      </c>
      <c r="C25" s="562">
        <v>7.6121130067917306E-2</v>
      </c>
      <c r="D25" s="563">
        <v>7.3506014199612446E-2</v>
      </c>
      <c r="E25" s="563">
        <v>7.0995868011472049E-2</v>
      </c>
      <c r="F25" s="563">
        <v>6.6773752346665549E-2</v>
      </c>
      <c r="G25" s="564">
        <v>6.6564549360966382E-2</v>
      </c>
      <c r="H25" s="558"/>
      <c r="I25" s="565">
        <v>0</v>
      </c>
      <c r="J25" s="566">
        <v>7.0031460188136593E-2</v>
      </c>
      <c r="K25" s="566">
        <v>6.8549459358661732E-2</v>
      </c>
      <c r="L25" s="567">
        <v>6.8759858831992163E-2</v>
      </c>
    </row>
    <row r="26" spans="1:12">
      <c r="A26" s="310">
        <v>15</v>
      </c>
      <c r="B26" s="14" t="s">
        <v>86</v>
      </c>
      <c r="C26" s="562">
        <v>3.2662497336805096E-2</v>
      </c>
      <c r="D26" s="563">
        <v>3.2384044586708773E-2</v>
      </c>
      <c r="E26" s="563">
        <v>3.2560184098648824E-2</v>
      </c>
      <c r="F26" s="563">
        <v>3.1774973087612943E-2</v>
      </c>
      <c r="G26" s="564">
        <v>3.1139000604765595E-2</v>
      </c>
      <c r="H26" s="558"/>
      <c r="I26" s="565">
        <v>0</v>
      </c>
      <c r="J26" s="566">
        <v>3.2033036865176806E-2</v>
      </c>
      <c r="K26" s="566">
        <v>3.2436591652468254E-2</v>
      </c>
      <c r="L26" s="567">
        <v>3.1824825801251143E-2</v>
      </c>
    </row>
    <row r="27" spans="1:12">
      <c r="A27" s="310">
        <v>16</v>
      </c>
      <c r="B27" s="14" t="s">
        <v>85</v>
      </c>
      <c r="C27" s="562">
        <v>2.7584024883792826E-2</v>
      </c>
      <c r="D27" s="563">
        <v>2.7623439047530906E-2</v>
      </c>
      <c r="E27" s="563">
        <v>2.6636405333120179E-2</v>
      </c>
      <c r="F27" s="563">
        <v>2.4193137176586884E-2</v>
      </c>
      <c r="G27" s="564">
        <v>2.115112871862012E-2</v>
      </c>
      <c r="H27" s="558"/>
      <c r="I27" s="565">
        <v>0</v>
      </c>
      <c r="J27" s="566">
        <v>2.5802502897190285E-2</v>
      </c>
      <c r="K27" s="566">
        <v>2.4500020691247945E-2</v>
      </c>
      <c r="L27" s="567">
        <v>2.0593850394013073E-2</v>
      </c>
    </row>
    <row r="28" spans="1:12">
      <c r="A28" s="310">
        <v>17</v>
      </c>
      <c r="B28" s="14" t="s">
        <v>84</v>
      </c>
      <c r="C28" s="562">
        <v>4.3458632731112209E-2</v>
      </c>
      <c r="D28" s="563">
        <v>4.1121969612903674E-2</v>
      </c>
      <c r="E28" s="563">
        <v>3.8435683912823225E-2</v>
      </c>
      <c r="F28" s="563">
        <v>3.4998779259052613E-2</v>
      </c>
      <c r="G28" s="564">
        <v>3.5425548756200791E-2</v>
      </c>
      <c r="H28" s="558"/>
      <c r="I28" s="565">
        <v>0</v>
      </c>
      <c r="J28" s="566">
        <v>3.7998423322959787E-2</v>
      </c>
      <c r="K28" s="566">
        <v>3.6112867706193479E-2</v>
      </c>
      <c r="L28" s="567">
        <v>3.693503303074102E-2</v>
      </c>
    </row>
    <row r="29" spans="1:12">
      <c r="A29" s="310">
        <v>18</v>
      </c>
      <c r="B29" s="14" t="s">
        <v>166</v>
      </c>
      <c r="C29" s="562">
        <v>2.2355811247894649E-2</v>
      </c>
      <c r="D29" s="563">
        <v>2.5206450539046132E-2</v>
      </c>
      <c r="E29" s="563">
        <v>2.572338549640742E-2</v>
      </c>
      <c r="F29" s="563">
        <v>2.6124298442681323E-2</v>
      </c>
      <c r="G29" s="564">
        <v>1.4925864873699892E-2</v>
      </c>
      <c r="H29" s="558"/>
      <c r="I29" s="565">
        <v>0</v>
      </c>
      <c r="J29" s="566">
        <v>2.3214047482588901E-2</v>
      </c>
      <c r="K29" s="566">
        <v>4.0175540387653891E-2</v>
      </c>
      <c r="L29" s="567">
        <v>1.0688228035608177E-2</v>
      </c>
    </row>
    <row r="30" spans="1:12">
      <c r="A30" s="310">
        <v>19</v>
      </c>
      <c r="B30" s="14" t="s">
        <v>167</v>
      </c>
      <c r="C30" s="562">
        <v>0.11166604167479334</v>
      </c>
      <c r="D30" s="563">
        <v>0.13427482223047027</v>
      </c>
      <c r="E30" s="563">
        <v>0.14663433363654532</v>
      </c>
      <c r="F30" s="563">
        <v>0.16102296300689298</v>
      </c>
      <c r="G30" s="564">
        <v>9.6493122337917819E-2</v>
      </c>
      <c r="H30" s="558"/>
      <c r="I30" s="565">
        <v>0</v>
      </c>
      <c r="J30" s="566">
        <v>0.16292646428960619</v>
      </c>
      <c r="K30" s="566">
        <v>0.29149005215432094</v>
      </c>
      <c r="L30" s="567">
        <v>8.1932747603129671E-2</v>
      </c>
    </row>
    <row r="31" spans="1:12">
      <c r="A31" s="13"/>
      <c r="B31" s="129" t="s">
        <v>229</v>
      </c>
      <c r="C31" s="307"/>
      <c r="D31" s="307"/>
      <c r="E31" s="307"/>
      <c r="F31" s="307"/>
      <c r="G31" s="308"/>
      <c r="I31" s="526"/>
      <c r="J31" s="307"/>
      <c r="K31" s="307"/>
      <c r="L31" s="308"/>
    </row>
    <row r="32" spans="1:12">
      <c r="A32" s="310">
        <v>20</v>
      </c>
      <c r="B32" s="14" t="s">
        <v>83</v>
      </c>
      <c r="C32" s="562">
        <v>9.603772025744374E-2</v>
      </c>
      <c r="D32" s="563">
        <v>0.10855478592292228</v>
      </c>
      <c r="E32" s="563">
        <v>0.11604136459410437</v>
      </c>
      <c r="F32" s="563">
        <v>0.11715811191931846</v>
      </c>
      <c r="G32" s="564">
        <v>0.12404384060873</v>
      </c>
      <c r="H32" s="558"/>
      <c r="I32" s="565">
        <v>0</v>
      </c>
      <c r="J32" s="566">
        <v>0.10806156461272708</v>
      </c>
      <c r="K32" s="566">
        <v>0.10133743785930546</v>
      </c>
      <c r="L32" s="567">
        <v>9.1037343371470236E-2</v>
      </c>
    </row>
    <row r="33" spans="1:12" ht="15" customHeight="1">
      <c r="A33" s="310">
        <v>21</v>
      </c>
      <c r="B33" s="14" t="s">
        <v>712</v>
      </c>
      <c r="C33" s="562">
        <v>2.6914215113777864E-2</v>
      </c>
      <c r="D33" s="563">
        <v>2.5584967863444913E-2</v>
      </c>
      <c r="E33" s="563">
        <v>2.6313039107584354E-2</v>
      </c>
      <c r="F33" s="563">
        <v>2.6759039285496028E-2</v>
      </c>
      <c r="G33" s="564">
        <v>2.7459002874646705E-2</v>
      </c>
      <c r="H33" s="558"/>
      <c r="I33" s="565">
        <v>0</v>
      </c>
      <c r="J33" s="566">
        <v>6.7529854948184531E-2</v>
      </c>
      <c r="K33" s="566">
        <v>6.5293795036890645E-2</v>
      </c>
      <c r="L33" s="567">
        <v>5.8704057823976363E-2</v>
      </c>
    </row>
    <row r="34" spans="1:12">
      <c r="A34" s="310">
        <v>22</v>
      </c>
      <c r="B34" s="14" t="s">
        <v>82</v>
      </c>
      <c r="C34" s="562">
        <v>0.72905457199126478</v>
      </c>
      <c r="D34" s="563">
        <v>0.72720061432078231</v>
      </c>
      <c r="E34" s="563">
        <v>0.71272538031033317</v>
      </c>
      <c r="F34" s="563">
        <v>0.70064338903627277</v>
      </c>
      <c r="G34" s="564">
        <v>0.68812561253049531</v>
      </c>
      <c r="H34" s="558"/>
      <c r="I34" s="565">
        <v>0</v>
      </c>
      <c r="J34" s="566">
        <v>0.71337606464660963</v>
      </c>
      <c r="K34" s="566">
        <v>0.70117756264482656</v>
      </c>
      <c r="L34" s="567">
        <v>0.68860585532318241</v>
      </c>
    </row>
    <row r="35" spans="1:12" ht="15" customHeight="1">
      <c r="A35" s="310">
        <v>23</v>
      </c>
      <c r="B35" s="14" t="s">
        <v>81</v>
      </c>
      <c r="C35" s="562">
        <v>0.67334885148992196</v>
      </c>
      <c r="D35" s="563">
        <v>0.67805320363739696</v>
      </c>
      <c r="E35" s="563">
        <v>0.65634319533423002</v>
      </c>
      <c r="F35" s="563">
        <v>0.65576702438625056</v>
      </c>
      <c r="G35" s="564">
        <v>0.66149900943179285</v>
      </c>
      <c r="H35" s="558"/>
      <c r="I35" s="565">
        <v>0</v>
      </c>
      <c r="J35" s="566">
        <v>0.65665489982972458</v>
      </c>
      <c r="K35" s="566">
        <v>0.65415529226628888</v>
      </c>
      <c r="L35" s="567">
        <v>0.66178494505876917</v>
      </c>
    </row>
    <row r="36" spans="1:12">
      <c r="A36" s="310">
        <v>24</v>
      </c>
      <c r="B36" s="14" t="s">
        <v>80</v>
      </c>
      <c r="C36" s="562">
        <v>9.5718803454440504E-2</v>
      </c>
      <c r="D36" s="563">
        <v>-1.3469488301891999E-3</v>
      </c>
      <c r="E36" s="563">
        <v>-7.3419355696038871E-2</v>
      </c>
      <c r="F36" s="563">
        <v>-0.15439606905384137</v>
      </c>
      <c r="G36" s="564">
        <v>-0.1152383206115999</v>
      </c>
      <c r="H36" s="558"/>
      <c r="I36" s="565">
        <v>0</v>
      </c>
      <c r="J36" s="566">
        <v>-5.6345583433797967E-2</v>
      </c>
      <c r="K36" s="566">
        <v>-0.15280815137488185</v>
      </c>
      <c r="L36" s="567">
        <v>-0.11463808650956601</v>
      </c>
    </row>
    <row r="37" spans="1:12" ht="15" customHeight="1">
      <c r="A37" s="13"/>
      <c r="B37" s="129" t="s">
        <v>230</v>
      </c>
      <c r="C37" s="307"/>
      <c r="D37" s="307"/>
      <c r="E37" s="307"/>
      <c r="F37" s="307"/>
      <c r="G37" s="308"/>
      <c r="I37" s="526"/>
      <c r="J37" s="307"/>
      <c r="K37" s="307"/>
      <c r="L37" s="308"/>
    </row>
    <row r="38" spans="1:12" ht="15" customHeight="1">
      <c r="A38" s="310">
        <v>25</v>
      </c>
      <c r="B38" s="14" t="s">
        <v>79</v>
      </c>
      <c r="C38" s="726">
        <v>0.14179100988002749</v>
      </c>
      <c r="D38" s="726">
        <v>0.22944063462933986</v>
      </c>
      <c r="E38" s="726">
        <v>0.23356483162341174</v>
      </c>
      <c r="F38" s="726">
        <v>0.28273563877753832</v>
      </c>
      <c r="G38" s="727">
        <v>0.28351726207511002</v>
      </c>
      <c r="H38" s="558"/>
      <c r="I38" s="568">
        <v>0</v>
      </c>
      <c r="J38" s="569">
        <v>0.23986056984534382</v>
      </c>
      <c r="K38" s="569">
        <v>0.26710801306005855</v>
      </c>
      <c r="L38" s="570">
        <v>0.28861344946094042</v>
      </c>
    </row>
    <row r="39" spans="1:12" ht="15" customHeight="1">
      <c r="A39" s="310">
        <v>26</v>
      </c>
      <c r="B39" s="14" t="s">
        <v>78</v>
      </c>
      <c r="C39" s="726">
        <v>0.8672736980394059</v>
      </c>
      <c r="D39" s="726">
        <v>0.8725994251275061</v>
      </c>
      <c r="E39" s="726">
        <v>0.82265855717587244</v>
      </c>
      <c r="F39" s="726">
        <v>0.78604013526570216</v>
      </c>
      <c r="G39" s="727">
        <v>0.79604303850112368</v>
      </c>
      <c r="H39" s="558"/>
      <c r="I39" s="568">
        <v>0</v>
      </c>
      <c r="J39" s="569">
        <v>0.82241868220025982</v>
      </c>
      <c r="K39" s="569">
        <v>0.78587831890438209</v>
      </c>
      <c r="L39" s="570">
        <v>0.79696114693511511</v>
      </c>
    </row>
    <row r="40" spans="1:12" ht="15" customHeight="1">
      <c r="A40" s="310">
        <v>27</v>
      </c>
      <c r="B40" s="14" t="s">
        <v>77</v>
      </c>
      <c r="C40" s="726">
        <v>0.11410500089657986</v>
      </c>
      <c r="D40" s="726">
        <v>0.11550399693366714</v>
      </c>
      <c r="E40" s="726">
        <v>0.13373347923727477</v>
      </c>
      <c r="F40" s="726">
        <v>0.17051995533091091</v>
      </c>
      <c r="G40" s="727">
        <v>0.22279513336370771</v>
      </c>
      <c r="H40" s="558"/>
      <c r="I40" s="568">
        <v>0</v>
      </c>
      <c r="J40" s="569">
        <v>0.13827493291845397</v>
      </c>
      <c r="K40" s="569">
        <v>0.17447443992118325</v>
      </c>
      <c r="L40" s="570">
        <v>0.22889353704546525</v>
      </c>
    </row>
    <row r="41" spans="1:12" ht="15" customHeight="1">
      <c r="A41" s="311"/>
      <c r="B41" s="129" t="s">
        <v>271</v>
      </c>
      <c r="C41" s="307"/>
      <c r="D41" s="307"/>
      <c r="E41" s="307"/>
      <c r="F41" s="307"/>
      <c r="G41" s="308"/>
      <c r="I41" s="526"/>
      <c r="J41" s="307"/>
      <c r="K41" s="307"/>
      <c r="L41" s="308"/>
    </row>
    <row r="42" spans="1:12">
      <c r="A42" s="310">
        <v>28</v>
      </c>
      <c r="B42" s="14" t="s">
        <v>254</v>
      </c>
      <c r="C42" s="536">
        <v>179949941.91</v>
      </c>
      <c r="D42" s="537">
        <v>204757983.64492309</v>
      </c>
      <c r="E42" s="537">
        <v>208793833.81333333</v>
      </c>
      <c r="F42" s="537">
        <v>286849621.17147988</v>
      </c>
      <c r="G42" s="538">
        <v>274400139.17000002</v>
      </c>
      <c r="I42" s="539">
        <v>0</v>
      </c>
      <c r="J42" s="540">
        <v>208793833.81333333</v>
      </c>
      <c r="K42" s="540">
        <v>286849621.17147988</v>
      </c>
      <c r="L42" s="541">
        <v>285229963.53729242</v>
      </c>
    </row>
    <row r="43" spans="1:12" ht="15" customHeight="1">
      <c r="A43" s="310">
        <v>29</v>
      </c>
      <c r="B43" s="14" t="s">
        <v>266</v>
      </c>
      <c r="C43" s="536">
        <v>98455482.271128699</v>
      </c>
      <c r="D43" s="537">
        <v>105395197.70745748</v>
      </c>
      <c r="E43" s="537">
        <v>96949661.88179636</v>
      </c>
      <c r="F43" s="537">
        <v>139330667.89710364</v>
      </c>
      <c r="G43" s="538">
        <v>135728319.0648331</v>
      </c>
      <c r="I43" s="539">
        <v>0</v>
      </c>
      <c r="J43" s="540">
        <v>95976842.21607703</v>
      </c>
      <c r="K43" s="540">
        <v>137279421.53255826</v>
      </c>
      <c r="L43" s="541">
        <v>139501766.32666719</v>
      </c>
    </row>
    <row r="44" spans="1:12" ht="15" customHeight="1">
      <c r="A44" s="349">
        <v>30</v>
      </c>
      <c r="B44" s="350" t="s">
        <v>255</v>
      </c>
      <c r="C44" s="571">
        <v>1.8277290178158918</v>
      </c>
      <c r="D44" s="572">
        <v>1.9427638839225305</v>
      </c>
      <c r="E44" s="572">
        <v>2.1536313769500341</v>
      </c>
      <c r="F44" s="572">
        <v>2.05876872264274</v>
      </c>
      <c r="G44" s="573">
        <v>2.0216867125491165</v>
      </c>
      <c r="H44" s="558"/>
      <c r="I44" s="574">
        <v>0</v>
      </c>
      <c r="J44" s="575">
        <v>2.1754605485275946</v>
      </c>
      <c r="K44" s="575">
        <v>2.0895311035634601</v>
      </c>
      <c r="L44" s="573">
        <v>2.0446333480063457</v>
      </c>
    </row>
    <row r="45" spans="1:12" ht="15" customHeight="1">
      <c r="A45" s="349"/>
      <c r="B45" s="129" t="s">
        <v>373</v>
      </c>
      <c r="C45" s="351"/>
      <c r="D45" s="352"/>
      <c r="E45" s="352"/>
      <c r="F45" s="352"/>
      <c r="G45" s="353"/>
      <c r="I45" s="527"/>
      <c r="J45" s="528"/>
      <c r="K45" s="528"/>
      <c r="L45" s="353"/>
    </row>
    <row r="46" spans="1:12" ht="15" customHeight="1">
      <c r="A46" s="349">
        <v>31</v>
      </c>
      <c r="B46" s="350" t="s">
        <v>380</v>
      </c>
      <c r="C46" s="542">
        <v>653450288.8239001</v>
      </c>
      <c r="D46" s="543">
        <v>670679166.63150001</v>
      </c>
      <c r="E46" s="543">
        <v>591705016.65999997</v>
      </c>
      <c r="F46" s="543">
        <v>547493765.5819999</v>
      </c>
      <c r="G46" s="544">
        <v>618609004.25176001</v>
      </c>
      <c r="I46" s="545">
        <v>0</v>
      </c>
      <c r="J46" s="546">
        <v>563084519.28600001</v>
      </c>
      <c r="K46" s="546">
        <v>523194669.25549996</v>
      </c>
      <c r="L46" s="544">
        <v>585636903.75901997</v>
      </c>
    </row>
    <row r="47" spans="1:12" ht="15" customHeight="1">
      <c r="A47" s="349">
        <v>32</v>
      </c>
      <c r="B47" s="350" t="s">
        <v>395</v>
      </c>
      <c r="C47" s="542">
        <v>618812095.80938935</v>
      </c>
      <c r="D47" s="543">
        <v>543314399.9514643</v>
      </c>
      <c r="E47" s="543">
        <v>530855886.47866172</v>
      </c>
      <c r="F47" s="543">
        <v>524278233.37068117</v>
      </c>
      <c r="G47" s="544">
        <v>552003703.81848586</v>
      </c>
      <c r="I47" s="545">
        <v>0</v>
      </c>
      <c r="J47" s="546">
        <v>502759252.43444002</v>
      </c>
      <c r="K47" s="546">
        <v>499233595.62948942</v>
      </c>
      <c r="L47" s="544">
        <v>522870100.4206394</v>
      </c>
    </row>
    <row r="48" spans="1:12" ht="15" thickBot="1">
      <c r="A48" s="312">
        <v>33</v>
      </c>
      <c r="B48" s="131" t="s">
        <v>413</v>
      </c>
      <c r="C48" s="576">
        <v>1.0559753004976493</v>
      </c>
      <c r="D48" s="577">
        <v>1.2344218498376143</v>
      </c>
      <c r="E48" s="577">
        <v>1.114624574637328</v>
      </c>
      <c r="F48" s="577">
        <v>1.0442809385048504</v>
      </c>
      <c r="G48" s="578">
        <v>1.1206609665343401</v>
      </c>
      <c r="H48" s="558"/>
      <c r="I48" s="579">
        <v>0</v>
      </c>
      <c r="J48" s="577">
        <v>1.1199883772590071</v>
      </c>
      <c r="K48" s="577">
        <v>1.0479957155042776</v>
      </c>
      <c r="L48" s="578">
        <v>1.1200428238063065</v>
      </c>
    </row>
    <row r="49" spans="1:2">
      <c r="A49" s="16"/>
    </row>
    <row r="50" spans="1:2" ht="38.25">
      <c r="B50" s="193" t="s">
        <v>709</v>
      </c>
    </row>
    <row r="51" spans="1:2" ht="51">
      <c r="B51" s="193" t="s">
        <v>270</v>
      </c>
    </row>
    <row r="53" spans="1:2">
      <c r="B53" s="192"/>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B2" sqref="B2"/>
    </sheetView>
  </sheetViews>
  <sheetFormatPr defaultColWidth="9.140625" defaultRowHeight="12.75"/>
  <cols>
    <col min="1" max="1" width="11.85546875" style="425" bestFit="1" customWidth="1"/>
    <col min="2" max="2" width="105.140625" style="425" bestFit="1" customWidth="1"/>
    <col min="3" max="3" width="13.85546875" style="425" bestFit="1" customWidth="1"/>
    <col min="4" max="4" width="12.5703125" style="425" bestFit="1" customWidth="1"/>
    <col min="5" max="5" width="17.42578125" style="425" bestFit="1" customWidth="1"/>
    <col min="6" max="6" width="12.5703125" style="425" bestFit="1" customWidth="1"/>
    <col min="7" max="7" width="30.42578125" style="425" customWidth="1"/>
    <col min="8" max="8" width="12.5703125" style="425" bestFit="1" customWidth="1"/>
    <col min="9" max="16384" width="9.140625" style="425"/>
  </cols>
  <sheetData>
    <row r="1" spans="1:8" ht="13.5">
      <c r="A1" s="354" t="s">
        <v>30</v>
      </c>
      <c r="B1" s="435" t="str">
        <f>'Info '!C2</f>
        <v>JSC " Halyk Bank Georgia"</v>
      </c>
    </row>
    <row r="2" spans="1:8">
      <c r="A2" s="355" t="s">
        <v>31</v>
      </c>
      <c r="B2" s="434">
        <f>'1. key ratios '!B2</f>
        <v>45291</v>
      </c>
    </row>
    <row r="3" spans="1:8">
      <c r="A3" s="356" t="s">
        <v>416</v>
      </c>
    </row>
    <row r="5" spans="1:8" ht="12" customHeight="1">
      <c r="A5" s="796" t="s">
        <v>417</v>
      </c>
      <c r="B5" s="797"/>
      <c r="C5" s="802" t="s">
        <v>418</v>
      </c>
      <c r="D5" s="803"/>
      <c r="E5" s="803"/>
      <c r="F5" s="803"/>
      <c r="G5" s="803"/>
      <c r="H5" s="804"/>
    </row>
    <row r="6" spans="1:8">
      <c r="A6" s="798"/>
      <c r="B6" s="799"/>
      <c r="C6" s="805"/>
      <c r="D6" s="806"/>
      <c r="E6" s="806"/>
      <c r="F6" s="806"/>
      <c r="G6" s="806"/>
      <c r="H6" s="807"/>
    </row>
    <row r="7" spans="1:8">
      <c r="A7" s="800"/>
      <c r="B7" s="801"/>
      <c r="C7" s="433" t="s">
        <v>419</v>
      </c>
      <c r="D7" s="433" t="s">
        <v>420</v>
      </c>
      <c r="E7" s="433" t="s">
        <v>421</v>
      </c>
      <c r="F7" s="433" t="s">
        <v>422</v>
      </c>
      <c r="G7" s="433" t="s">
        <v>423</v>
      </c>
      <c r="H7" s="433" t="s">
        <v>64</v>
      </c>
    </row>
    <row r="8" spans="1:8">
      <c r="A8" s="429">
        <v>1</v>
      </c>
      <c r="B8" s="428" t="s">
        <v>51</v>
      </c>
      <c r="C8" s="685">
        <v>65039745.70000001</v>
      </c>
      <c r="D8" s="685">
        <v>6181078.3566774409</v>
      </c>
      <c r="E8" s="685">
        <v>11156541.150636315</v>
      </c>
      <c r="F8" s="685">
        <v>0</v>
      </c>
      <c r="G8" s="685">
        <v>0</v>
      </c>
      <c r="H8" s="685">
        <f t="shared" ref="H8:H21" si="0">SUM(C8:G8)</f>
        <v>82377365.207313761</v>
      </c>
    </row>
    <row r="9" spans="1:8">
      <c r="A9" s="429">
        <v>2</v>
      </c>
      <c r="B9" s="428" t="s">
        <v>52</v>
      </c>
      <c r="C9" s="685">
        <v>0</v>
      </c>
      <c r="D9" s="685">
        <v>0</v>
      </c>
      <c r="E9" s="685">
        <v>0</v>
      </c>
      <c r="F9" s="685">
        <v>0</v>
      </c>
      <c r="G9" s="685">
        <v>0</v>
      </c>
      <c r="H9" s="685">
        <f t="shared" si="0"/>
        <v>0</v>
      </c>
    </row>
    <row r="10" spans="1:8">
      <c r="A10" s="429">
        <v>3</v>
      </c>
      <c r="B10" s="428" t="s">
        <v>164</v>
      </c>
      <c r="C10" s="685">
        <v>0</v>
      </c>
      <c r="D10" s="685">
        <v>0</v>
      </c>
      <c r="E10" s="685">
        <v>0</v>
      </c>
      <c r="F10" s="685">
        <v>0</v>
      </c>
      <c r="G10" s="685">
        <v>0</v>
      </c>
      <c r="H10" s="685">
        <f t="shared" si="0"/>
        <v>0</v>
      </c>
    </row>
    <row r="11" spans="1:8">
      <c r="A11" s="429">
        <v>4</v>
      </c>
      <c r="B11" s="428" t="s">
        <v>53</v>
      </c>
      <c r="C11" s="685">
        <v>0</v>
      </c>
      <c r="D11" s="685">
        <v>0</v>
      </c>
      <c r="E11" s="685">
        <v>0</v>
      </c>
      <c r="F11" s="685">
        <v>0</v>
      </c>
      <c r="G11" s="685">
        <v>0</v>
      </c>
      <c r="H11" s="685">
        <f t="shared" si="0"/>
        <v>0</v>
      </c>
    </row>
    <row r="12" spans="1:8">
      <c r="A12" s="429">
        <v>5</v>
      </c>
      <c r="B12" s="428" t="s">
        <v>54</v>
      </c>
      <c r="C12" s="685">
        <v>0</v>
      </c>
      <c r="D12" s="685">
        <v>0</v>
      </c>
      <c r="E12" s="685">
        <v>0</v>
      </c>
      <c r="F12" s="685">
        <v>0</v>
      </c>
      <c r="G12" s="685">
        <v>0</v>
      </c>
      <c r="H12" s="685">
        <f t="shared" si="0"/>
        <v>0</v>
      </c>
    </row>
    <row r="13" spans="1:8">
      <c r="A13" s="429">
        <v>6</v>
      </c>
      <c r="B13" s="428" t="s">
        <v>55</v>
      </c>
      <c r="C13" s="685">
        <v>14456612.75</v>
      </c>
      <c r="D13" s="685">
        <v>14045673.779999999</v>
      </c>
      <c r="E13" s="685">
        <v>0</v>
      </c>
      <c r="F13" s="685">
        <v>788821.00000000186</v>
      </c>
      <c r="G13" s="685">
        <v>0</v>
      </c>
      <c r="H13" s="685">
        <f t="shared" si="0"/>
        <v>29291107.530000001</v>
      </c>
    </row>
    <row r="14" spans="1:8">
      <c r="A14" s="429">
        <v>7</v>
      </c>
      <c r="B14" s="428" t="s">
        <v>56</v>
      </c>
      <c r="C14" s="685">
        <v>0</v>
      </c>
      <c r="D14" s="685">
        <v>91535448.840966091</v>
      </c>
      <c r="E14" s="685">
        <v>82358476.404600322</v>
      </c>
      <c r="F14" s="685">
        <v>3351307.9265155578</v>
      </c>
      <c r="G14" s="685">
        <v>290182052.13557613</v>
      </c>
      <c r="H14" s="685">
        <f t="shared" si="0"/>
        <v>467427285.30765808</v>
      </c>
    </row>
    <row r="15" spans="1:8">
      <c r="A15" s="429">
        <v>8</v>
      </c>
      <c r="B15" s="430" t="s">
        <v>57</v>
      </c>
      <c r="C15" s="685">
        <v>0</v>
      </c>
      <c r="D15" s="685">
        <v>6165680.9327686066</v>
      </c>
      <c r="E15" s="685">
        <v>33294578.271043457</v>
      </c>
      <c r="F15" s="685">
        <v>6761447.4758173013</v>
      </c>
      <c r="G15" s="685">
        <v>109573564.48516534</v>
      </c>
      <c r="H15" s="685">
        <f t="shared" si="0"/>
        <v>155795271.16479471</v>
      </c>
    </row>
    <row r="16" spans="1:8">
      <c r="A16" s="429">
        <v>9</v>
      </c>
      <c r="B16" s="428" t="s">
        <v>58</v>
      </c>
      <c r="C16" s="685">
        <v>0</v>
      </c>
      <c r="D16" s="685">
        <v>0</v>
      </c>
      <c r="E16" s="685">
        <v>0</v>
      </c>
      <c r="F16" s="685">
        <v>0</v>
      </c>
      <c r="G16" s="685">
        <v>0</v>
      </c>
      <c r="H16" s="685">
        <f t="shared" si="0"/>
        <v>0</v>
      </c>
    </row>
    <row r="17" spans="1:8">
      <c r="A17" s="429">
        <v>10</v>
      </c>
      <c r="B17" s="432" t="s">
        <v>431</v>
      </c>
      <c r="C17" s="685">
        <v>0</v>
      </c>
      <c r="D17" s="685">
        <v>326610.03664735879</v>
      </c>
      <c r="E17" s="685">
        <v>3153130.6455866108</v>
      </c>
      <c r="F17" s="685">
        <v>667506.76760014868</v>
      </c>
      <c r="G17" s="685">
        <v>17599994.266892448</v>
      </c>
      <c r="H17" s="685">
        <f t="shared" si="0"/>
        <v>21747241.716726568</v>
      </c>
    </row>
    <row r="18" spans="1:8">
      <c r="A18" s="429">
        <v>11</v>
      </c>
      <c r="B18" s="428" t="s">
        <v>60</v>
      </c>
      <c r="C18" s="685">
        <v>0</v>
      </c>
      <c r="D18" s="685">
        <v>0</v>
      </c>
      <c r="E18" s="685">
        <v>0</v>
      </c>
      <c r="F18" s="685">
        <v>0</v>
      </c>
      <c r="G18" s="685">
        <v>0</v>
      </c>
      <c r="H18" s="685">
        <f t="shared" si="0"/>
        <v>0</v>
      </c>
    </row>
    <row r="19" spans="1:8">
      <c r="A19" s="429">
        <v>12</v>
      </c>
      <c r="B19" s="428" t="s">
        <v>61</v>
      </c>
      <c r="C19" s="685">
        <v>0</v>
      </c>
      <c r="D19" s="685">
        <v>0</v>
      </c>
      <c r="E19" s="685">
        <v>0</v>
      </c>
      <c r="F19" s="685">
        <v>0</v>
      </c>
      <c r="G19" s="685">
        <v>0</v>
      </c>
      <c r="H19" s="685">
        <f t="shared" si="0"/>
        <v>0</v>
      </c>
    </row>
    <row r="20" spans="1:8">
      <c r="A20" s="431">
        <v>13</v>
      </c>
      <c r="B20" s="430" t="s">
        <v>144</v>
      </c>
      <c r="C20" s="685">
        <v>0</v>
      </c>
      <c r="D20" s="685">
        <v>0</v>
      </c>
      <c r="E20" s="685">
        <v>0</v>
      </c>
      <c r="F20" s="685">
        <v>0</v>
      </c>
      <c r="G20" s="685">
        <v>0</v>
      </c>
      <c r="H20" s="685">
        <f t="shared" si="0"/>
        <v>0</v>
      </c>
    </row>
    <row r="21" spans="1:8">
      <c r="A21" s="429">
        <v>14</v>
      </c>
      <c r="B21" s="428" t="s">
        <v>63</v>
      </c>
      <c r="C21" s="685">
        <v>17650113.919999998</v>
      </c>
      <c r="D21" s="685">
        <v>12282080.799972875</v>
      </c>
      <c r="E21" s="685">
        <v>10741425.584673181</v>
      </c>
      <c r="F21" s="685">
        <v>1259663.6928994374</v>
      </c>
      <c r="G21" s="685">
        <v>93447194.374585137</v>
      </c>
      <c r="H21" s="685">
        <f t="shared" si="0"/>
        <v>135380478.37213063</v>
      </c>
    </row>
    <row r="22" spans="1:8">
      <c r="A22" s="427">
        <v>15</v>
      </c>
      <c r="B22" s="426" t="s">
        <v>64</v>
      </c>
      <c r="C22" s="685">
        <f>SUM(C18:C21)+SUM(C8:C16)</f>
        <v>97146472.37000002</v>
      </c>
      <c r="D22" s="685">
        <f t="shared" ref="D22:H22" si="1">SUM(D18:D21)+SUM(D8:D16)</f>
        <v>130209962.71038502</v>
      </c>
      <c r="E22" s="685">
        <f t="shared" si="1"/>
        <v>137551021.41095328</v>
      </c>
      <c r="F22" s="685">
        <f t="shared" si="1"/>
        <v>12161240.095232299</v>
      </c>
      <c r="G22" s="685">
        <f t="shared" si="1"/>
        <v>493202810.99532664</v>
      </c>
      <c r="H22" s="685">
        <f t="shared" si="1"/>
        <v>870271507.58189714</v>
      </c>
    </row>
    <row r="26" spans="1:8" ht="25.5">
      <c r="B26" s="360" t="s">
        <v>518</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70" zoomScaleNormal="70" workbookViewId="0">
      <selection activeCell="B2" sqref="B2"/>
    </sheetView>
  </sheetViews>
  <sheetFormatPr defaultColWidth="9.140625" defaultRowHeight="12.75"/>
  <cols>
    <col min="1" max="1" width="11.85546875" style="436" bestFit="1" customWidth="1"/>
    <col min="2" max="2" width="86.85546875" style="425" customWidth="1"/>
    <col min="3" max="4" width="31.5703125" style="425" customWidth="1"/>
    <col min="5" max="5" width="15.140625" style="357" bestFit="1" customWidth="1"/>
    <col min="6" max="6" width="11.85546875" style="357" bestFit="1" customWidth="1"/>
    <col min="7" max="7" width="21.5703125" style="425" bestFit="1" customWidth="1"/>
    <col min="8" max="8" width="41.42578125" style="425" customWidth="1"/>
    <col min="9" max="16384" width="9.140625" style="425"/>
  </cols>
  <sheetData>
    <row r="1" spans="1:8" ht="13.5">
      <c r="A1" s="354" t="s">
        <v>30</v>
      </c>
      <c r="B1" s="435" t="str">
        <f>'Info '!C2</f>
        <v>JSC " Halyk Bank Georgia"</v>
      </c>
      <c r="C1" s="450"/>
      <c r="D1" s="450"/>
      <c r="E1" s="450"/>
      <c r="F1" s="450"/>
      <c r="G1" s="450"/>
      <c r="H1" s="450"/>
    </row>
    <row r="2" spans="1:8">
      <c r="A2" s="355" t="s">
        <v>31</v>
      </c>
      <c r="B2" s="434">
        <f>'1. key ratios '!B2</f>
        <v>45291</v>
      </c>
      <c r="C2" s="450"/>
      <c r="D2" s="450"/>
      <c r="E2" s="450"/>
      <c r="F2" s="450"/>
      <c r="G2" s="450"/>
      <c r="H2" s="450"/>
    </row>
    <row r="3" spans="1:8">
      <c r="A3" s="356" t="s">
        <v>424</v>
      </c>
      <c r="B3" s="450"/>
      <c r="C3" s="450"/>
      <c r="D3" s="450"/>
      <c r="E3" s="450"/>
      <c r="F3" s="450"/>
      <c r="G3" s="450"/>
      <c r="H3" s="450"/>
    </row>
    <row r="4" spans="1:8">
      <c r="A4" s="451"/>
      <c r="B4" s="450"/>
      <c r="C4" s="449" t="s">
        <v>0</v>
      </c>
      <c r="D4" s="449" t="s">
        <v>1</v>
      </c>
      <c r="E4" s="449" t="s">
        <v>2</v>
      </c>
      <c r="F4" s="449" t="s">
        <v>3</v>
      </c>
      <c r="G4" s="449" t="s">
        <v>4</v>
      </c>
      <c r="H4" s="449" t="s">
        <v>5</v>
      </c>
    </row>
    <row r="5" spans="1:8" ht="33.950000000000003" customHeight="1">
      <c r="A5" s="796" t="s">
        <v>425</v>
      </c>
      <c r="B5" s="797"/>
      <c r="C5" s="810" t="s">
        <v>426</v>
      </c>
      <c r="D5" s="810"/>
      <c r="E5" s="810" t="s">
        <v>663</v>
      </c>
      <c r="F5" s="808" t="s">
        <v>427</v>
      </c>
      <c r="G5" s="808" t="s">
        <v>428</v>
      </c>
      <c r="H5" s="447" t="s">
        <v>662</v>
      </c>
    </row>
    <row r="6" spans="1:8" ht="25.5">
      <c r="A6" s="800"/>
      <c r="B6" s="801"/>
      <c r="C6" s="448" t="s">
        <v>429</v>
      </c>
      <c r="D6" s="448" t="s">
        <v>430</v>
      </c>
      <c r="E6" s="810"/>
      <c r="F6" s="809"/>
      <c r="G6" s="809"/>
      <c r="H6" s="447" t="s">
        <v>661</v>
      </c>
    </row>
    <row r="7" spans="1:8">
      <c r="A7" s="445">
        <v>1</v>
      </c>
      <c r="B7" s="428" t="s">
        <v>51</v>
      </c>
      <c r="C7" s="686">
        <v>0</v>
      </c>
      <c r="D7" s="686">
        <v>82393883.799999997</v>
      </c>
      <c r="E7" s="687">
        <v>16518.59</v>
      </c>
      <c r="F7" s="687">
        <v>0</v>
      </c>
      <c r="G7" s="686">
        <v>0</v>
      </c>
      <c r="H7" s="437">
        <f>C7+D7-E7-F7</f>
        <v>82377365.209999993</v>
      </c>
    </row>
    <row r="8" spans="1:8">
      <c r="A8" s="445">
        <v>2</v>
      </c>
      <c r="B8" s="428" t="s">
        <v>52</v>
      </c>
      <c r="C8" s="686">
        <v>0</v>
      </c>
      <c r="D8" s="686">
        <v>0</v>
      </c>
      <c r="E8" s="687">
        <v>0</v>
      </c>
      <c r="F8" s="687">
        <v>0</v>
      </c>
      <c r="G8" s="686">
        <v>0</v>
      </c>
      <c r="H8" s="437">
        <f t="shared" ref="H8:H20" si="0">C8+D8-E8-F8</f>
        <v>0</v>
      </c>
    </row>
    <row r="9" spans="1:8">
      <c r="A9" s="445">
        <v>3</v>
      </c>
      <c r="B9" s="428" t="s">
        <v>164</v>
      </c>
      <c r="C9" s="686">
        <v>0</v>
      </c>
      <c r="D9" s="686">
        <v>0</v>
      </c>
      <c r="E9" s="687">
        <v>0</v>
      </c>
      <c r="F9" s="687">
        <v>0</v>
      </c>
      <c r="G9" s="686">
        <v>0</v>
      </c>
      <c r="H9" s="437">
        <f t="shared" si="0"/>
        <v>0</v>
      </c>
    </row>
    <row r="10" spans="1:8">
      <c r="A10" s="445">
        <v>4</v>
      </c>
      <c r="B10" s="428" t="s">
        <v>53</v>
      </c>
      <c r="C10" s="686">
        <v>0</v>
      </c>
      <c r="D10" s="686">
        <v>0</v>
      </c>
      <c r="E10" s="687">
        <v>0</v>
      </c>
      <c r="F10" s="687">
        <v>0</v>
      </c>
      <c r="G10" s="686">
        <v>0</v>
      </c>
      <c r="H10" s="437">
        <f t="shared" si="0"/>
        <v>0</v>
      </c>
    </row>
    <row r="11" spans="1:8">
      <c r="A11" s="445">
        <v>5</v>
      </c>
      <c r="B11" s="428" t="s">
        <v>54</v>
      </c>
      <c r="C11" s="686">
        <v>0</v>
      </c>
      <c r="D11" s="686">
        <v>0</v>
      </c>
      <c r="E11" s="687">
        <v>0</v>
      </c>
      <c r="F11" s="687">
        <v>0</v>
      </c>
      <c r="G11" s="686">
        <v>0</v>
      </c>
      <c r="H11" s="437">
        <f t="shared" si="0"/>
        <v>0</v>
      </c>
    </row>
    <row r="12" spans="1:8">
      <c r="A12" s="445">
        <v>6</v>
      </c>
      <c r="B12" s="428" t="s">
        <v>55</v>
      </c>
      <c r="C12" s="686">
        <v>0</v>
      </c>
      <c r="D12" s="686">
        <v>29314480.91</v>
      </c>
      <c r="E12" s="687">
        <v>23373.38</v>
      </c>
      <c r="F12" s="687">
        <v>0</v>
      </c>
      <c r="G12" s="686">
        <v>0</v>
      </c>
      <c r="H12" s="437">
        <f t="shared" si="0"/>
        <v>29291107.530000001</v>
      </c>
    </row>
    <row r="13" spans="1:8">
      <c r="A13" s="445">
        <v>7</v>
      </c>
      <c r="B13" s="428" t="s">
        <v>56</v>
      </c>
      <c r="C13" s="686">
        <v>42271674.277288333</v>
      </c>
      <c r="D13" s="686">
        <v>436098327.65037012</v>
      </c>
      <c r="E13" s="687">
        <v>10942716.620000005</v>
      </c>
      <c r="F13" s="687">
        <v>0</v>
      </c>
      <c r="G13" s="686">
        <v>0</v>
      </c>
      <c r="H13" s="437">
        <f t="shared" si="0"/>
        <v>467427285.30765843</v>
      </c>
    </row>
    <row r="14" spans="1:8">
      <c r="A14" s="445">
        <v>8</v>
      </c>
      <c r="B14" s="430" t="s">
        <v>57</v>
      </c>
      <c r="C14" s="686">
        <v>15432365.779512497</v>
      </c>
      <c r="D14" s="686">
        <v>145286893.61282775</v>
      </c>
      <c r="E14" s="687">
        <v>4923989.3599999975</v>
      </c>
      <c r="F14" s="687">
        <v>0</v>
      </c>
      <c r="G14" s="686">
        <v>0</v>
      </c>
      <c r="H14" s="437">
        <f t="shared" si="0"/>
        <v>155795270.03234026</v>
      </c>
    </row>
    <row r="15" spans="1:8">
      <c r="A15" s="445">
        <v>9</v>
      </c>
      <c r="B15" s="428" t="s">
        <v>58</v>
      </c>
      <c r="C15" s="686">
        <v>0</v>
      </c>
      <c r="D15" s="686">
        <v>0</v>
      </c>
      <c r="E15" s="687">
        <v>0</v>
      </c>
      <c r="F15" s="687">
        <v>0</v>
      </c>
      <c r="G15" s="686">
        <v>0</v>
      </c>
      <c r="H15" s="437">
        <f t="shared" si="0"/>
        <v>0</v>
      </c>
    </row>
    <row r="16" spans="1:8">
      <c r="A16" s="445">
        <v>10</v>
      </c>
      <c r="B16" s="432" t="s">
        <v>431</v>
      </c>
      <c r="C16" s="686">
        <v>28107887.258876383</v>
      </c>
      <c r="D16" s="686">
        <v>729387.37369830289</v>
      </c>
      <c r="E16" s="687">
        <v>7090033.1399999997</v>
      </c>
      <c r="F16" s="687">
        <v>0</v>
      </c>
      <c r="G16" s="686">
        <v>0</v>
      </c>
      <c r="H16" s="437">
        <f t="shared" si="0"/>
        <v>21747241.492574684</v>
      </c>
    </row>
    <row r="17" spans="1:8">
      <c r="A17" s="445">
        <v>11</v>
      </c>
      <c r="B17" s="428" t="s">
        <v>60</v>
      </c>
      <c r="C17" s="686">
        <v>0</v>
      </c>
      <c r="D17" s="686">
        <v>0</v>
      </c>
      <c r="E17" s="687">
        <v>0</v>
      </c>
      <c r="F17" s="687">
        <v>0</v>
      </c>
      <c r="G17" s="686">
        <v>0</v>
      </c>
      <c r="H17" s="437">
        <f t="shared" si="0"/>
        <v>0</v>
      </c>
    </row>
    <row r="18" spans="1:8">
      <c r="A18" s="445">
        <v>12</v>
      </c>
      <c r="B18" s="428" t="s">
        <v>61</v>
      </c>
      <c r="C18" s="686">
        <v>0</v>
      </c>
      <c r="D18" s="686">
        <v>0</v>
      </c>
      <c r="E18" s="687">
        <v>0</v>
      </c>
      <c r="F18" s="687">
        <v>0</v>
      </c>
      <c r="G18" s="686">
        <v>0</v>
      </c>
      <c r="H18" s="437">
        <f t="shared" si="0"/>
        <v>0</v>
      </c>
    </row>
    <row r="19" spans="1:8">
      <c r="A19" s="446">
        <v>13</v>
      </c>
      <c r="B19" s="430" t="s">
        <v>144</v>
      </c>
      <c r="C19" s="686">
        <v>0</v>
      </c>
      <c r="D19" s="686">
        <v>0</v>
      </c>
      <c r="E19" s="687">
        <v>0</v>
      </c>
      <c r="F19" s="687">
        <v>0</v>
      </c>
      <c r="G19" s="686">
        <v>0</v>
      </c>
      <c r="H19" s="437">
        <f t="shared" si="0"/>
        <v>0</v>
      </c>
    </row>
    <row r="20" spans="1:8">
      <c r="A20" s="445">
        <v>14</v>
      </c>
      <c r="B20" s="428" t="s">
        <v>63</v>
      </c>
      <c r="C20" s="686">
        <v>11803589.568366271</v>
      </c>
      <c r="D20" s="686">
        <v>162918614.30649179</v>
      </c>
      <c r="E20" s="687">
        <v>3900126.4696331625</v>
      </c>
      <c r="F20" s="687">
        <v>0</v>
      </c>
      <c r="G20" s="686">
        <v>0</v>
      </c>
      <c r="H20" s="437">
        <f t="shared" si="0"/>
        <v>170822077.40522489</v>
      </c>
    </row>
    <row r="21" spans="1:8" s="442" customFormat="1">
      <c r="A21" s="444">
        <v>15</v>
      </c>
      <c r="B21" s="443" t="s">
        <v>64</v>
      </c>
      <c r="C21" s="688">
        <f t="shared" ref="C21:H21" si="1">SUM(C7:C15)+SUM(C17:C20)</f>
        <v>69507629.625167102</v>
      </c>
      <c r="D21" s="688">
        <f t="shared" si="1"/>
        <v>856012200.27968979</v>
      </c>
      <c r="E21" s="688">
        <f t="shared" si="1"/>
        <v>19806724.419633165</v>
      </c>
      <c r="F21" s="688">
        <f t="shared" si="1"/>
        <v>0</v>
      </c>
      <c r="G21" s="688">
        <f t="shared" si="1"/>
        <v>0</v>
      </c>
      <c r="H21" s="437">
        <f t="shared" si="1"/>
        <v>905713105.48522365</v>
      </c>
    </row>
    <row r="22" spans="1:8">
      <c r="A22" s="441">
        <v>16</v>
      </c>
      <c r="B22" s="440" t="s">
        <v>432</v>
      </c>
      <c r="C22" s="686">
        <v>69507629.625167117</v>
      </c>
      <c r="D22" s="686">
        <v>654245802.17968845</v>
      </c>
      <c r="E22" s="687">
        <v>19479255.529999956</v>
      </c>
      <c r="F22" s="687">
        <v>0</v>
      </c>
      <c r="G22" s="686">
        <v>0</v>
      </c>
      <c r="H22" s="437">
        <f>C22+D22-E22-F22</f>
        <v>704274176.27485561</v>
      </c>
    </row>
    <row r="23" spans="1:8">
      <c r="A23" s="441">
        <v>17</v>
      </c>
      <c r="B23" s="440" t="s">
        <v>433</v>
      </c>
      <c r="C23" s="686">
        <v>0</v>
      </c>
      <c r="D23" s="686">
        <v>6719140.7400000002</v>
      </c>
      <c r="E23" s="687">
        <v>7428.93</v>
      </c>
      <c r="F23" s="687">
        <v>0</v>
      </c>
      <c r="G23" s="686">
        <v>0</v>
      </c>
      <c r="H23" s="437">
        <f>C23+D23-E23-F23</f>
        <v>6711711.8100000005</v>
      </c>
    </row>
    <row r="25" spans="1:8">
      <c r="E25" s="425"/>
      <c r="F25" s="425"/>
    </row>
    <row r="26" spans="1:8" ht="42.6" customHeight="1">
      <c r="B26" s="360" t="s">
        <v>518</v>
      </c>
    </row>
  </sheetData>
  <mergeCells count="5">
    <mergeCell ref="G5:G6"/>
    <mergeCell ref="A5:B6"/>
    <mergeCell ref="C5:D5"/>
    <mergeCell ref="E5:E6"/>
    <mergeCell ref="F5:F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zoomScale="70" zoomScaleNormal="70" workbookViewId="0">
      <selection activeCell="B2" sqref="B2"/>
    </sheetView>
  </sheetViews>
  <sheetFormatPr defaultColWidth="9.140625" defaultRowHeight="12.75"/>
  <cols>
    <col min="1" max="1" width="11" style="425" bestFit="1" customWidth="1"/>
    <col min="2" max="2" width="93.42578125" style="425" customWidth="1"/>
    <col min="3" max="4" width="35" style="425" customWidth="1"/>
    <col min="5" max="5" width="19.140625" style="425" bestFit="1" customWidth="1"/>
    <col min="6" max="6" width="11.85546875" style="425" bestFit="1" customWidth="1"/>
    <col min="7" max="7" width="22" style="425" customWidth="1"/>
    <col min="8" max="8" width="19.85546875" style="425" customWidth="1"/>
    <col min="9" max="16384" width="9.140625" style="425"/>
  </cols>
  <sheetData>
    <row r="1" spans="1:8" ht="13.5">
      <c r="A1" s="354" t="s">
        <v>30</v>
      </c>
      <c r="B1" s="435" t="str">
        <f>'Info '!C2</f>
        <v>JSC " Halyk Bank Georgia"</v>
      </c>
      <c r="C1" s="450"/>
      <c r="D1" s="450"/>
      <c r="E1" s="450"/>
      <c r="F1" s="450"/>
      <c r="G1" s="450"/>
      <c r="H1" s="450"/>
    </row>
    <row r="2" spans="1:8">
      <c r="A2" s="355" t="s">
        <v>31</v>
      </c>
      <c r="B2" s="434">
        <f>'1. key ratios '!B2</f>
        <v>45291</v>
      </c>
      <c r="C2" s="450"/>
      <c r="D2" s="450"/>
      <c r="E2" s="450"/>
      <c r="F2" s="450"/>
      <c r="G2" s="450"/>
      <c r="H2" s="450"/>
    </row>
    <row r="3" spans="1:8">
      <c r="A3" s="356" t="s">
        <v>434</v>
      </c>
      <c r="B3" s="450"/>
      <c r="C3" s="450"/>
      <c r="D3" s="450"/>
      <c r="E3" s="450"/>
      <c r="F3" s="450"/>
      <c r="G3" s="450"/>
      <c r="H3" s="450"/>
    </row>
    <row r="4" spans="1:8">
      <c r="A4" s="451"/>
      <c r="B4" s="450"/>
      <c r="C4" s="449" t="s">
        <v>0</v>
      </c>
      <c r="D4" s="449" t="s">
        <v>1</v>
      </c>
      <c r="E4" s="449" t="s">
        <v>2</v>
      </c>
      <c r="F4" s="449" t="s">
        <v>3</v>
      </c>
      <c r="G4" s="449" t="s">
        <v>4</v>
      </c>
      <c r="H4" s="449" t="s">
        <v>5</v>
      </c>
    </row>
    <row r="5" spans="1:8" ht="41.45" customHeight="1">
      <c r="A5" s="796" t="s">
        <v>425</v>
      </c>
      <c r="B5" s="797"/>
      <c r="C5" s="810" t="s">
        <v>426</v>
      </c>
      <c r="D5" s="810"/>
      <c r="E5" s="810" t="s">
        <v>663</v>
      </c>
      <c r="F5" s="808" t="s">
        <v>427</v>
      </c>
      <c r="G5" s="808" t="s">
        <v>428</v>
      </c>
      <c r="H5" s="447" t="s">
        <v>662</v>
      </c>
    </row>
    <row r="6" spans="1:8" ht="25.5">
      <c r="A6" s="800"/>
      <c r="B6" s="801"/>
      <c r="C6" s="448" t="s">
        <v>429</v>
      </c>
      <c r="D6" s="448" t="s">
        <v>430</v>
      </c>
      <c r="E6" s="810"/>
      <c r="F6" s="809"/>
      <c r="G6" s="809"/>
      <c r="H6" s="447" t="s">
        <v>661</v>
      </c>
    </row>
    <row r="7" spans="1:8">
      <c r="A7" s="438">
        <v>1</v>
      </c>
      <c r="B7" s="456" t="s">
        <v>522</v>
      </c>
      <c r="C7" s="686">
        <v>1014062.232155218</v>
      </c>
      <c r="D7" s="686">
        <v>92434121.131383389</v>
      </c>
      <c r="E7" s="686">
        <v>378374.18999999989</v>
      </c>
      <c r="F7" s="686">
        <v>0</v>
      </c>
      <c r="G7" s="686">
        <v>0</v>
      </c>
      <c r="H7" s="437">
        <f t="shared" ref="H7:H34" si="0">C7+D7-E7-F7</f>
        <v>93069809.17353861</v>
      </c>
    </row>
    <row r="8" spans="1:8">
      <c r="A8" s="438">
        <v>2</v>
      </c>
      <c r="B8" s="456" t="s">
        <v>435</v>
      </c>
      <c r="C8" s="686">
        <v>3273581.0883323355</v>
      </c>
      <c r="D8" s="686">
        <v>79922834.941782221</v>
      </c>
      <c r="E8" s="686">
        <v>1729878.3000000005</v>
      </c>
      <c r="F8" s="686">
        <v>0</v>
      </c>
      <c r="G8" s="686">
        <v>0</v>
      </c>
      <c r="H8" s="437">
        <f t="shared" si="0"/>
        <v>81466537.730114564</v>
      </c>
    </row>
    <row r="9" spans="1:8">
      <c r="A9" s="438">
        <v>3</v>
      </c>
      <c r="B9" s="456" t="s">
        <v>436</v>
      </c>
      <c r="C9" s="686">
        <v>0</v>
      </c>
      <c r="D9" s="686">
        <v>0</v>
      </c>
      <c r="E9" s="686">
        <v>0</v>
      </c>
      <c r="F9" s="686">
        <v>0</v>
      </c>
      <c r="G9" s="686">
        <v>0</v>
      </c>
      <c r="H9" s="437">
        <f t="shared" si="0"/>
        <v>0</v>
      </c>
    </row>
    <row r="10" spans="1:8">
      <c r="A10" s="438">
        <v>4</v>
      </c>
      <c r="B10" s="456" t="s">
        <v>523</v>
      </c>
      <c r="C10" s="686">
        <v>2167946.8875432573</v>
      </c>
      <c r="D10" s="686">
        <v>28751313.20990343</v>
      </c>
      <c r="E10" s="686">
        <v>187228.16</v>
      </c>
      <c r="F10" s="686">
        <v>0</v>
      </c>
      <c r="G10" s="686">
        <v>0</v>
      </c>
      <c r="H10" s="437">
        <f t="shared" si="0"/>
        <v>30732031.937446687</v>
      </c>
    </row>
    <row r="11" spans="1:8">
      <c r="A11" s="438">
        <v>5</v>
      </c>
      <c r="B11" s="456" t="s">
        <v>437</v>
      </c>
      <c r="C11" s="686">
        <v>14588044.888388466</v>
      </c>
      <c r="D11" s="686">
        <v>119565321.02440429</v>
      </c>
      <c r="E11" s="686">
        <v>1476148.0799999998</v>
      </c>
      <c r="F11" s="686">
        <v>0</v>
      </c>
      <c r="G11" s="686">
        <v>0</v>
      </c>
      <c r="H11" s="437">
        <f t="shared" si="0"/>
        <v>132677217.83279276</v>
      </c>
    </row>
    <row r="12" spans="1:8">
      <c r="A12" s="438">
        <v>6</v>
      </c>
      <c r="B12" s="456" t="s">
        <v>438</v>
      </c>
      <c r="C12" s="686">
        <v>373116.03394982242</v>
      </c>
      <c r="D12" s="686">
        <v>25258071.310161792</v>
      </c>
      <c r="E12" s="686">
        <v>293123.25999999989</v>
      </c>
      <c r="F12" s="686">
        <v>0</v>
      </c>
      <c r="G12" s="686">
        <v>0</v>
      </c>
      <c r="H12" s="437">
        <f t="shared" si="0"/>
        <v>25338064.084111612</v>
      </c>
    </row>
    <row r="13" spans="1:8">
      <c r="A13" s="438">
        <v>7</v>
      </c>
      <c r="B13" s="456" t="s">
        <v>439</v>
      </c>
      <c r="C13" s="686">
        <v>5127132.9386811545</v>
      </c>
      <c r="D13" s="686">
        <v>1086150.2057923926</v>
      </c>
      <c r="E13" s="686">
        <v>1199614.81</v>
      </c>
      <c r="F13" s="686">
        <v>0</v>
      </c>
      <c r="G13" s="686">
        <v>0</v>
      </c>
      <c r="H13" s="437">
        <f t="shared" si="0"/>
        <v>5013668.3344735466</v>
      </c>
    </row>
    <row r="14" spans="1:8">
      <c r="A14" s="438">
        <v>8</v>
      </c>
      <c r="B14" s="456" t="s">
        <v>440</v>
      </c>
      <c r="C14" s="686">
        <v>63600.7944116488</v>
      </c>
      <c r="D14" s="686">
        <v>4350956.7597222067</v>
      </c>
      <c r="E14" s="686">
        <v>26002.090000000004</v>
      </c>
      <c r="F14" s="686">
        <v>0</v>
      </c>
      <c r="G14" s="686">
        <v>0</v>
      </c>
      <c r="H14" s="437">
        <f t="shared" si="0"/>
        <v>4388555.4641338559</v>
      </c>
    </row>
    <row r="15" spans="1:8">
      <c r="A15" s="438">
        <v>9</v>
      </c>
      <c r="B15" s="456" t="s">
        <v>441</v>
      </c>
      <c r="C15" s="686">
        <v>3174083.0064264061</v>
      </c>
      <c r="D15" s="686">
        <v>3251307.615728979</v>
      </c>
      <c r="E15" s="686">
        <v>555290.79000000015</v>
      </c>
      <c r="F15" s="686">
        <v>0</v>
      </c>
      <c r="G15" s="686">
        <v>0</v>
      </c>
      <c r="H15" s="437">
        <f t="shared" si="0"/>
        <v>5870099.8321553851</v>
      </c>
    </row>
    <row r="16" spans="1:8">
      <c r="A16" s="438">
        <v>10</v>
      </c>
      <c r="B16" s="456" t="s">
        <v>442</v>
      </c>
      <c r="C16" s="686">
        <v>0</v>
      </c>
      <c r="D16" s="686">
        <v>811440.39704920177</v>
      </c>
      <c r="E16" s="686">
        <v>5420.26</v>
      </c>
      <c r="F16" s="686">
        <v>0</v>
      </c>
      <c r="G16" s="686">
        <v>0</v>
      </c>
      <c r="H16" s="437">
        <f t="shared" si="0"/>
        <v>806020.13704920176</v>
      </c>
    </row>
    <row r="17" spans="1:9">
      <c r="A17" s="438">
        <v>11</v>
      </c>
      <c r="B17" s="456" t="s">
        <v>443</v>
      </c>
      <c r="C17" s="686">
        <v>27124.924423839915</v>
      </c>
      <c r="D17" s="686">
        <v>13824129.519751355</v>
      </c>
      <c r="E17" s="686">
        <v>245372.5100000001</v>
      </c>
      <c r="F17" s="686">
        <v>0</v>
      </c>
      <c r="G17" s="686">
        <v>0</v>
      </c>
      <c r="H17" s="437">
        <f t="shared" si="0"/>
        <v>13605881.934175195</v>
      </c>
    </row>
    <row r="18" spans="1:9">
      <c r="A18" s="438">
        <v>12</v>
      </c>
      <c r="B18" s="456" t="s">
        <v>444</v>
      </c>
      <c r="C18" s="686">
        <v>5968386.6221351204</v>
      </c>
      <c r="D18" s="686">
        <v>62024243.984957807</v>
      </c>
      <c r="E18" s="686">
        <v>1926921.8400000017</v>
      </c>
      <c r="F18" s="686">
        <v>0</v>
      </c>
      <c r="G18" s="686">
        <v>0</v>
      </c>
      <c r="H18" s="437">
        <f t="shared" si="0"/>
        <v>66065708.767092928</v>
      </c>
    </row>
    <row r="19" spans="1:9">
      <c r="A19" s="438">
        <v>13</v>
      </c>
      <c r="B19" s="456" t="s">
        <v>445</v>
      </c>
      <c r="C19" s="686">
        <v>9036637.5827197507</v>
      </c>
      <c r="D19" s="686">
        <v>47438261.895536378</v>
      </c>
      <c r="E19" s="686">
        <v>2832407.5800000005</v>
      </c>
      <c r="F19" s="686">
        <v>0</v>
      </c>
      <c r="G19" s="686">
        <v>0</v>
      </c>
      <c r="H19" s="437">
        <f t="shared" si="0"/>
        <v>53642491.898256131</v>
      </c>
    </row>
    <row r="20" spans="1:9">
      <c r="A20" s="438">
        <v>14</v>
      </c>
      <c r="B20" s="456" t="s">
        <v>446</v>
      </c>
      <c r="C20" s="686">
        <v>3459843.3279427509</v>
      </c>
      <c r="D20" s="686">
        <v>79309496.817860782</v>
      </c>
      <c r="E20" s="686">
        <v>1126099.3399999994</v>
      </c>
      <c r="F20" s="686">
        <v>0</v>
      </c>
      <c r="G20" s="686">
        <v>0</v>
      </c>
      <c r="H20" s="437">
        <f t="shared" si="0"/>
        <v>81643240.805803522</v>
      </c>
    </row>
    <row r="21" spans="1:9">
      <c r="A21" s="438">
        <v>15</v>
      </c>
      <c r="B21" s="456" t="s">
        <v>447</v>
      </c>
      <c r="C21" s="686">
        <v>719965.42204950284</v>
      </c>
      <c r="D21" s="686">
        <v>18467357.432973955</v>
      </c>
      <c r="E21" s="686">
        <v>192894.92</v>
      </c>
      <c r="F21" s="686">
        <v>0</v>
      </c>
      <c r="G21" s="686">
        <v>0</v>
      </c>
      <c r="H21" s="437">
        <f t="shared" si="0"/>
        <v>18994427.935023457</v>
      </c>
    </row>
    <row r="22" spans="1:9">
      <c r="A22" s="438">
        <v>16</v>
      </c>
      <c r="B22" s="456" t="s">
        <v>448</v>
      </c>
      <c r="C22" s="686">
        <v>529.79</v>
      </c>
      <c r="D22" s="686">
        <v>1406572.1528519802</v>
      </c>
      <c r="E22" s="686">
        <v>59138.94</v>
      </c>
      <c r="F22" s="686">
        <v>0</v>
      </c>
      <c r="G22" s="686">
        <v>0</v>
      </c>
      <c r="H22" s="437">
        <f t="shared" si="0"/>
        <v>1347963.0028519803</v>
      </c>
    </row>
    <row r="23" spans="1:9">
      <c r="A23" s="438">
        <v>17</v>
      </c>
      <c r="B23" s="456" t="s">
        <v>526</v>
      </c>
      <c r="C23" s="686">
        <v>132478.00171120232</v>
      </c>
      <c r="D23" s="686">
        <v>6562979.8719419455</v>
      </c>
      <c r="E23" s="686">
        <v>34432.520000000004</v>
      </c>
      <c r="F23" s="686">
        <v>0</v>
      </c>
      <c r="G23" s="686">
        <v>0</v>
      </c>
      <c r="H23" s="437">
        <f t="shared" si="0"/>
        <v>6661025.3536531478</v>
      </c>
    </row>
    <row r="24" spans="1:9">
      <c r="A24" s="438">
        <v>18</v>
      </c>
      <c r="B24" s="456" t="s">
        <v>449</v>
      </c>
      <c r="C24" s="686">
        <v>0</v>
      </c>
      <c r="D24" s="686">
        <v>3121606.1029487308</v>
      </c>
      <c r="E24" s="686">
        <v>3613.1099999999997</v>
      </c>
      <c r="F24" s="686">
        <v>0</v>
      </c>
      <c r="G24" s="686">
        <v>0</v>
      </c>
      <c r="H24" s="437">
        <f t="shared" si="0"/>
        <v>3117992.9929487309</v>
      </c>
    </row>
    <row r="25" spans="1:9">
      <c r="A25" s="438">
        <v>19</v>
      </c>
      <c r="B25" s="456" t="s">
        <v>450</v>
      </c>
      <c r="C25" s="686">
        <v>0</v>
      </c>
      <c r="D25" s="686">
        <v>2629017.2942806208</v>
      </c>
      <c r="E25" s="686">
        <v>6175.41</v>
      </c>
      <c r="F25" s="686">
        <v>0</v>
      </c>
      <c r="G25" s="686">
        <v>0</v>
      </c>
      <c r="H25" s="437">
        <f t="shared" si="0"/>
        <v>2622841.8842806206</v>
      </c>
    </row>
    <row r="26" spans="1:9">
      <c r="A26" s="438">
        <v>20</v>
      </c>
      <c r="B26" s="456" t="s">
        <v>525</v>
      </c>
      <c r="C26" s="686">
        <v>566868.44420082343</v>
      </c>
      <c r="D26" s="686">
        <v>45611715.569910094</v>
      </c>
      <c r="E26" s="686">
        <v>616221.45000000019</v>
      </c>
      <c r="F26" s="686">
        <v>0</v>
      </c>
      <c r="G26" s="686">
        <v>0</v>
      </c>
      <c r="H26" s="437">
        <f t="shared" si="0"/>
        <v>45562362.564110912</v>
      </c>
      <c r="I26" s="453"/>
    </row>
    <row r="27" spans="1:9">
      <c r="A27" s="438">
        <v>21</v>
      </c>
      <c r="B27" s="456" t="s">
        <v>451</v>
      </c>
      <c r="C27" s="686">
        <v>1019507.074437056</v>
      </c>
      <c r="D27" s="686">
        <v>1303053.2389884023</v>
      </c>
      <c r="E27" s="686">
        <v>12767.210000000001</v>
      </c>
      <c r="F27" s="686">
        <v>0</v>
      </c>
      <c r="G27" s="686">
        <v>0</v>
      </c>
      <c r="H27" s="437">
        <f t="shared" si="0"/>
        <v>2309793.1034254581</v>
      </c>
      <c r="I27" s="453"/>
    </row>
    <row r="28" spans="1:9">
      <c r="A28" s="438">
        <v>22</v>
      </c>
      <c r="B28" s="456" t="s">
        <v>452</v>
      </c>
      <c r="C28" s="686">
        <v>61419.27829773906</v>
      </c>
      <c r="D28" s="686">
        <v>1349736.6483945928</v>
      </c>
      <c r="E28" s="686">
        <v>48539.079999999994</v>
      </c>
      <c r="F28" s="686">
        <v>0</v>
      </c>
      <c r="G28" s="686">
        <v>0</v>
      </c>
      <c r="H28" s="437">
        <f t="shared" si="0"/>
        <v>1362616.8466923318</v>
      </c>
      <c r="I28" s="453"/>
    </row>
    <row r="29" spans="1:9">
      <c r="A29" s="438">
        <v>23</v>
      </c>
      <c r="B29" s="456" t="s">
        <v>453</v>
      </c>
      <c r="C29" s="686">
        <v>10471157.425445287</v>
      </c>
      <c r="D29" s="686">
        <v>66057501.182116143</v>
      </c>
      <c r="E29" s="686">
        <v>3350157.33</v>
      </c>
      <c r="F29" s="686">
        <v>0</v>
      </c>
      <c r="G29" s="686">
        <v>0</v>
      </c>
      <c r="H29" s="437">
        <f t="shared" si="0"/>
        <v>73178501.277561426</v>
      </c>
      <c r="I29" s="453"/>
    </row>
    <row r="30" spans="1:9">
      <c r="A30" s="438">
        <v>24</v>
      </c>
      <c r="B30" s="456" t="s">
        <v>524</v>
      </c>
      <c r="C30" s="686">
        <v>1273590.7135034679</v>
      </c>
      <c r="D30" s="686">
        <v>21730931.752743129</v>
      </c>
      <c r="E30" s="686">
        <v>1154649.8600000001</v>
      </c>
      <c r="F30" s="686">
        <v>0</v>
      </c>
      <c r="G30" s="686">
        <v>0</v>
      </c>
      <c r="H30" s="437">
        <f t="shared" si="0"/>
        <v>21849872.606246598</v>
      </c>
      <c r="I30" s="453"/>
    </row>
    <row r="31" spans="1:9">
      <c r="A31" s="438">
        <v>25</v>
      </c>
      <c r="B31" s="456" t="s">
        <v>454</v>
      </c>
      <c r="C31" s="686">
        <v>6988553.1484122649</v>
      </c>
      <c r="D31" s="686">
        <v>39686046.828505479</v>
      </c>
      <c r="E31" s="686">
        <v>2058676.46</v>
      </c>
      <c r="F31" s="686">
        <v>0</v>
      </c>
      <c r="G31" s="686">
        <v>0</v>
      </c>
      <c r="H31" s="437">
        <f t="shared" si="0"/>
        <v>44615923.516917743</v>
      </c>
      <c r="I31" s="453"/>
    </row>
    <row r="32" spans="1:9">
      <c r="A32" s="438">
        <v>26</v>
      </c>
      <c r="B32" s="456" t="s">
        <v>521</v>
      </c>
      <c r="C32" s="686">
        <v>0</v>
      </c>
      <c r="D32" s="686">
        <v>0</v>
      </c>
      <c r="E32" s="686">
        <v>0</v>
      </c>
      <c r="F32" s="686">
        <v>0</v>
      </c>
      <c r="G32" s="686">
        <v>0</v>
      </c>
      <c r="H32" s="437">
        <f t="shared" si="0"/>
        <v>0</v>
      </c>
      <c r="I32" s="453"/>
    </row>
    <row r="33" spans="1:9">
      <c r="A33" s="438">
        <v>27</v>
      </c>
      <c r="B33" s="439" t="s">
        <v>455</v>
      </c>
      <c r="C33" s="686">
        <v>0</v>
      </c>
      <c r="D33" s="686">
        <v>90058033.390000001</v>
      </c>
      <c r="E33" s="686">
        <v>287576.9196331618</v>
      </c>
      <c r="F33" s="686">
        <v>0</v>
      </c>
      <c r="G33" s="686">
        <v>0</v>
      </c>
      <c r="H33" s="437">
        <f t="shared" si="0"/>
        <v>89770456.470366836</v>
      </c>
      <c r="I33" s="453"/>
    </row>
    <row r="34" spans="1:9">
      <c r="A34" s="438">
        <v>28</v>
      </c>
      <c r="B34" s="455" t="s">
        <v>64</v>
      </c>
      <c r="C34" s="688">
        <f>SUM(C7:C33)</f>
        <v>69507629.625167102</v>
      </c>
      <c r="D34" s="688">
        <f>SUM(D7:D33)</f>
        <v>856012200.27968931</v>
      </c>
      <c r="E34" s="688">
        <f>SUM(E7:E33)</f>
        <v>19806724.419633165</v>
      </c>
      <c r="F34" s="688">
        <f>SUM(F7:F33)</f>
        <v>0</v>
      </c>
      <c r="G34" s="688">
        <f>SUM(G7:G33)</f>
        <v>0</v>
      </c>
      <c r="H34" s="437">
        <f t="shared" si="0"/>
        <v>905713105.48522329</v>
      </c>
      <c r="I34" s="453"/>
    </row>
    <row r="35" spans="1:9">
      <c r="A35" s="453"/>
      <c r="B35" s="453"/>
      <c r="C35" s="453"/>
      <c r="D35" s="453"/>
      <c r="E35" s="453"/>
      <c r="F35" s="453"/>
      <c r="G35" s="453"/>
      <c r="H35" s="453"/>
      <c r="I35" s="453"/>
    </row>
    <row r="36" spans="1:9">
      <c r="A36" s="453"/>
      <c r="B36" s="454"/>
      <c r="C36" s="453"/>
      <c r="D36" s="453"/>
      <c r="E36" s="453"/>
      <c r="F36" s="453"/>
      <c r="G36" s="453"/>
      <c r="H36" s="453"/>
      <c r="I36" s="453"/>
    </row>
  </sheetData>
  <mergeCells count="5">
    <mergeCell ref="G5:G6"/>
    <mergeCell ref="A5:B6"/>
    <mergeCell ref="C5:D5"/>
    <mergeCell ref="E5:E6"/>
    <mergeCell ref="F5:F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zoomScale="85" zoomScaleNormal="85" workbookViewId="0">
      <selection activeCell="B2" sqref="B2"/>
    </sheetView>
  </sheetViews>
  <sheetFormatPr defaultColWidth="9.140625" defaultRowHeight="12.75"/>
  <cols>
    <col min="1" max="1" width="11.85546875" style="425" bestFit="1" customWidth="1"/>
    <col min="2" max="2" width="108" style="425" bestFit="1" customWidth="1"/>
    <col min="3" max="3" width="35.5703125" style="425" customWidth="1"/>
    <col min="4" max="4" width="38.42578125" style="357" customWidth="1"/>
    <col min="5" max="16384" width="9.140625" style="425"/>
  </cols>
  <sheetData>
    <row r="1" spans="1:4" ht="13.5">
      <c r="A1" s="354" t="s">
        <v>30</v>
      </c>
      <c r="B1" s="435" t="str">
        <f>'Info '!C2</f>
        <v>JSC " Halyk Bank Georgia"</v>
      </c>
      <c r="D1" s="425"/>
    </row>
    <row r="2" spans="1:4">
      <c r="A2" s="355" t="s">
        <v>31</v>
      </c>
      <c r="B2" s="434">
        <f>'1. key ratios '!B2</f>
        <v>45291</v>
      </c>
      <c r="D2" s="425"/>
    </row>
    <row r="3" spans="1:4">
      <c r="A3" s="356" t="s">
        <v>456</v>
      </c>
      <c r="D3" s="425"/>
    </row>
    <row r="5" spans="1:4">
      <c r="A5" s="811" t="s">
        <v>670</v>
      </c>
      <c r="B5" s="811"/>
      <c r="C5" s="433" t="s">
        <v>473</v>
      </c>
      <c r="D5" s="433" t="s">
        <v>514</v>
      </c>
    </row>
    <row r="6" spans="1:4">
      <c r="A6" s="463">
        <v>1</v>
      </c>
      <c r="B6" s="457" t="s">
        <v>669</v>
      </c>
      <c r="C6" s="689">
        <v>16616958.28999993</v>
      </c>
      <c r="D6" s="689">
        <v>0</v>
      </c>
    </row>
    <row r="7" spans="1:4">
      <c r="A7" s="460">
        <v>2</v>
      </c>
      <c r="B7" s="457" t="s">
        <v>668</v>
      </c>
      <c r="C7" s="689">
        <f>SUM(C8:C9)</f>
        <v>7391442.1246816125</v>
      </c>
      <c r="D7" s="689">
        <f>SUM(D8:D9)</f>
        <v>0</v>
      </c>
    </row>
    <row r="8" spans="1:4">
      <c r="A8" s="462">
        <v>2.1</v>
      </c>
      <c r="B8" s="461" t="s">
        <v>529</v>
      </c>
      <c r="C8" s="689">
        <v>7043413.1323138429</v>
      </c>
      <c r="D8" s="689">
        <v>0</v>
      </c>
    </row>
    <row r="9" spans="1:4">
      <c r="A9" s="462">
        <v>2.2000000000000002</v>
      </c>
      <c r="B9" s="461" t="s">
        <v>527</v>
      </c>
      <c r="C9" s="689">
        <v>348028.99236776918</v>
      </c>
      <c r="D9" s="689">
        <v>0</v>
      </c>
    </row>
    <row r="10" spans="1:4">
      <c r="A10" s="463">
        <v>3</v>
      </c>
      <c r="B10" s="457" t="s">
        <v>667</v>
      </c>
      <c r="C10" s="689">
        <f>SUM(C11:C13)</f>
        <v>4593239.1598789999</v>
      </c>
      <c r="D10" s="689">
        <f>SUM(D11:D13)</f>
        <v>0</v>
      </c>
    </row>
    <row r="11" spans="1:4">
      <c r="A11" s="462">
        <v>3.1</v>
      </c>
      <c r="B11" s="461" t="s">
        <v>458</v>
      </c>
      <c r="C11" s="689">
        <v>0</v>
      </c>
      <c r="D11" s="689">
        <v>0</v>
      </c>
    </row>
    <row r="12" spans="1:4">
      <c r="A12" s="462">
        <v>3.2</v>
      </c>
      <c r="B12" s="461" t="s">
        <v>666</v>
      </c>
      <c r="C12" s="689">
        <v>4499299.8269262966</v>
      </c>
      <c r="D12" s="689">
        <v>0</v>
      </c>
    </row>
    <row r="13" spans="1:4">
      <c r="A13" s="462">
        <v>3.3</v>
      </c>
      <c r="B13" s="461" t="s">
        <v>528</v>
      </c>
      <c r="C13" s="689">
        <v>93939.332952703262</v>
      </c>
      <c r="D13" s="689">
        <v>0</v>
      </c>
    </row>
    <row r="14" spans="1:4">
      <c r="A14" s="460">
        <v>4</v>
      </c>
      <c r="B14" s="459" t="s">
        <v>665</v>
      </c>
      <c r="C14" s="689">
        <v>64094.275197391435</v>
      </c>
      <c r="D14" s="689">
        <v>0</v>
      </c>
    </row>
    <row r="15" spans="1:4">
      <c r="A15" s="458">
        <v>5</v>
      </c>
      <c r="B15" s="457" t="s">
        <v>664</v>
      </c>
      <c r="C15" s="685">
        <f>C6+C7-C10+C14</f>
        <v>19479255.529999934</v>
      </c>
      <c r="D15" s="685">
        <f>D6+D7-D10+D14</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zoomScale="70" zoomScaleNormal="70" workbookViewId="0">
      <selection activeCell="B2" sqref="B2"/>
    </sheetView>
  </sheetViews>
  <sheetFormatPr defaultColWidth="9.140625" defaultRowHeight="12.75"/>
  <cols>
    <col min="1" max="1" width="11.85546875" style="425" bestFit="1" customWidth="1"/>
    <col min="2" max="2" width="128.85546875" style="425" bestFit="1" customWidth="1"/>
    <col min="3" max="3" width="37" style="425" customWidth="1"/>
    <col min="4" max="4" width="50.5703125" style="425" customWidth="1"/>
    <col min="5" max="16384" width="9.140625" style="425"/>
  </cols>
  <sheetData>
    <row r="1" spans="1:4" ht="13.5">
      <c r="A1" s="354" t="s">
        <v>30</v>
      </c>
      <c r="B1" s="435" t="str">
        <f>'Info '!C2</f>
        <v>JSC " Halyk Bank Georgia"</v>
      </c>
    </row>
    <row r="2" spans="1:4">
      <c r="A2" s="355" t="s">
        <v>31</v>
      </c>
      <c r="B2" s="434">
        <f>'1. key ratios '!B2</f>
        <v>45291</v>
      </c>
    </row>
    <row r="3" spans="1:4">
      <c r="A3" s="356" t="s">
        <v>460</v>
      </c>
    </row>
    <row r="4" spans="1:4">
      <c r="A4" s="356"/>
    </row>
    <row r="5" spans="1:4" ht="15" customHeight="1">
      <c r="A5" s="812" t="s">
        <v>530</v>
      </c>
      <c r="B5" s="813"/>
      <c r="C5" s="816" t="s">
        <v>461</v>
      </c>
      <c r="D5" s="816" t="s">
        <v>462</v>
      </c>
    </row>
    <row r="6" spans="1:4">
      <c r="A6" s="814"/>
      <c r="B6" s="815"/>
      <c r="C6" s="816"/>
      <c r="D6" s="816"/>
    </row>
    <row r="7" spans="1:4">
      <c r="A7" s="465">
        <v>1</v>
      </c>
      <c r="B7" s="426" t="s">
        <v>457</v>
      </c>
      <c r="C7" s="689">
        <v>70506006.520000055</v>
      </c>
      <c r="D7" s="690"/>
    </row>
    <row r="8" spans="1:4">
      <c r="A8" s="467">
        <v>2</v>
      </c>
      <c r="B8" s="467" t="s">
        <v>463</v>
      </c>
      <c r="C8" s="689">
        <v>11848901.189999998</v>
      </c>
      <c r="D8" s="690"/>
    </row>
    <row r="9" spans="1:4">
      <c r="A9" s="467">
        <v>3</v>
      </c>
      <c r="B9" s="468" t="s">
        <v>673</v>
      </c>
      <c r="C9" s="689">
        <v>0</v>
      </c>
      <c r="D9" s="690"/>
    </row>
    <row r="10" spans="1:4">
      <c r="A10" s="467">
        <v>4</v>
      </c>
      <c r="B10" s="467" t="s">
        <v>464</v>
      </c>
      <c r="C10" s="689">
        <f>SUM(C11:C17)</f>
        <v>12847278.09</v>
      </c>
      <c r="D10" s="690"/>
    </row>
    <row r="11" spans="1:4">
      <c r="A11" s="467">
        <v>5</v>
      </c>
      <c r="B11" s="466" t="s">
        <v>672</v>
      </c>
      <c r="C11" s="689">
        <v>1681095.3364357438</v>
      </c>
      <c r="D11" s="690"/>
    </row>
    <row r="12" spans="1:4">
      <c r="A12" s="467">
        <v>6</v>
      </c>
      <c r="B12" s="466" t="s">
        <v>465</v>
      </c>
      <c r="C12" s="689">
        <v>9225501.959999999</v>
      </c>
      <c r="D12" s="690"/>
    </row>
    <row r="13" spans="1:4">
      <c r="A13" s="467">
        <v>7</v>
      </c>
      <c r="B13" s="466" t="s">
        <v>468</v>
      </c>
      <c r="C13" s="689">
        <v>0</v>
      </c>
      <c r="D13" s="690"/>
    </row>
    <row r="14" spans="1:4">
      <c r="A14" s="467">
        <v>8</v>
      </c>
      <c r="B14" s="466" t="s">
        <v>466</v>
      </c>
      <c r="C14" s="689">
        <v>724371.22000000009</v>
      </c>
      <c r="D14" s="691">
        <v>837245.08</v>
      </c>
    </row>
    <row r="15" spans="1:4">
      <c r="A15" s="467">
        <v>9</v>
      </c>
      <c r="B15" s="466" t="s">
        <v>467</v>
      </c>
      <c r="C15" s="689">
        <v>0</v>
      </c>
      <c r="D15" s="691">
        <v>0</v>
      </c>
    </row>
    <row r="16" spans="1:4">
      <c r="A16" s="467">
        <v>10</v>
      </c>
      <c r="B16" s="466" t="s">
        <v>469</v>
      </c>
      <c r="C16" s="689">
        <v>1045543.3430447489</v>
      </c>
      <c r="D16" s="691">
        <v>0</v>
      </c>
    </row>
    <row r="17" spans="1:4">
      <c r="A17" s="467">
        <v>11</v>
      </c>
      <c r="B17" s="466" t="s">
        <v>671</v>
      </c>
      <c r="C17" s="689">
        <v>170766.23051950749</v>
      </c>
      <c r="D17" s="690"/>
    </row>
    <row r="18" spans="1:4">
      <c r="A18" s="465">
        <v>12</v>
      </c>
      <c r="B18" s="464" t="s">
        <v>459</v>
      </c>
      <c r="C18" s="685">
        <f>C7+C8+C9-C10</f>
        <v>69507629.620000049</v>
      </c>
      <c r="D18" s="690"/>
    </row>
    <row r="21" spans="1:4">
      <c r="B21" s="354"/>
    </row>
    <row r="22" spans="1:4">
      <c r="B22" s="355"/>
    </row>
    <row r="23" spans="1:4">
      <c r="B23" s="356"/>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showGridLines="0" zoomScale="80" zoomScaleNormal="80" workbookViewId="0">
      <selection activeCell="B2" sqref="B2"/>
    </sheetView>
  </sheetViews>
  <sheetFormatPr defaultColWidth="9.140625" defaultRowHeight="12.75"/>
  <cols>
    <col min="1" max="1" width="11.85546875" style="450" bestFit="1" customWidth="1"/>
    <col min="2" max="2" width="63.85546875" style="450" customWidth="1"/>
    <col min="3" max="3" width="17" style="450" bestFit="1" customWidth="1"/>
    <col min="4" max="18" width="22.28515625" style="450" customWidth="1"/>
    <col min="19" max="19" width="23.28515625" style="450" bestFit="1" customWidth="1"/>
    <col min="20" max="26" width="22.28515625" style="450" customWidth="1"/>
    <col min="27" max="27" width="23.28515625" style="450" bestFit="1" customWidth="1"/>
    <col min="28" max="28" width="20" style="450" customWidth="1"/>
    <col min="29" max="16384" width="9.140625" style="450"/>
  </cols>
  <sheetData>
    <row r="1" spans="1:28" ht="13.5">
      <c r="A1" s="354" t="s">
        <v>30</v>
      </c>
      <c r="B1" s="435" t="str">
        <f>'Info '!C2</f>
        <v>JSC " Halyk Bank Georgia"</v>
      </c>
    </row>
    <row r="2" spans="1:28">
      <c r="A2" s="355" t="s">
        <v>31</v>
      </c>
      <c r="B2" s="434">
        <f>'1. key ratios '!B2</f>
        <v>45291</v>
      </c>
      <c r="C2" s="451"/>
    </row>
    <row r="3" spans="1:28">
      <c r="A3" s="356" t="s">
        <v>470</v>
      </c>
    </row>
    <row r="5" spans="1:28" ht="15" customHeight="1">
      <c r="A5" s="818" t="s">
        <v>685</v>
      </c>
      <c r="B5" s="819"/>
      <c r="C5" s="824" t="s">
        <v>471</v>
      </c>
      <c r="D5" s="825"/>
      <c r="E5" s="825"/>
      <c r="F5" s="825"/>
      <c r="G5" s="825"/>
      <c r="H5" s="825"/>
      <c r="I5" s="825"/>
      <c r="J5" s="825"/>
      <c r="K5" s="825"/>
      <c r="L5" s="825"/>
      <c r="M5" s="825"/>
      <c r="N5" s="825"/>
      <c r="O5" s="825"/>
      <c r="P5" s="825"/>
      <c r="Q5" s="825"/>
      <c r="R5" s="825"/>
      <c r="S5" s="825"/>
      <c r="T5" s="480"/>
      <c r="U5" s="480"/>
      <c r="V5" s="480"/>
      <c r="W5" s="480"/>
      <c r="X5" s="480"/>
      <c r="Y5" s="480"/>
      <c r="Z5" s="480"/>
      <c r="AA5" s="479"/>
      <c r="AB5" s="472"/>
    </row>
    <row r="6" spans="1:28" ht="12" customHeight="1">
      <c r="A6" s="820"/>
      <c r="B6" s="821"/>
      <c r="C6" s="826" t="s">
        <v>64</v>
      </c>
      <c r="D6" s="828" t="s">
        <v>684</v>
      </c>
      <c r="E6" s="828"/>
      <c r="F6" s="828"/>
      <c r="G6" s="828"/>
      <c r="H6" s="828" t="s">
        <v>683</v>
      </c>
      <c r="I6" s="828"/>
      <c r="J6" s="828"/>
      <c r="K6" s="828"/>
      <c r="L6" s="478"/>
      <c r="M6" s="829" t="s">
        <v>682</v>
      </c>
      <c r="N6" s="829"/>
      <c r="O6" s="829"/>
      <c r="P6" s="829"/>
      <c r="Q6" s="829"/>
      <c r="R6" s="829"/>
      <c r="S6" s="809"/>
      <c r="T6" s="477"/>
      <c r="U6" s="817" t="s">
        <v>681</v>
      </c>
      <c r="V6" s="817"/>
      <c r="W6" s="817"/>
      <c r="X6" s="817"/>
      <c r="Y6" s="817"/>
      <c r="Z6" s="817"/>
      <c r="AA6" s="810"/>
      <c r="AB6" s="476"/>
    </row>
    <row r="7" spans="1:28">
      <c r="A7" s="822"/>
      <c r="B7" s="823"/>
      <c r="C7" s="827"/>
      <c r="D7" s="475"/>
      <c r="E7" s="473" t="s">
        <v>472</v>
      </c>
      <c r="F7" s="447" t="s">
        <v>679</v>
      </c>
      <c r="G7" s="449" t="s">
        <v>680</v>
      </c>
      <c r="H7" s="451"/>
      <c r="I7" s="473" t="s">
        <v>472</v>
      </c>
      <c r="J7" s="447" t="s">
        <v>679</v>
      </c>
      <c r="K7" s="449" t="s">
        <v>680</v>
      </c>
      <c r="L7" s="474"/>
      <c r="M7" s="473" t="s">
        <v>472</v>
      </c>
      <c r="N7" s="473" t="s">
        <v>679</v>
      </c>
      <c r="O7" s="473" t="s">
        <v>678</v>
      </c>
      <c r="P7" s="473" t="s">
        <v>677</v>
      </c>
      <c r="Q7" s="473" t="s">
        <v>676</v>
      </c>
      <c r="R7" s="447" t="s">
        <v>675</v>
      </c>
      <c r="S7" s="473" t="s">
        <v>674</v>
      </c>
      <c r="T7" s="474"/>
      <c r="U7" s="473" t="s">
        <v>472</v>
      </c>
      <c r="V7" s="473" t="s">
        <v>679</v>
      </c>
      <c r="W7" s="473" t="s">
        <v>678</v>
      </c>
      <c r="X7" s="473" t="s">
        <v>677</v>
      </c>
      <c r="Y7" s="473" t="s">
        <v>676</v>
      </c>
      <c r="Z7" s="447" t="s">
        <v>675</v>
      </c>
      <c r="AA7" s="473" t="s">
        <v>674</v>
      </c>
      <c r="AB7" s="472"/>
    </row>
    <row r="8" spans="1:28">
      <c r="A8" s="471">
        <v>1</v>
      </c>
      <c r="B8" s="443" t="s">
        <v>473</v>
      </c>
      <c r="C8" s="688">
        <v>723753431.80485737</v>
      </c>
      <c r="D8" s="686">
        <v>597709514.64906454</v>
      </c>
      <c r="E8" s="686">
        <v>27012518.963682823</v>
      </c>
      <c r="F8" s="686">
        <v>0</v>
      </c>
      <c r="G8" s="686">
        <v>0</v>
      </c>
      <c r="H8" s="686">
        <v>56536287.530625671</v>
      </c>
      <c r="I8" s="686">
        <v>11510397.705430469</v>
      </c>
      <c r="J8" s="686">
        <v>17199355.569426592</v>
      </c>
      <c r="K8" s="686">
        <v>0</v>
      </c>
      <c r="L8" s="686">
        <v>67420056.69415088</v>
      </c>
      <c r="M8" s="686">
        <v>5275684.7321424577</v>
      </c>
      <c r="N8" s="686">
        <v>6336554.5189281004</v>
      </c>
      <c r="O8" s="686">
        <v>2980317.1498524416</v>
      </c>
      <c r="P8" s="686">
        <v>9006711.4531704634</v>
      </c>
      <c r="Q8" s="686">
        <v>8859318.1898053735</v>
      </c>
      <c r="R8" s="686">
        <v>4339082.8937943429</v>
      </c>
      <c r="S8" s="686">
        <v>814363.18113842001</v>
      </c>
      <c r="T8" s="686">
        <v>2087572.9310161946</v>
      </c>
      <c r="U8" s="686">
        <v>0</v>
      </c>
      <c r="V8" s="686">
        <v>0</v>
      </c>
      <c r="W8" s="686">
        <v>0</v>
      </c>
      <c r="X8" s="686">
        <v>77106.648412034032</v>
      </c>
      <c r="Y8" s="686">
        <v>1786091.1757026147</v>
      </c>
      <c r="Z8" s="686">
        <v>165121.87854095022</v>
      </c>
      <c r="AA8" s="686">
        <v>59253.228360595749</v>
      </c>
      <c r="AB8" s="469"/>
    </row>
    <row r="9" spans="1:28">
      <c r="A9" s="438">
        <v>1.1000000000000001</v>
      </c>
      <c r="B9" s="470" t="s">
        <v>474</v>
      </c>
      <c r="C9" s="692">
        <v>0</v>
      </c>
      <c r="D9" s="686">
        <v>0</v>
      </c>
      <c r="E9" s="686">
        <v>0</v>
      </c>
      <c r="F9" s="686">
        <v>0</v>
      </c>
      <c r="G9" s="686">
        <v>0</v>
      </c>
      <c r="H9" s="686">
        <v>0</v>
      </c>
      <c r="I9" s="686">
        <v>0</v>
      </c>
      <c r="J9" s="686">
        <v>0</v>
      </c>
      <c r="K9" s="686">
        <v>0</v>
      </c>
      <c r="L9" s="686">
        <v>0</v>
      </c>
      <c r="M9" s="686">
        <v>0</v>
      </c>
      <c r="N9" s="686">
        <v>0</v>
      </c>
      <c r="O9" s="686">
        <v>0</v>
      </c>
      <c r="P9" s="686">
        <v>0</v>
      </c>
      <c r="Q9" s="686">
        <v>0</v>
      </c>
      <c r="R9" s="686">
        <v>0</v>
      </c>
      <c r="S9" s="686">
        <v>0</v>
      </c>
      <c r="T9" s="686">
        <v>0</v>
      </c>
      <c r="U9" s="686">
        <v>0</v>
      </c>
      <c r="V9" s="686">
        <v>0</v>
      </c>
      <c r="W9" s="686">
        <v>0</v>
      </c>
      <c r="X9" s="686">
        <v>0</v>
      </c>
      <c r="Y9" s="686">
        <v>0</v>
      </c>
      <c r="Z9" s="686">
        <v>0</v>
      </c>
      <c r="AA9" s="686">
        <v>0</v>
      </c>
      <c r="AB9" s="469"/>
    </row>
    <row r="10" spans="1:28">
      <c r="A10" s="438">
        <v>1.2</v>
      </c>
      <c r="B10" s="470" t="s">
        <v>475</v>
      </c>
      <c r="C10" s="692">
        <v>0</v>
      </c>
      <c r="D10" s="686">
        <v>0</v>
      </c>
      <c r="E10" s="686">
        <v>0</v>
      </c>
      <c r="F10" s="686">
        <v>0</v>
      </c>
      <c r="G10" s="686">
        <v>0</v>
      </c>
      <c r="H10" s="686">
        <v>0</v>
      </c>
      <c r="I10" s="686">
        <v>0</v>
      </c>
      <c r="J10" s="686">
        <v>0</v>
      </c>
      <c r="K10" s="686">
        <v>0</v>
      </c>
      <c r="L10" s="686">
        <v>0</v>
      </c>
      <c r="M10" s="686">
        <v>0</v>
      </c>
      <c r="N10" s="686">
        <v>0</v>
      </c>
      <c r="O10" s="686">
        <v>0</v>
      </c>
      <c r="P10" s="686">
        <v>0</v>
      </c>
      <c r="Q10" s="686">
        <v>0</v>
      </c>
      <c r="R10" s="686">
        <v>0</v>
      </c>
      <c r="S10" s="686">
        <v>0</v>
      </c>
      <c r="T10" s="686">
        <v>0</v>
      </c>
      <c r="U10" s="686">
        <v>0</v>
      </c>
      <c r="V10" s="686">
        <v>0</v>
      </c>
      <c r="W10" s="686">
        <v>0</v>
      </c>
      <c r="X10" s="686">
        <v>0</v>
      </c>
      <c r="Y10" s="686">
        <v>0</v>
      </c>
      <c r="Z10" s="686">
        <v>0</v>
      </c>
      <c r="AA10" s="686">
        <v>0</v>
      </c>
      <c r="AB10" s="469"/>
    </row>
    <row r="11" spans="1:28">
      <c r="A11" s="438">
        <v>1.3</v>
      </c>
      <c r="B11" s="470" t="s">
        <v>476</v>
      </c>
      <c r="C11" s="692">
        <v>0</v>
      </c>
      <c r="D11" s="686">
        <v>0</v>
      </c>
      <c r="E11" s="686">
        <v>0</v>
      </c>
      <c r="F11" s="686">
        <v>0</v>
      </c>
      <c r="G11" s="686">
        <v>0</v>
      </c>
      <c r="H11" s="686">
        <v>0</v>
      </c>
      <c r="I11" s="686">
        <v>0</v>
      </c>
      <c r="J11" s="686">
        <v>0</v>
      </c>
      <c r="K11" s="686">
        <v>0</v>
      </c>
      <c r="L11" s="686">
        <v>0</v>
      </c>
      <c r="M11" s="686">
        <v>0</v>
      </c>
      <c r="N11" s="686">
        <v>0</v>
      </c>
      <c r="O11" s="686">
        <v>0</v>
      </c>
      <c r="P11" s="686">
        <v>0</v>
      </c>
      <c r="Q11" s="686">
        <v>0</v>
      </c>
      <c r="R11" s="686">
        <v>0</v>
      </c>
      <c r="S11" s="686">
        <v>0</v>
      </c>
      <c r="T11" s="686">
        <v>0</v>
      </c>
      <c r="U11" s="686">
        <v>0</v>
      </c>
      <c r="V11" s="686">
        <v>0</v>
      </c>
      <c r="W11" s="686">
        <v>0</v>
      </c>
      <c r="X11" s="686">
        <v>0</v>
      </c>
      <c r="Y11" s="686">
        <v>0</v>
      </c>
      <c r="Z11" s="686">
        <v>0</v>
      </c>
      <c r="AA11" s="686">
        <v>0</v>
      </c>
      <c r="AB11" s="469"/>
    </row>
    <row r="12" spans="1:28">
      <c r="A12" s="438">
        <v>1.4</v>
      </c>
      <c r="B12" s="470" t="s">
        <v>477</v>
      </c>
      <c r="C12" s="692">
        <v>38869072.8610342</v>
      </c>
      <c r="D12" s="686">
        <v>37826328.817777261</v>
      </c>
      <c r="E12" s="686">
        <v>3145827.64369094</v>
      </c>
      <c r="F12" s="686">
        <v>0</v>
      </c>
      <c r="G12" s="686">
        <v>0</v>
      </c>
      <c r="H12" s="686">
        <v>0</v>
      </c>
      <c r="I12" s="686">
        <v>0</v>
      </c>
      <c r="J12" s="686">
        <v>0</v>
      </c>
      <c r="K12" s="686">
        <v>0</v>
      </c>
      <c r="L12" s="686">
        <v>983490.81489634351</v>
      </c>
      <c r="M12" s="686">
        <v>0</v>
      </c>
      <c r="N12" s="686">
        <v>0</v>
      </c>
      <c r="O12" s="686">
        <v>0</v>
      </c>
      <c r="P12" s="686">
        <v>0</v>
      </c>
      <c r="Q12" s="686">
        <v>0</v>
      </c>
      <c r="R12" s="686">
        <v>797612.10748406709</v>
      </c>
      <c r="S12" s="686">
        <v>0</v>
      </c>
      <c r="T12" s="686">
        <v>59253.228360595749</v>
      </c>
      <c r="U12" s="686">
        <v>0</v>
      </c>
      <c r="V12" s="686">
        <v>0</v>
      </c>
      <c r="W12" s="686">
        <v>0</v>
      </c>
      <c r="X12" s="686">
        <v>0</v>
      </c>
      <c r="Y12" s="686">
        <v>0</v>
      </c>
      <c r="Z12" s="686">
        <v>0</v>
      </c>
      <c r="AA12" s="686">
        <v>59253.228360595749</v>
      </c>
      <c r="AB12" s="469"/>
    </row>
    <row r="13" spans="1:28">
      <c r="A13" s="438">
        <v>1.5</v>
      </c>
      <c r="B13" s="470" t="s">
        <v>478</v>
      </c>
      <c r="C13" s="692">
        <v>398237187.65580404</v>
      </c>
      <c r="D13" s="686">
        <v>316061457.97548908</v>
      </c>
      <c r="E13" s="686">
        <v>16678932.887982069</v>
      </c>
      <c r="F13" s="686">
        <v>0</v>
      </c>
      <c r="G13" s="686">
        <v>0</v>
      </c>
      <c r="H13" s="686">
        <v>45481868.956634074</v>
      </c>
      <c r="I13" s="686">
        <v>9614559.8127111234</v>
      </c>
      <c r="J13" s="686">
        <v>14428269.188898986</v>
      </c>
      <c r="K13" s="686">
        <v>0</v>
      </c>
      <c r="L13" s="686">
        <v>34991482.511883229</v>
      </c>
      <c r="M13" s="686">
        <v>513034.23362566298</v>
      </c>
      <c r="N13" s="686">
        <v>3850180.5451556155</v>
      </c>
      <c r="O13" s="686">
        <v>219073.8786593533</v>
      </c>
      <c r="P13" s="686">
        <v>494866.96742770815</v>
      </c>
      <c r="Q13" s="686">
        <v>5842044.1138210949</v>
      </c>
      <c r="R13" s="686">
        <v>2391037.6091291402</v>
      </c>
      <c r="S13" s="686">
        <v>493092.2900474054</v>
      </c>
      <c r="T13" s="686">
        <v>1702378.2117975838</v>
      </c>
      <c r="U13" s="686">
        <v>0</v>
      </c>
      <c r="V13" s="686">
        <v>0</v>
      </c>
      <c r="W13" s="686">
        <v>0</v>
      </c>
      <c r="X13" s="686">
        <v>36272.258386243011</v>
      </c>
      <c r="Y13" s="686">
        <v>1666105.9534113407</v>
      </c>
      <c r="Z13" s="686">
        <v>0</v>
      </c>
      <c r="AA13" s="686">
        <v>0</v>
      </c>
      <c r="AB13" s="469"/>
    </row>
    <row r="14" spans="1:28">
      <c r="A14" s="438">
        <v>1.6</v>
      </c>
      <c r="B14" s="470" t="s">
        <v>479</v>
      </c>
      <c r="C14" s="692">
        <v>286647171.28801912</v>
      </c>
      <c r="D14" s="686">
        <v>243821727.85579821</v>
      </c>
      <c r="E14" s="686">
        <v>7187758.4320098171</v>
      </c>
      <c r="F14" s="686">
        <v>0</v>
      </c>
      <c r="G14" s="686">
        <v>0</v>
      </c>
      <c r="H14" s="686">
        <v>11054418.5739916</v>
      </c>
      <c r="I14" s="686">
        <v>1895837.8927193452</v>
      </c>
      <c r="J14" s="686">
        <v>2771086.3805276053</v>
      </c>
      <c r="K14" s="686">
        <v>0</v>
      </c>
      <c r="L14" s="686">
        <v>31445083.36737131</v>
      </c>
      <c r="M14" s="686">
        <v>4762650.4985167943</v>
      </c>
      <c r="N14" s="686">
        <v>2486373.9737724848</v>
      </c>
      <c r="O14" s="686">
        <v>2761243.2711930885</v>
      </c>
      <c r="P14" s="686">
        <v>8511844.4857427552</v>
      </c>
      <c r="Q14" s="686">
        <v>3017274.0759842792</v>
      </c>
      <c r="R14" s="686">
        <v>1150433.1771811354</v>
      </c>
      <c r="S14" s="686">
        <v>321270.89109101461</v>
      </c>
      <c r="T14" s="686">
        <v>325941.49085801526</v>
      </c>
      <c r="U14" s="686">
        <v>0</v>
      </c>
      <c r="V14" s="686">
        <v>0</v>
      </c>
      <c r="W14" s="686">
        <v>0</v>
      </c>
      <c r="X14" s="686">
        <v>40834.390025791014</v>
      </c>
      <c r="Y14" s="686">
        <v>119985.222291274</v>
      </c>
      <c r="Z14" s="686">
        <v>165121.87854095022</v>
      </c>
      <c r="AA14" s="686">
        <v>0</v>
      </c>
      <c r="AB14" s="469"/>
    </row>
    <row r="15" spans="1:28">
      <c r="A15" s="471">
        <v>2</v>
      </c>
      <c r="B15" s="455" t="s">
        <v>480</v>
      </c>
      <c r="C15" s="688">
        <v>6719140.7400000002</v>
      </c>
      <c r="D15" s="686">
        <v>6719140.7400000002</v>
      </c>
      <c r="E15" s="686">
        <v>0</v>
      </c>
      <c r="F15" s="686">
        <v>0</v>
      </c>
      <c r="G15" s="686">
        <v>0</v>
      </c>
      <c r="H15" s="686">
        <v>0</v>
      </c>
      <c r="I15" s="686">
        <v>0</v>
      </c>
      <c r="J15" s="686">
        <v>0</v>
      </c>
      <c r="K15" s="686">
        <v>0</v>
      </c>
      <c r="L15" s="686">
        <v>0</v>
      </c>
      <c r="M15" s="686">
        <v>0</v>
      </c>
      <c r="N15" s="686">
        <v>0</v>
      </c>
      <c r="O15" s="686">
        <v>0</v>
      </c>
      <c r="P15" s="686">
        <v>0</v>
      </c>
      <c r="Q15" s="686">
        <v>0</v>
      </c>
      <c r="R15" s="686">
        <v>0</v>
      </c>
      <c r="S15" s="686">
        <v>0</v>
      </c>
      <c r="T15" s="686">
        <v>0</v>
      </c>
      <c r="U15" s="686">
        <v>0</v>
      </c>
      <c r="V15" s="686">
        <v>0</v>
      </c>
      <c r="W15" s="686">
        <v>0</v>
      </c>
      <c r="X15" s="686">
        <v>0</v>
      </c>
      <c r="Y15" s="686">
        <v>0</v>
      </c>
      <c r="Z15" s="686">
        <v>0</v>
      </c>
      <c r="AA15" s="686">
        <v>0</v>
      </c>
      <c r="AB15" s="469"/>
    </row>
    <row r="16" spans="1:28">
      <c r="A16" s="438">
        <v>2.1</v>
      </c>
      <c r="B16" s="470" t="s">
        <v>474</v>
      </c>
      <c r="C16" s="692">
        <v>0</v>
      </c>
      <c r="D16" s="686">
        <v>0</v>
      </c>
      <c r="E16" s="686">
        <v>0</v>
      </c>
      <c r="F16" s="686">
        <v>0</v>
      </c>
      <c r="G16" s="686">
        <v>0</v>
      </c>
      <c r="H16" s="686">
        <v>0</v>
      </c>
      <c r="I16" s="686">
        <v>0</v>
      </c>
      <c r="J16" s="686">
        <v>0</v>
      </c>
      <c r="K16" s="686">
        <v>0</v>
      </c>
      <c r="L16" s="686">
        <v>0</v>
      </c>
      <c r="M16" s="686">
        <v>0</v>
      </c>
      <c r="N16" s="686">
        <v>0</v>
      </c>
      <c r="O16" s="686">
        <v>0</v>
      </c>
      <c r="P16" s="686">
        <v>0</v>
      </c>
      <c r="Q16" s="686">
        <v>0</v>
      </c>
      <c r="R16" s="686">
        <v>0</v>
      </c>
      <c r="S16" s="686">
        <v>0</v>
      </c>
      <c r="T16" s="686">
        <v>0</v>
      </c>
      <c r="U16" s="686">
        <v>0</v>
      </c>
      <c r="V16" s="686">
        <v>0</v>
      </c>
      <c r="W16" s="686">
        <v>0</v>
      </c>
      <c r="X16" s="686">
        <v>0</v>
      </c>
      <c r="Y16" s="686">
        <v>0</v>
      </c>
      <c r="Z16" s="686">
        <v>0</v>
      </c>
      <c r="AA16" s="686">
        <v>0</v>
      </c>
      <c r="AB16" s="469"/>
    </row>
    <row r="17" spans="1:28">
      <c r="A17" s="438">
        <v>2.2000000000000002</v>
      </c>
      <c r="B17" s="470" t="s">
        <v>475</v>
      </c>
      <c r="C17" s="692">
        <v>6719140.7400000002</v>
      </c>
      <c r="D17" s="686">
        <v>6719140.7400000002</v>
      </c>
      <c r="E17" s="686">
        <v>0</v>
      </c>
      <c r="F17" s="686">
        <v>0</v>
      </c>
      <c r="G17" s="686">
        <v>0</v>
      </c>
      <c r="H17" s="686">
        <v>0</v>
      </c>
      <c r="I17" s="686">
        <v>0</v>
      </c>
      <c r="J17" s="686">
        <v>0</v>
      </c>
      <c r="K17" s="686">
        <v>0</v>
      </c>
      <c r="L17" s="686">
        <v>0</v>
      </c>
      <c r="M17" s="686">
        <v>0</v>
      </c>
      <c r="N17" s="686">
        <v>0</v>
      </c>
      <c r="O17" s="686">
        <v>0</v>
      </c>
      <c r="P17" s="686">
        <v>0</v>
      </c>
      <c r="Q17" s="686">
        <v>0</v>
      </c>
      <c r="R17" s="686">
        <v>0</v>
      </c>
      <c r="S17" s="686">
        <v>0</v>
      </c>
      <c r="T17" s="686">
        <v>0</v>
      </c>
      <c r="U17" s="686">
        <v>0</v>
      </c>
      <c r="V17" s="686">
        <v>0</v>
      </c>
      <c r="W17" s="686">
        <v>0</v>
      </c>
      <c r="X17" s="686">
        <v>0</v>
      </c>
      <c r="Y17" s="686">
        <v>0</v>
      </c>
      <c r="Z17" s="686">
        <v>0</v>
      </c>
      <c r="AA17" s="686">
        <v>0</v>
      </c>
      <c r="AB17" s="469"/>
    </row>
    <row r="18" spans="1:28">
      <c r="A18" s="438">
        <v>2.2999999999999998</v>
      </c>
      <c r="B18" s="470" t="s">
        <v>476</v>
      </c>
      <c r="C18" s="692">
        <v>0</v>
      </c>
      <c r="D18" s="686">
        <v>0</v>
      </c>
      <c r="E18" s="686">
        <v>0</v>
      </c>
      <c r="F18" s="686">
        <v>0</v>
      </c>
      <c r="G18" s="686">
        <v>0</v>
      </c>
      <c r="H18" s="686">
        <v>0</v>
      </c>
      <c r="I18" s="686">
        <v>0</v>
      </c>
      <c r="J18" s="686">
        <v>0</v>
      </c>
      <c r="K18" s="686">
        <v>0</v>
      </c>
      <c r="L18" s="686">
        <v>0</v>
      </c>
      <c r="M18" s="686">
        <v>0</v>
      </c>
      <c r="N18" s="686">
        <v>0</v>
      </c>
      <c r="O18" s="686">
        <v>0</v>
      </c>
      <c r="P18" s="686">
        <v>0</v>
      </c>
      <c r="Q18" s="686">
        <v>0</v>
      </c>
      <c r="R18" s="686">
        <v>0</v>
      </c>
      <c r="S18" s="686">
        <v>0</v>
      </c>
      <c r="T18" s="686">
        <v>0</v>
      </c>
      <c r="U18" s="686">
        <v>0</v>
      </c>
      <c r="V18" s="686">
        <v>0</v>
      </c>
      <c r="W18" s="686">
        <v>0</v>
      </c>
      <c r="X18" s="686">
        <v>0</v>
      </c>
      <c r="Y18" s="686">
        <v>0</v>
      </c>
      <c r="Z18" s="686">
        <v>0</v>
      </c>
      <c r="AA18" s="686">
        <v>0</v>
      </c>
      <c r="AB18" s="469"/>
    </row>
    <row r="19" spans="1:28">
      <c r="A19" s="438">
        <v>2.4</v>
      </c>
      <c r="B19" s="470" t="s">
        <v>477</v>
      </c>
      <c r="C19" s="692">
        <v>0</v>
      </c>
      <c r="D19" s="686">
        <v>0</v>
      </c>
      <c r="E19" s="686">
        <v>0</v>
      </c>
      <c r="F19" s="686">
        <v>0</v>
      </c>
      <c r="G19" s="686">
        <v>0</v>
      </c>
      <c r="H19" s="686">
        <v>0</v>
      </c>
      <c r="I19" s="686">
        <v>0</v>
      </c>
      <c r="J19" s="686">
        <v>0</v>
      </c>
      <c r="K19" s="686">
        <v>0</v>
      </c>
      <c r="L19" s="686">
        <v>0</v>
      </c>
      <c r="M19" s="686">
        <v>0</v>
      </c>
      <c r="N19" s="686">
        <v>0</v>
      </c>
      <c r="O19" s="686">
        <v>0</v>
      </c>
      <c r="P19" s="686">
        <v>0</v>
      </c>
      <c r="Q19" s="686">
        <v>0</v>
      </c>
      <c r="R19" s="686">
        <v>0</v>
      </c>
      <c r="S19" s="686">
        <v>0</v>
      </c>
      <c r="T19" s="686">
        <v>0</v>
      </c>
      <c r="U19" s="686">
        <v>0</v>
      </c>
      <c r="V19" s="686">
        <v>0</v>
      </c>
      <c r="W19" s="686">
        <v>0</v>
      </c>
      <c r="X19" s="686">
        <v>0</v>
      </c>
      <c r="Y19" s="686">
        <v>0</v>
      </c>
      <c r="Z19" s="686">
        <v>0</v>
      </c>
      <c r="AA19" s="686">
        <v>0</v>
      </c>
      <c r="AB19" s="469"/>
    </row>
    <row r="20" spans="1:28">
      <c r="A20" s="438">
        <v>2.5</v>
      </c>
      <c r="B20" s="470" t="s">
        <v>478</v>
      </c>
      <c r="C20" s="692">
        <v>0</v>
      </c>
      <c r="D20" s="686">
        <v>0</v>
      </c>
      <c r="E20" s="686">
        <v>0</v>
      </c>
      <c r="F20" s="686">
        <v>0</v>
      </c>
      <c r="G20" s="686">
        <v>0</v>
      </c>
      <c r="H20" s="686">
        <v>0</v>
      </c>
      <c r="I20" s="686">
        <v>0</v>
      </c>
      <c r="J20" s="686">
        <v>0</v>
      </c>
      <c r="K20" s="686">
        <v>0</v>
      </c>
      <c r="L20" s="686">
        <v>0</v>
      </c>
      <c r="M20" s="686">
        <v>0</v>
      </c>
      <c r="N20" s="686">
        <v>0</v>
      </c>
      <c r="O20" s="686">
        <v>0</v>
      </c>
      <c r="P20" s="686">
        <v>0</v>
      </c>
      <c r="Q20" s="686">
        <v>0</v>
      </c>
      <c r="R20" s="686">
        <v>0</v>
      </c>
      <c r="S20" s="686">
        <v>0</v>
      </c>
      <c r="T20" s="686">
        <v>0</v>
      </c>
      <c r="U20" s="686">
        <v>0</v>
      </c>
      <c r="V20" s="686">
        <v>0</v>
      </c>
      <c r="W20" s="686">
        <v>0</v>
      </c>
      <c r="X20" s="686">
        <v>0</v>
      </c>
      <c r="Y20" s="686">
        <v>0</v>
      </c>
      <c r="Z20" s="686">
        <v>0</v>
      </c>
      <c r="AA20" s="686">
        <v>0</v>
      </c>
      <c r="AB20" s="469"/>
    </row>
    <row r="21" spans="1:28">
      <c r="A21" s="438">
        <v>2.6</v>
      </c>
      <c r="B21" s="470" t="s">
        <v>479</v>
      </c>
      <c r="C21" s="692">
        <v>0</v>
      </c>
      <c r="D21" s="686">
        <v>0</v>
      </c>
      <c r="E21" s="686">
        <v>0</v>
      </c>
      <c r="F21" s="686">
        <v>0</v>
      </c>
      <c r="G21" s="686">
        <v>0</v>
      </c>
      <c r="H21" s="686">
        <v>0</v>
      </c>
      <c r="I21" s="686">
        <v>0</v>
      </c>
      <c r="J21" s="686">
        <v>0</v>
      </c>
      <c r="K21" s="686">
        <v>0</v>
      </c>
      <c r="L21" s="686">
        <v>0</v>
      </c>
      <c r="M21" s="686">
        <v>0</v>
      </c>
      <c r="N21" s="686">
        <v>0</v>
      </c>
      <c r="O21" s="686">
        <v>0</v>
      </c>
      <c r="P21" s="686">
        <v>0</v>
      </c>
      <c r="Q21" s="686">
        <v>0</v>
      </c>
      <c r="R21" s="686">
        <v>0</v>
      </c>
      <c r="S21" s="686">
        <v>0</v>
      </c>
      <c r="T21" s="686">
        <v>0</v>
      </c>
      <c r="U21" s="686">
        <v>0</v>
      </c>
      <c r="V21" s="686">
        <v>0</v>
      </c>
      <c r="W21" s="686">
        <v>0</v>
      </c>
      <c r="X21" s="686">
        <v>0</v>
      </c>
      <c r="Y21" s="686">
        <v>0</v>
      </c>
      <c r="Z21" s="686">
        <v>0</v>
      </c>
      <c r="AA21" s="686">
        <v>0</v>
      </c>
      <c r="AB21" s="469"/>
    </row>
    <row r="22" spans="1:28">
      <c r="A22" s="471">
        <v>3</v>
      </c>
      <c r="B22" s="443" t="s">
        <v>520</v>
      </c>
      <c r="C22" s="688">
        <v>43059827.030000001</v>
      </c>
      <c r="D22" s="688">
        <v>37787180.810000002</v>
      </c>
      <c r="E22" s="693">
        <v>0</v>
      </c>
      <c r="F22" s="693">
        <v>0</v>
      </c>
      <c r="G22" s="693">
        <v>0</v>
      </c>
      <c r="H22" s="688">
        <v>27207.160000000007</v>
      </c>
      <c r="I22" s="693">
        <v>0</v>
      </c>
      <c r="J22" s="693">
        <v>0</v>
      </c>
      <c r="K22" s="693">
        <v>0</v>
      </c>
      <c r="L22" s="688">
        <v>5244439.0599999996</v>
      </c>
      <c r="M22" s="693">
        <v>0</v>
      </c>
      <c r="N22" s="693">
        <v>0</v>
      </c>
      <c r="O22" s="693">
        <v>0</v>
      </c>
      <c r="P22" s="693">
        <v>0</v>
      </c>
      <c r="Q22" s="693">
        <v>0</v>
      </c>
      <c r="R22" s="693">
        <v>0</v>
      </c>
      <c r="S22" s="693">
        <v>0</v>
      </c>
      <c r="T22" s="688">
        <v>1000</v>
      </c>
      <c r="U22" s="693">
        <v>0</v>
      </c>
      <c r="V22" s="693">
        <v>0</v>
      </c>
      <c r="W22" s="693">
        <v>0</v>
      </c>
      <c r="X22" s="693">
        <v>0</v>
      </c>
      <c r="Y22" s="693">
        <v>0</v>
      </c>
      <c r="Z22" s="693">
        <v>0</v>
      </c>
      <c r="AA22" s="693">
        <v>0</v>
      </c>
      <c r="AB22" s="469"/>
    </row>
    <row r="23" spans="1:28">
      <c r="A23" s="438">
        <v>3.1</v>
      </c>
      <c r="B23" s="470" t="s">
        <v>474</v>
      </c>
      <c r="C23" s="692">
        <v>0</v>
      </c>
      <c r="D23" s="688">
        <v>0</v>
      </c>
      <c r="E23" s="693">
        <v>0</v>
      </c>
      <c r="F23" s="693">
        <v>0</v>
      </c>
      <c r="G23" s="693">
        <v>0</v>
      </c>
      <c r="H23" s="688">
        <v>0</v>
      </c>
      <c r="I23" s="693">
        <v>0</v>
      </c>
      <c r="J23" s="693">
        <v>0</v>
      </c>
      <c r="K23" s="693">
        <v>0</v>
      </c>
      <c r="L23" s="688">
        <v>0</v>
      </c>
      <c r="M23" s="693">
        <v>0</v>
      </c>
      <c r="N23" s="693">
        <v>0</v>
      </c>
      <c r="O23" s="693">
        <v>0</v>
      </c>
      <c r="P23" s="693">
        <v>0</v>
      </c>
      <c r="Q23" s="693">
        <v>0</v>
      </c>
      <c r="R23" s="693">
        <v>0</v>
      </c>
      <c r="S23" s="693">
        <v>0</v>
      </c>
      <c r="T23" s="688">
        <v>0</v>
      </c>
      <c r="U23" s="693">
        <v>0</v>
      </c>
      <c r="V23" s="693">
        <v>0</v>
      </c>
      <c r="W23" s="693">
        <v>0</v>
      </c>
      <c r="X23" s="693">
        <v>0</v>
      </c>
      <c r="Y23" s="693">
        <v>0</v>
      </c>
      <c r="Z23" s="693">
        <v>0</v>
      </c>
      <c r="AA23" s="693">
        <v>0</v>
      </c>
      <c r="AB23" s="469"/>
    </row>
    <row r="24" spans="1:28">
      <c r="A24" s="438">
        <v>3.2</v>
      </c>
      <c r="B24" s="470" t="s">
        <v>475</v>
      </c>
      <c r="C24" s="692">
        <v>0</v>
      </c>
      <c r="D24" s="688">
        <v>0</v>
      </c>
      <c r="E24" s="693">
        <v>0</v>
      </c>
      <c r="F24" s="693">
        <v>0</v>
      </c>
      <c r="G24" s="693">
        <v>0</v>
      </c>
      <c r="H24" s="688">
        <v>0</v>
      </c>
      <c r="I24" s="693">
        <v>0</v>
      </c>
      <c r="J24" s="693">
        <v>0</v>
      </c>
      <c r="K24" s="693">
        <v>0</v>
      </c>
      <c r="L24" s="688">
        <v>0</v>
      </c>
      <c r="M24" s="693">
        <v>0</v>
      </c>
      <c r="N24" s="693">
        <v>0</v>
      </c>
      <c r="O24" s="693">
        <v>0</v>
      </c>
      <c r="P24" s="693">
        <v>0</v>
      </c>
      <c r="Q24" s="693">
        <v>0</v>
      </c>
      <c r="R24" s="693">
        <v>0</v>
      </c>
      <c r="S24" s="693">
        <v>0</v>
      </c>
      <c r="T24" s="688">
        <v>0</v>
      </c>
      <c r="U24" s="693">
        <v>0</v>
      </c>
      <c r="V24" s="693">
        <v>0</v>
      </c>
      <c r="W24" s="693">
        <v>0</v>
      </c>
      <c r="X24" s="693">
        <v>0</v>
      </c>
      <c r="Y24" s="693">
        <v>0</v>
      </c>
      <c r="Z24" s="693">
        <v>0</v>
      </c>
      <c r="AA24" s="693">
        <v>0</v>
      </c>
      <c r="AB24" s="469"/>
    </row>
    <row r="25" spans="1:28">
      <c r="A25" s="438">
        <v>3.3</v>
      </c>
      <c r="B25" s="470" t="s">
        <v>476</v>
      </c>
      <c r="C25" s="692">
        <v>0</v>
      </c>
      <c r="D25" s="688">
        <v>0</v>
      </c>
      <c r="E25" s="693">
        <v>0</v>
      </c>
      <c r="F25" s="693">
        <v>0</v>
      </c>
      <c r="G25" s="693">
        <v>0</v>
      </c>
      <c r="H25" s="688">
        <v>0</v>
      </c>
      <c r="I25" s="693">
        <v>0</v>
      </c>
      <c r="J25" s="693">
        <v>0</v>
      </c>
      <c r="K25" s="693">
        <v>0</v>
      </c>
      <c r="L25" s="688">
        <v>0</v>
      </c>
      <c r="M25" s="693">
        <v>0</v>
      </c>
      <c r="N25" s="693">
        <v>0</v>
      </c>
      <c r="O25" s="693">
        <v>0</v>
      </c>
      <c r="P25" s="693">
        <v>0</v>
      </c>
      <c r="Q25" s="693">
        <v>0</v>
      </c>
      <c r="R25" s="693">
        <v>0</v>
      </c>
      <c r="S25" s="693">
        <v>0</v>
      </c>
      <c r="T25" s="688">
        <v>0</v>
      </c>
      <c r="U25" s="693">
        <v>0</v>
      </c>
      <c r="V25" s="693">
        <v>0</v>
      </c>
      <c r="W25" s="693">
        <v>0</v>
      </c>
      <c r="X25" s="693">
        <v>0</v>
      </c>
      <c r="Y25" s="693">
        <v>0</v>
      </c>
      <c r="Z25" s="693">
        <v>0</v>
      </c>
      <c r="AA25" s="693">
        <v>0</v>
      </c>
      <c r="AB25" s="469"/>
    </row>
    <row r="26" spans="1:28">
      <c r="A26" s="438">
        <v>3.4</v>
      </c>
      <c r="B26" s="470" t="s">
        <v>477</v>
      </c>
      <c r="C26" s="692">
        <v>96</v>
      </c>
      <c r="D26" s="688">
        <v>96</v>
      </c>
      <c r="E26" s="693">
        <v>0</v>
      </c>
      <c r="F26" s="693">
        <v>0</v>
      </c>
      <c r="G26" s="693">
        <v>0</v>
      </c>
      <c r="H26" s="688">
        <v>0</v>
      </c>
      <c r="I26" s="693">
        <v>0</v>
      </c>
      <c r="J26" s="693">
        <v>0</v>
      </c>
      <c r="K26" s="693">
        <v>0</v>
      </c>
      <c r="L26" s="688">
        <v>0</v>
      </c>
      <c r="M26" s="693">
        <v>0</v>
      </c>
      <c r="N26" s="693">
        <v>0</v>
      </c>
      <c r="O26" s="693">
        <v>0</v>
      </c>
      <c r="P26" s="693">
        <v>0</v>
      </c>
      <c r="Q26" s="693">
        <v>0</v>
      </c>
      <c r="R26" s="693">
        <v>0</v>
      </c>
      <c r="S26" s="693">
        <v>0</v>
      </c>
      <c r="T26" s="688">
        <v>0</v>
      </c>
      <c r="U26" s="693">
        <v>0</v>
      </c>
      <c r="V26" s="693">
        <v>0</v>
      </c>
      <c r="W26" s="693">
        <v>0</v>
      </c>
      <c r="X26" s="693">
        <v>0</v>
      </c>
      <c r="Y26" s="693">
        <v>0</v>
      </c>
      <c r="Z26" s="693">
        <v>0</v>
      </c>
      <c r="AA26" s="693">
        <v>0</v>
      </c>
      <c r="AB26" s="469"/>
    </row>
    <row r="27" spans="1:28">
      <c r="A27" s="438">
        <v>3.5</v>
      </c>
      <c r="B27" s="470" t="s">
        <v>478</v>
      </c>
      <c r="C27" s="692">
        <v>40347628.390000001</v>
      </c>
      <c r="D27" s="688">
        <v>35137286.670000002</v>
      </c>
      <c r="E27" s="693">
        <v>0</v>
      </c>
      <c r="F27" s="693">
        <v>0</v>
      </c>
      <c r="G27" s="693">
        <v>0</v>
      </c>
      <c r="H27" s="688">
        <v>0</v>
      </c>
      <c r="I27" s="693">
        <v>0</v>
      </c>
      <c r="J27" s="693">
        <v>0</v>
      </c>
      <c r="K27" s="693">
        <v>0</v>
      </c>
      <c r="L27" s="688">
        <v>5210341.72</v>
      </c>
      <c r="M27" s="693">
        <v>0</v>
      </c>
      <c r="N27" s="693">
        <v>0</v>
      </c>
      <c r="O27" s="693">
        <v>0</v>
      </c>
      <c r="P27" s="693">
        <v>0</v>
      </c>
      <c r="Q27" s="693">
        <v>0</v>
      </c>
      <c r="R27" s="693">
        <v>0</v>
      </c>
      <c r="S27" s="693">
        <v>0</v>
      </c>
      <c r="T27" s="688">
        <v>0</v>
      </c>
      <c r="U27" s="693">
        <v>0</v>
      </c>
      <c r="V27" s="693">
        <v>0</v>
      </c>
      <c r="W27" s="693">
        <v>0</v>
      </c>
      <c r="X27" s="693">
        <v>0</v>
      </c>
      <c r="Y27" s="693">
        <v>0</v>
      </c>
      <c r="Z27" s="693">
        <v>0</v>
      </c>
      <c r="AA27" s="693">
        <v>0</v>
      </c>
      <c r="AB27" s="469"/>
    </row>
    <row r="28" spans="1:28">
      <c r="A28" s="438">
        <v>3.6</v>
      </c>
      <c r="B28" s="470" t="s">
        <v>479</v>
      </c>
      <c r="C28" s="692">
        <v>2712102.6399999997</v>
      </c>
      <c r="D28" s="688">
        <v>2649798.1399999997</v>
      </c>
      <c r="E28" s="693">
        <v>0</v>
      </c>
      <c r="F28" s="693">
        <v>0</v>
      </c>
      <c r="G28" s="693">
        <v>0</v>
      </c>
      <c r="H28" s="688">
        <v>27207.160000000007</v>
      </c>
      <c r="I28" s="693">
        <v>0</v>
      </c>
      <c r="J28" s="693">
        <v>0</v>
      </c>
      <c r="K28" s="693">
        <v>0</v>
      </c>
      <c r="L28" s="688">
        <v>34097.339999999997</v>
      </c>
      <c r="M28" s="693">
        <v>0</v>
      </c>
      <c r="N28" s="693">
        <v>0</v>
      </c>
      <c r="O28" s="693">
        <v>0</v>
      </c>
      <c r="P28" s="693">
        <v>0</v>
      </c>
      <c r="Q28" s="693">
        <v>0</v>
      </c>
      <c r="R28" s="693">
        <v>0</v>
      </c>
      <c r="S28" s="693">
        <v>0</v>
      </c>
      <c r="T28" s="688">
        <v>1000</v>
      </c>
      <c r="U28" s="693">
        <v>0</v>
      </c>
      <c r="V28" s="693">
        <v>0</v>
      </c>
      <c r="W28" s="693">
        <v>0</v>
      </c>
      <c r="X28" s="693">
        <v>0</v>
      </c>
      <c r="Y28" s="693">
        <v>0</v>
      </c>
      <c r="Z28" s="693">
        <v>0</v>
      </c>
      <c r="AA28" s="693">
        <v>0</v>
      </c>
      <c r="AB28" s="469"/>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showGridLines="0" zoomScale="80" zoomScaleNormal="80" workbookViewId="0">
      <selection activeCell="B2" sqref="B2"/>
    </sheetView>
  </sheetViews>
  <sheetFormatPr defaultColWidth="9.140625" defaultRowHeight="12.75"/>
  <cols>
    <col min="1" max="1" width="11.85546875" style="450" bestFit="1" customWidth="1"/>
    <col min="2" max="2" width="90.28515625" style="450" bestFit="1" customWidth="1"/>
    <col min="3" max="3" width="20.140625" style="450" customWidth="1"/>
    <col min="4" max="4" width="22.28515625" style="450" customWidth="1"/>
    <col min="5" max="7" width="17.140625" style="450" customWidth="1"/>
    <col min="8" max="8" width="22.28515625" style="450" customWidth="1"/>
    <col min="9" max="10" width="17.140625" style="450" customWidth="1"/>
    <col min="11" max="27" width="22.28515625" style="450" customWidth="1"/>
    <col min="28" max="16384" width="9.140625" style="450"/>
  </cols>
  <sheetData>
    <row r="1" spans="1:27" ht="13.5">
      <c r="A1" s="354" t="s">
        <v>30</v>
      </c>
      <c r="B1" s="435" t="str">
        <f>'Info '!C2</f>
        <v>JSC " Halyk Bank Georgia"</v>
      </c>
    </row>
    <row r="2" spans="1:27">
      <c r="A2" s="355" t="s">
        <v>31</v>
      </c>
      <c r="B2" s="434">
        <f>'1. key ratios '!B2</f>
        <v>45291</v>
      </c>
    </row>
    <row r="3" spans="1:27">
      <c r="A3" s="356" t="s">
        <v>482</v>
      </c>
      <c r="C3" s="452"/>
    </row>
    <row r="4" spans="1:27" ht="13.5" thickBot="1">
      <c r="A4" s="356"/>
      <c r="B4" s="505"/>
      <c r="C4" s="452"/>
    </row>
    <row r="5" spans="1:27" s="481" customFormat="1" ht="13.5" customHeight="1">
      <c r="A5" s="830" t="s">
        <v>688</v>
      </c>
      <c r="B5" s="831"/>
      <c r="C5" s="839" t="s">
        <v>687</v>
      </c>
      <c r="D5" s="840"/>
      <c r="E5" s="840"/>
      <c r="F5" s="840"/>
      <c r="G5" s="840"/>
      <c r="H5" s="840"/>
      <c r="I5" s="840"/>
      <c r="J5" s="840"/>
      <c r="K5" s="840"/>
      <c r="L5" s="840"/>
      <c r="M5" s="840"/>
      <c r="N5" s="840"/>
      <c r="O5" s="840"/>
      <c r="P5" s="840"/>
      <c r="Q5" s="840"/>
      <c r="R5" s="840"/>
      <c r="S5" s="841"/>
      <c r="T5" s="480"/>
      <c r="U5" s="480"/>
      <c r="V5" s="480"/>
      <c r="W5" s="480"/>
      <c r="X5" s="480"/>
      <c r="Y5" s="480"/>
      <c r="Z5" s="480"/>
      <c r="AA5" s="479"/>
    </row>
    <row r="6" spans="1:27" s="481" customFormat="1" ht="12" customHeight="1">
      <c r="A6" s="832"/>
      <c r="B6" s="833"/>
      <c r="C6" s="836" t="s">
        <v>64</v>
      </c>
      <c r="D6" s="828" t="s">
        <v>684</v>
      </c>
      <c r="E6" s="828"/>
      <c r="F6" s="828"/>
      <c r="G6" s="828"/>
      <c r="H6" s="828" t="s">
        <v>683</v>
      </c>
      <c r="I6" s="828"/>
      <c r="J6" s="828"/>
      <c r="K6" s="828"/>
      <c r="L6" s="478"/>
      <c r="M6" s="829" t="s">
        <v>682</v>
      </c>
      <c r="N6" s="829"/>
      <c r="O6" s="829"/>
      <c r="P6" s="829"/>
      <c r="Q6" s="829"/>
      <c r="R6" s="829"/>
      <c r="S6" s="838"/>
      <c r="T6" s="480"/>
      <c r="U6" s="817" t="s">
        <v>681</v>
      </c>
      <c r="V6" s="817"/>
      <c r="W6" s="817"/>
      <c r="X6" s="817"/>
      <c r="Y6" s="817"/>
      <c r="Z6" s="817"/>
      <c r="AA6" s="810"/>
    </row>
    <row r="7" spans="1:27" s="481" customFormat="1" ht="25.5">
      <c r="A7" s="834"/>
      <c r="B7" s="835"/>
      <c r="C7" s="837"/>
      <c r="D7" s="475"/>
      <c r="E7" s="473" t="s">
        <v>472</v>
      </c>
      <c r="F7" s="447" t="s">
        <v>679</v>
      </c>
      <c r="G7" s="449" t="s">
        <v>680</v>
      </c>
      <c r="H7" s="504"/>
      <c r="I7" s="473" t="s">
        <v>472</v>
      </c>
      <c r="J7" s="447" t="s">
        <v>679</v>
      </c>
      <c r="K7" s="449" t="s">
        <v>680</v>
      </c>
      <c r="L7" s="474"/>
      <c r="M7" s="473" t="s">
        <v>472</v>
      </c>
      <c r="N7" s="447" t="s">
        <v>679</v>
      </c>
      <c r="O7" s="447" t="s">
        <v>678</v>
      </c>
      <c r="P7" s="447" t="s">
        <v>677</v>
      </c>
      <c r="Q7" s="447" t="s">
        <v>676</v>
      </c>
      <c r="R7" s="447" t="s">
        <v>675</v>
      </c>
      <c r="S7" s="503" t="s">
        <v>674</v>
      </c>
      <c r="T7" s="502"/>
      <c r="U7" s="473" t="s">
        <v>472</v>
      </c>
      <c r="V7" s="473" t="s">
        <v>679</v>
      </c>
      <c r="W7" s="473" t="s">
        <v>678</v>
      </c>
      <c r="X7" s="473" t="s">
        <v>677</v>
      </c>
      <c r="Y7" s="473" t="s">
        <v>676</v>
      </c>
      <c r="Z7" s="447" t="s">
        <v>675</v>
      </c>
      <c r="AA7" s="473" t="s">
        <v>674</v>
      </c>
    </row>
    <row r="8" spans="1:27">
      <c r="A8" s="501">
        <v>1</v>
      </c>
      <c r="B8" s="500" t="s">
        <v>473</v>
      </c>
      <c r="C8" s="694">
        <v>723753431.80485559</v>
      </c>
      <c r="D8" s="686">
        <v>597709514.64906275</v>
      </c>
      <c r="E8" s="686">
        <v>27012518.963682812</v>
      </c>
      <c r="F8" s="686">
        <v>0</v>
      </c>
      <c r="G8" s="686">
        <v>0</v>
      </c>
      <c r="H8" s="686">
        <v>56536287.530625649</v>
      </c>
      <c r="I8" s="686">
        <v>11510397.705430465</v>
      </c>
      <c r="J8" s="686">
        <v>17199355.569426592</v>
      </c>
      <c r="K8" s="686">
        <v>0</v>
      </c>
      <c r="L8" s="686">
        <v>67420056.694150925</v>
      </c>
      <c r="M8" s="686">
        <v>5275684.7321424568</v>
      </c>
      <c r="N8" s="686">
        <v>6336554.5189280994</v>
      </c>
      <c r="O8" s="686">
        <v>2980317.1498524402</v>
      </c>
      <c r="P8" s="686">
        <v>9006711.4531704653</v>
      </c>
      <c r="Q8" s="686">
        <v>8859318.1898053791</v>
      </c>
      <c r="R8" s="686">
        <v>4339082.8937943438</v>
      </c>
      <c r="S8" s="695">
        <v>814363.18113841978</v>
      </c>
      <c r="T8" s="696">
        <v>2087572.9310161942</v>
      </c>
      <c r="U8" s="686">
        <v>0</v>
      </c>
      <c r="V8" s="686">
        <v>0</v>
      </c>
      <c r="W8" s="686">
        <v>0</v>
      </c>
      <c r="X8" s="686">
        <v>77106.648412034032</v>
      </c>
      <c r="Y8" s="686">
        <v>1786091.1757026147</v>
      </c>
      <c r="Z8" s="686">
        <v>165121.87854095022</v>
      </c>
      <c r="AA8" s="695">
        <v>59253.228360595749</v>
      </c>
    </row>
    <row r="9" spans="1:27">
      <c r="A9" s="498">
        <v>1.1000000000000001</v>
      </c>
      <c r="B9" s="499" t="s">
        <v>483</v>
      </c>
      <c r="C9" s="697">
        <v>690159833.50447309</v>
      </c>
      <c r="D9" s="686">
        <v>571972391.12443006</v>
      </c>
      <c r="E9" s="686">
        <v>26862884.012650244</v>
      </c>
      <c r="F9" s="686">
        <v>0</v>
      </c>
      <c r="G9" s="686">
        <v>0</v>
      </c>
      <c r="H9" s="686">
        <v>51241250.698128782</v>
      </c>
      <c r="I9" s="686">
        <v>6448255.6461697798</v>
      </c>
      <c r="J9" s="686">
        <v>17123882.633216955</v>
      </c>
      <c r="K9" s="686">
        <v>0</v>
      </c>
      <c r="L9" s="686">
        <v>65183320.030045748</v>
      </c>
      <c r="M9" s="686">
        <v>5231909.4197913799</v>
      </c>
      <c r="N9" s="686">
        <v>6315157.5684987511</v>
      </c>
      <c r="O9" s="686">
        <v>2888229.6352842255</v>
      </c>
      <c r="P9" s="686">
        <v>8769956.5154921822</v>
      </c>
      <c r="Q9" s="686">
        <v>8108496.3883748297</v>
      </c>
      <c r="R9" s="686">
        <v>3790732.1380150956</v>
      </c>
      <c r="S9" s="695">
        <v>615797.7911919523</v>
      </c>
      <c r="T9" s="696">
        <v>1762871.651868423</v>
      </c>
      <c r="U9" s="686">
        <v>0</v>
      </c>
      <c r="V9" s="686">
        <v>0</v>
      </c>
      <c r="W9" s="686">
        <v>0</v>
      </c>
      <c r="X9" s="686">
        <v>36272.258386243018</v>
      </c>
      <c r="Y9" s="686">
        <v>1666105.9534113407</v>
      </c>
      <c r="Z9" s="686">
        <v>1240.211710244097</v>
      </c>
      <c r="AA9" s="695">
        <v>59253.228360595749</v>
      </c>
    </row>
    <row r="10" spans="1:27">
      <c r="A10" s="496" t="s">
        <v>14</v>
      </c>
      <c r="B10" s="497" t="s">
        <v>484</v>
      </c>
      <c r="C10" s="698">
        <v>654558353.92703795</v>
      </c>
      <c r="D10" s="686">
        <v>532460050.49920702</v>
      </c>
      <c r="E10" s="686">
        <v>23753720.578641754</v>
      </c>
      <c r="F10" s="686">
        <v>0</v>
      </c>
      <c r="G10" s="686">
        <v>0</v>
      </c>
      <c r="H10" s="686">
        <v>56294956.984982878</v>
      </c>
      <c r="I10" s="686">
        <v>11490024.646836305</v>
      </c>
      <c r="J10" s="686">
        <v>17123882.633216955</v>
      </c>
      <c r="K10" s="686">
        <v>0</v>
      </c>
      <c r="L10" s="686">
        <v>64137240.489436649</v>
      </c>
      <c r="M10" s="686">
        <v>5231909.4197913809</v>
      </c>
      <c r="N10" s="686">
        <v>6315157.5684987502</v>
      </c>
      <c r="O10" s="686">
        <v>2888229.6352842259</v>
      </c>
      <c r="P10" s="686">
        <v>8769956.5154921822</v>
      </c>
      <c r="Q10" s="686">
        <v>8108496.3883748269</v>
      </c>
      <c r="R10" s="686">
        <v>2727511.6004907396</v>
      </c>
      <c r="S10" s="695">
        <v>597282.85982240457</v>
      </c>
      <c r="T10" s="696">
        <v>1666105.9534113407</v>
      </c>
      <c r="U10" s="686">
        <v>0</v>
      </c>
      <c r="V10" s="686">
        <v>0</v>
      </c>
      <c r="W10" s="686">
        <v>0</v>
      </c>
      <c r="X10" s="686">
        <v>0</v>
      </c>
      <c r="Y10" s="686">
        <v>1666105.9534113407</v>
      </c>
      <c r="Z10" s="686">
        <v>0</v>
      </c>
      <c r="AA10" s="695">
        <v>0</v>
      </c>
    </row>
    <row r="11" spans="1:27">
      <c r="A11" s="495" t="s">
        <v>485</v>
      </c>
      <c r="B11" s="494" t="s">
        <v>486</v>
      </c>
      <c r="C11" s="699">
        <v>444187190.22331268</v>
      </c>
      <c r="D11" s="686">
        <v>368303687.24683869</v>
      </c>
      <c r="E11" s="686">
        <v>10102023.654158575</v>
      </c>
      <c r="F11" s="686">
        <v>0</v>
      </c>
      <c r="G11" s="686">
        <v>0</v>
      </c>
      <c r="H11" s="686">
        <v>35658419.999471702</v>
      </c>
      <c r="I11" s="686">
        <v>1679219.9575344855</v>
      </c>
      <c r="J11" s="686">
        <v>11537063.241335649</v>
      </c>
      <c r="K11" s="686">
        <v>0</v>
      </c>
      <c r="L11" s="686">
        <v>40225082.977002256</v>
      </c>
      <c r="M11" s="686">
        <v>3781894.6160866227</v>
      </c>
      <c r="N11" s="686">
        <v>5590752.0176926497</v>
      </c>
      <c r="O11" s="686">
        <v>2571424.7687876923</v>
      </c>
      <c r="P11" s="686">
        <v>5915716.0532541201</v>
      </c>
      <c r="Q11" s="686">
        <v>1428722.8565164136</v>
      </c>
      <c r="R11" s="686">
        <v>2093404.3427947278</v>
      </c>
      <c r="S11" s="695">
        <v>597282.85982240457</v>
      </c>
      <c r="T11" s="696">
        <v>0</v>
      </c>
      <c r="U11" s="686">
        <v>0</v>
      </c>
      <c r="V11" s="686">
        <v>0</v>
      </c>
      <c r="W11" s="686">
        <v>0</v>
      </c>
      <c r="X11" s="686">
        <v>0</v>
      </c>
      <c r="Y11" s="686">
        <v>0</v>
      </c>
      <c r="Z11" s="686">
        <v>0</v>
      </c>
      <c r="AA11" s="695">
        <v>0</v>
      </c>
    </row>
    <row r="12" spans="1:27">
      <c r="A12" s="495" t="s">
        <v>487</v>
      </c>
      <c r="B12" s="494" t="s">
        <v>488</v>
      </c>
      <c r="C12" s="699">
        <v>114118372.58298853</v>
      </c>
      <c r="D12" s="686">
        <v>84897004.043388531</v>
      </c>
      <c r="E12" s="686">
        <v>11484867.344425753</v>
      </c>
      <c r="F12" s="686">
        <v>0</v>
      </c>
      <c r="G12" s="686">
        <v>0</v>
      </c>
      <c r="H12" s="686">
        <v>10964537.357054502</v>
      </c>
      <c r="I12" s="686">
        <v>909729.77915512701</v>
      </c>
      <c r="J12" s="686">
        <v>5330344.2026602924</v>
      </c>
      <c r="K12" s="686">
        <v>0</v>
      </c>
      <c r="L12" s="686">
        <v>17548802.312545493</v>
      </c>
      <c r="M12" s="686">
        <v>1147213.3195705675</v>
      </c>
      <c r="N12" s="686">
        <v>572806.81706532498</v>
      </c>
      <c r="O12" s="686">
        <v>227973.97531354328</v>
      </c>
      <c r="P12" s="686">
        <v>1214468.8252737597</v>
      </c>
      <c r="Q12" s="686">
        <v>5142405.5280557731</v>
      </c>
      <c r="R12" s="686">
        <v>0</v>
      </c>
      <c r="S12" s="695">
        <v>0</v>
      </c>
      <c r="T12" s="696">
        <v>708028.87</v>
      </c>
      <c r="U12" s="686">
        <v>0</v>
      </c>
      <c r="V12" s="686">
        <v>0</v>
      </c>
      <c r="W12" s="686">
        <v>0</v>
      </c>
      <c r="X12" s="686">
        <v>0</v>
      </c>
      <c r="Y12" s="686">
        <v>708028.87</v>
      </c>
      <c r="Z12" s="686">
        <v>0</v>
      </c>
      <c r="AA12" s="695">
        <v>0</v>
      </c>
    </row>
    <row r="13" spans="1:27">
      <c r="A13" s="495" t="s">
        <v>489</v>
      </c>
      <c r="B13" s="494" t="s">
        <v>490</v>
      </c>
      <c r="C13" s="699">
        <v>25901855.313015122</v>
      </c>
      <c r="D13" s="686">
        <v>20617635.451040778</v>
      </c>
      <c r="E13" s="686">
        <v>451334.09288880997</v>
      </c>
      <c r="F13" s="686">
        <v>0</v>
      </c>
      <c r="G13" s="686">
        <v>0</v>
      </c>
      <c r="H13" s="686">
        <v>297767.56486992468</v>
      </c>
      <c r="I13" s="686">
        <v>16494.909480171398</v>
      </c>
      <c r="J13" s="686">
        <v>256475.18922101497</v>
      </c>
      <c r="K13" s="686">
        <v>0</v>
      </c>
      <c r="L13" s="686">
        <v>4986452.2971044173</v>
      </c>
      <c r="M13" s="686">
        <v>302801.4841341906</v>
      </c>
      <c r="N13" s="686">
        <v>151598.73374077599</v>
      </c>
      <c r="O13" s="686">
        <v>88830.891182990395</v>
      </c>
      <c r="P13" s="686">
        <v>1639771.6369643034</v>
      </c>
      <c r="Q13" s="686">
        <v>1537368.0038026404</v>
      </c>
      <c r="R13" s="686">
        <v>634107.25769601204</v>
      </c>
      <c r="S13" s="695">
        <v>0</v>
      </c>
      <c r="T13" s="696">
        <v>0</v>
      </c>
      <c r="U13" s="686">
        <v>0</v>
      </c>
      <c r="V13" s="686">
        <v>0</v>
      </c>
      <c r="W13" s="686">
        <v>0</v>
      </c>
      <c r="X13" s="686">
        <v>0</v>
      </c>
      <c r="Y13" s="686">
        <v>0</v>
      </c>
      <c r="Z13" s="686">
        <v>0</v>
      </c>
      <c r="AA13" s="695">
        <v>0</v>
      </c>
    </row>
    <row r="14" spans="1:27">
      <c r="A14" s="495" t="s">
        <v>491</v>
      </c>
      <c r="B14" s="494" t="s">
        <v>492</v>
      </c>
      <c r="C14" s="699">
        <v>70350935.807721555</v>
      </c>
      <c r="D14" s="686">
        <v>58641723.757938989</v>
      </c>
      <c r="E14" s="686">
        <v>1715495.4871686134</v>
      </c>
      <c r="F14" s="686">
        <v>0</v>
      </c>
      <c r="G14" s="686">
        <v>0</v>
      </c>
      <c r="H14" s="686">
        <v>9374232.063586751</v>
      </c>
      <c r="I14" s="686">
        <v>8884580.0006665215</v>
      </c>
      <c r="J14" s="686">
        <v>0</v>
      </c>
      <c r="K14" s="686">
        <v>0</v>
      </c>
      <c r="L14" s="686">
        <v>1376902.9027844784</v>
      </c>
      <c r="M14" s="686">
        <v>0</v>
      </c>
      <c r="N14" s="686">
        <v>0</v>
      </c>
      <c r="O14" s="686">
        <v>0</v>
      </c>
      <c r="P14" s="686">
        <v>0</v>
      </c>
      <c r="Q14" s="686">
        <v>0</v>
      </c>
      <c r="R14" s="686">
        <v>0</v>
      </c>
      <c r="S14" s="695">
        <v>0</v>
      </c>
      <c r="T14" s="696">
        <v>958077.08341134072</v>
      </c>
      <c r="U14" s="686">
        <v>0</v>
      </c>
      <c r="V14" s="686">
        <v>0</v>
      </c>
      <c r="W14" s="686">
        <v>0</v>
      </c>
      <c r="X14" s="686">
        <v>0</v>
      </c>
      <c r="Y14" s="686">
        <v>958077.08341134072</v>
      </c>
      <c r="Z14" s="686">
        <v>0</v>
      </c>
      <c r="AA14" s="695">
        <v>0</v>
      </c>
    </row>
    <row r="15" spans="1:27">
      <c r="A15" s="493">
        <v>1.2</v>
      </c>
      <c r="B15" s="491" t="s">
        <v>686</v>
      </c>
      <c r="C15" s="700">
        <v>15710137.240000015</v>
      </c>
      <c r="D15" s="686">
        <v>4111416.3100000122</v>
      </c>
      <c r="E15" s="686">
        <v>578491.04</v>
      </c>
      <c r="F15" s="686">
        <v>0</v>
      </c>
      <c r="G15" s="686">
        <v>0</v>
      </c>
      <c r="H15" s="686">
        <v>1452306.76</v>
      </c>
      <c r="I15" s="686">
        <v>133276.51</v>
      </c>
      <c r="J15" s="686">
        <v>486832.21</v>
      </c>
      <c r="K15" s="686">
        <v>0</v>
      </c>
      <c r="L15" s="686">
        <v>9400321.0200000033</v>
      </c>
      <c r="M15" s="686">
        <v>1052029.7300000002</v>
      </c>
      <c r="N15" s="686">
        <v>365916.14</v>
      </c>
      <c r="O15" s="686">
        <v>285961.25000000006</v>
      </c>
      <c r="P15" s="686">
        <v>1060405.6600000001</v>
      </c>
      <c r="Q15" s="686">
        <v>1559741.61</v>
      </c>
      <c r="R15" s="686">
        <v>1605330.7999999998</v>
      </c>
      <c r="S15" s="695">
        <v>23751.68</v>
      </c>
      <c r="T15" s="696">
        <v>746093.15</v>
      </c>
      <c r="U15" s="686">
        <v>0</v>
      </c>
      <c r="V15" s="686">
        <v>0</v>
      </c>
      <c r="W15" s="686">
        <v>0</v>
      </c>
      <c r="X15" s="686">
        <v>6920.75</v>
      </c>
      <c r="Y15" s="686">
        <v>727624.17</v>
      </c>
      <c r="Z15" s="686">
        <v>242.71</v>
      </c>
      <c r="AA15" s="695">
        <v>11305.52</v>
      </c>
    </row>
    <row r="16" spans="1:27">
      <c r="A16" s="492">
        <v>1.3</v>
      </c>
      <c r="B16" s="491" t="s">
        <v>531</v>
      </c>
      <c r="C16" s="701">
        <v>0</v>
      </c>
      <c r="D16" s="702">
        <v>0</v>
      </c>
      <c r="E16" s="702">
        <v>0</v>
      </c>
      <c r="F16" s="702">
        <v>0</v>
      </c>
      <c r="G16" s="702">
        <v>0</v>
      </c>
      <c r="H16" s="702">
        <v>0</v>
      </c>
      <c r="I16" s="702">
        <v>0</v>
      </c>
      <c r="J16" s="702">
        <v>0</v>
      </c>
      <c r="K16" s="702">
        <v>0</v>
      </c>
      <c r="L16" s="702">
        <v>0</v>
      </c>
      <c r="M16" s="702">
        <v>0</v>
      </c>
      <c r="N16" s="702">
        <v>0</v>
      </c>
      <c r="O16" s="702">
        <v>0</v>
      </c>
      <c r="P16" s="702">
        <v>0</v>
      </c>
      <c r="Q16" s="702">
        <v>0</v>
      </c>
      <c r="R16" s="702">
        <v>0</v>
      </c>
      <c r="S16" s="703">
        <v>0</v>
      </c>
      <c r="T16" s="704">
        <v>0</v>
      </c>
      <c r="U16" s="702">
        <v>0</v>
      </c>
      <c r="V16" s="702">
        <v>0</v>
      </c>
      <c r="W16" s="702">
        <v>0</v>
      </c>
      <c r="X16" s="702">
        <v>0</v>
      </c>
      <c r="Y16" s="702">
        <v>0</v>
      </c>
      <c r="Z16" s="702">
        <v>0</v>
      </c>
      <c r="AA16" s="703">
        <v>0</v>
      </c>
    </row>
    <row r="17" spans="1:27" s="481" customFormat="1">
      <c r="A17" s="489" t="s">
        <v>493</v>
      </c>
      <c r="B17" s="490" t="s">
        <v>494</v>
      </c>
      <c r="C17" s="705">
        <v>660223854.27949762</v>
      </c>
      <c r="D17" s="687">
        <v>540129230.36939991</v>
      </c>
      <c r="E17" s="687">
        <v>26735558.649761438</v>
      </c>
      <c r="F17" s="687">
        <v>0</v>
      </c>
      <c r="G17" s="687">
        <v>0</v>
      </c>
      <c r="H17" s="687">
        <v>55005469.408128805</v>
      </c>
      <c r="I17" s="687">
        <v>10212474.356169781</v>
      </c>
      <c r="J17" s="687">
        <v>17123882.633216955</v>
      </c>
      <c r="K17" s="687">
        <v>0</v>
      </c>
      <c r="L17" s="687">
        <v>63909039.111968897</v>
      </c>
      <c r="M17" s="687">
        <v>5231909.4197913799</v>
      </c>
      <c r="N17" s="687">
        <v>6315157.5684987511</v>
      </c>
      <c r="O17" s="687">
        <v>2888229.6352842259</v>
      </c>
      <c r="P17" s="687">
        <v>8769956.5154921822</v>
      </c>
      <c r="Q17" s="687">
        <v>8108496.3883748278</v>
      </c>
      <c r="R17" s="687">
        <v>2721145.141569552</v>
      </c>
      <c r="S17" s="706">
        <v>597282.85982240457</v>
      </c>
      <c r="T17" s="707">
        <v>1180115.3900000001</v>
      </c>
      <c r="U17" s="687">
        <v>0</v>
      </c>
      <c r="V17" s="687">
        <v>0</v>
      </c>
      <c r="W17" s="687">
        <v>0</v>
      </c>
      <c r="X17" s="687">
        <v>0</v>
      </c>
      <c r="Y17" s="687">
        <v>1180115.3900000001</v>
      </c>
      <c r="Z17" s="687">
        <v>0</v>
      </c>
      <c r="AA17" s="706">
        <v>0</v>
      </c>
    </row>
    <row r="18" spans="1:27" s="481" customFormat="1">
      <c r="A18" s="486" t="s">
        <v>495</v>
      </c>
      <c r="B18" s="487" t="s">
        <v>496</v>
      </c>
      <c r="C18" s="708">
        <v>641256206.55319989</v>
      </c>
      <c r="D18" s="687">
        <v>524943595.36879009</v>
      </c>
      <c r="E18" s="687">
        <v>23589731.006070498</v>
      </c>
      <c r="F18" s="687">
        <v>0</v>
      </c>
      <c r="G18" s="687">
        <v>0</v>
      </c>
      <c r="H18" s="687">
        <v>51223456.682440974</v>
      </c>
      <c r="I18" s="687">
        <v>6448255.6461697854</v>
      </c>
      <c r="J18" s="687">
        <v>17123882.633216955</v>
      </c>
      <c r="K18" s="687">
        <v>0</v>
      </c>
      <c r="L18" s="687">
        <v>63909039.111968897</v>
      </c>
      <c r="M18" s="687">
        <v>5231909.4197913799</v>
      </c>
      <c r="N18" s="687">
        <v>6315157.5684987511</v>
      </c>
      <c r="O18" s="687">
        <v>2888229.6352842259</v>
      </c>
      <c r="P18" s="687">
        <v>8769956.5154921822</v>
      </c>
      <c r="Q18" s="687">
        <v>8108496.3883748278</v>
      </c>
      <c r="R18" s="687">
        <v>2721145.141569552</v>
      </c>
      <c r="S18" s="706">
        <v>597282.85982240457</v>
      </c>
      <c r="T18" s="707">
        <v>1180115.3900000001</v>
      </c>
      <c r="U18" s="687">
        <v>0</v>
      </c>
      <c r="V18" s="687">
        <v>0</v>
      </c>
      <c r="W18" s="687">
        <v>0</v>
      </c>
      <c r="X18" s="687">
        <v>0</v>
      </c>
      <c r="Y18" s="687">
        <v>1180115.3900000001</v>
      </c>
      <c r="Z18" s="687">
        <v>0</v>
      </c>
      <c r="AA18" s="706">
        <v>0</v>
      </c>
    </row>
    <row r="19" spans="1:27" s="481" customFormat="1">
      <c r="A19" s="489" t="s">
        <v>497</v>
      </c>
      <c r="B19" s="488" t="s">
        <v>498</v>
      </c>
      <c r="C19" s="709">
        <v>758302668.66080117</v>
      </c>
      <c r="D19" s="687">
        <v>610884746.17089891</v>
      </c>
      <c r="E19" s="687">
        <v>18956582.91023856</v>
      </c>
      <c r="F19" s="687">
        <v>0</v>
      </c>
      <c r="G19" s="687">
        <v>0</v>
      </c>
      <c r="H19" s="687">
        <v>57974143.911871202</v>
      </c>
      <c r="I19" s="687">
        <v>2469499.2338302168</v>
      </c>
      <c r="J19" s="687">
        <v>22927795.906783044</v>
      </c>
      <c r="K19" s="687">
        <v>0</v>
      </c>
      <c r="L19" s="687">
        <v>89175614.408031121</v>
      </c>
      <c r="M19" s="687">
        <v>3536401.0902086203</v>
      </c>
      <c r="N19" s="687">
        <v>10096671.961501248</v>
      </c>
      <c r="O19" s="687">
        <v>5196654.0847157743</v>
      </c>
      <c r="P19" s="687">
        <v>10404246.024507815</v>
      </c>
      <c r="Q19" s="687">
        <v>5100768.1016251743</v>
      </c>
      <c r="R19" s="687">
        <v>5665509.5284304479</v>
      </c>
      <c r="S19" s="706">
        <v>13758598.940177593</v>
      </c>
      <c r="T19" s="707">
        <v>268164.17000000004</v>
      </c>
      <c r="U19" s="687">
        <v>0</v>
      </c>
      <c r="V19" s="687">
        <v>0</v>
      </c>
      <c r="W19" s="687">
        <v>0</v>
      </c>
      <c r="X19" s="687">
        <v>0</v>
      </c>
      <c r="Y19" s="687">
        <v>268164.17000000004</v>
      </c>
      <c r="Z19" s="687">
        <v>0</v>
      </c>
      <c r="AA19" s="706">
        <v>0</v>
      </c>
    </row>
    <row r="20" spans="1:27" s="481" customFormat="1">
      <c r="A20" s="486" t="s">
        <v>499</v>
      </c>
      <c r="B20" s="487" t="s">
        <v>496</v>
      </c>
      <c r="C20" s="708">
        <v>697685318.08710027</v>
      </c>
      <c r="D20" s="687">
        <v>557132739.01151013</v>
      </c>
      <c r="E20" s="687">
        <v>17362700.953929495</v>
      </c>
      <c r="F20" s="687">
        <v>0</v>
      </c>
      <c r="G20" s="687">
        <v>0</v>
      </c>
      <c r="H20" s="687">
        <v>54112760.807559013</v>
      </c>
      <c r="I20" s="687">
        <v>2469499.2338302168</v>
      </c>
      <c r="J20" s="687">
        <v>21019994.706783045</v>
      </c>
      <c r="K20" s="687">
        <v>0</v>
      </c>
      <c r="L20" s="687">
        <v>86171654.098031133</v>
      </c>
      <c r="M20" s="687">
        <v>3536401.06020862</v>
      </c>
      <c r="N20" s="687">
        <v>10096671.961501248</v>
      </c>
      <c r="O20" s="687">
        <v>5196654.0847157743</v>
      </c>
      <c r="P20" s="687">
        <v>10404246.024507815</v>
      </c>
      <c r="Q20" s="687">
        <v>3830704.341625174</v>
      </c>
      <c r="R20" s="687">
        <v>5463586.6884304481</v>
      </c>
      <c r="S20" s="706">
        <v>13758598.940177593</v>
      </c>
      <c r="T20" s="707">
        <v>268164.17000000004</v>
      </c>
      <c r="U20" s="687">
        <v>0</v>
      </c>
      <c r="V20" s="687">
        <v>0</v>
      </c>
      <c r="W20" s="687">
        <v>0</v>
      </c>
      <c r="X20" s="687">
        <v>0</v>
      </c>
      <c r="Y20" s="687">
        <v>268164.17000000004</v>
      </c>
      <c r="Z20" s="687">
        <v>0</v>
      </c>
      <c r="AA20" s="706">
        <v>0</v>
      </c>
    </row>
    <row r="21" spans="1:27" s="481" customFormat="1">
      <c r="A21" s="485">
        <v>1.4</v>
      </c>
      <c r="B21" s="484" t="s">
        <v>500</v>
      </c>
      <c r="C21" s="710">
        <v>242427.86464736756</v>
      </c>
      <c r="D21" s="687">
        <v>242427.86464736756</v>
      </c>
      <c r="E21" s="687">
        <v>91578.130828805879</v>
      </c>
      <c r="F21" s="687">
        <v>0</v>
      </c>
      <c r="G21" s="687">
        <v>0</v>
      </c>
      <c r="H21" s="687">
        <v>0</v>
      </c>
      <c r="I21" s="687">
        <v>0</v>
      </c>
      <c r="J21" s="687">
        <v>0</v>
      </c>
      <c r="K21" s="687">
        <v>0</v>
      </c>
      <c r="L21" s="687">
        <v>0</v>
      </c>
      <c r="M21" s="687">
        <v>0</v>
      </c>
      <c r="N21" s="687">
        <v>0</v>
      </c>
      <c r="O21" s="687">
        <v>0</v>
      </c>
      <c r="P21" s="687">
        <v>0</v>
      </c>
      <c r="Q21" s="687">
        <v>0</v>
      </c>
      <c r="R21" s="687">
        <v>0</v>
      </c>
      <c r="S21" s="706">
        <v>0</v>
      </c>
      <c r="T21" s="707">
        <v>0</v>
      </c>
      <c r="U21" s="687">
        <v>0</v>
      </c>
      <c r="V21" s="687">
        <v>0</v>
      </c>
      <c r="W21" s="687">
        <v>0</v>
      </c>
      <c r="X21" s="687">
        <v>0</v>
      </c>
      <c r="Y21" s="687">
        <v>0</v>
      </c>
      <c r="Z21" s="687">
        <v>0</v>
      </c>
      <c r="AA21" s="706">
        <v>0</v>
      </c>
    </row>
    <row r="22" spans="1:27" s="481" customFormat="1" ht="13.5" thickBot="1">
      <c r="A22" s="483">
        <v>1.5</v>
      </c>
      <c r="B22" s="482" t="s">
        <v>501</v>
      </c>
      <c r="C22" s="711">
        <v>0</v>
      </c>
      <c r="D22" s="712">
        <v>0</v>
      </c>
      <c r="E22" s="712">
        <v>0</v>
      </c>
      <c r="F22" s="712">
        <v>0</v>
      </c>
      <c r="G22" s="712">
        <v>0</v>
      </c>
      <c r="H22" s="712">
        <v>0</v>
      </c>
      <c r="I22" s="712">
        <v>0</v>
      </c>
      <c r="J22" s="712">
        <v>0</v>
      </c>
      <c r="K22" s="712">
        <v>0</v>
      </c>
      <c r="L22" s="712">
        <v>0</v>
      </c>
      <c r="M22" s="712">
        <v>0</v>
      </c>
      <c r="N22" s="712">
        <v>0</v>
      </c>
      <c r="O22" s="712">
        <v>0</v>
      </c>
      <c r="P22" s="712">
        <v>0</v>
      </c>
      <c r="Q22" s="712">
        <v>0</v>
      </c>
      <c r="R22" s="712">
        <v>0</v>
      </c>
      <c r="S22" s="713">
        <v>0</v>
      </c>
      <c r="T22" s="714">
        <v>0</v>
      </c>
      <c r="U22" s="712">
        <v>0</v>
      </c>
      <c r="V22" s="712">
        <v>0</v>
      </c>
      <c r="W22" s="712">
        <v>0</v>
      </c>
      <c r="X22" s="712">
        <v>0</v>
      </c>
      <c r="Y22" s="712">
        <v>0</v>
      </c>
      <c r="Z22" s="712">
        <v>0</v>
      </c>
      <c r="AA22" s="713">
        <v>0</v>
      </c>
    </row>
    <row r="23" spans="1:27">
      <c r="A23" s="469"/>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zoomScale="80" zoomScaleNormal="80" workbookViewId="0">
      <selection activeCell="B2" sqref="B2"/>
    </sheetView>
  </sheetViews>
  <sheetFormatPr defaultColWidth="9.140625" defaultRowHeight="12.75"/>
  <cols>
    <col min="1" max="1" width="11.85546875" style="450" bestFit="1" customWidth="1"/>
    <col min="2" max="2" width="93.42578125" style="450" customWidth="1"/>
    <col min="3" max="3" width="14.5703125" style="450" customWidth="1"/>
    <col min="4" max="5" width="16.140625" style="450" customWidth="1"/>
    <col min="6" max="6" width="16.140625" style="506" customWidth="1"/>
    <col min="7" max="7" width="25.28515625" style="506" customWidth="1"/>
    <col min="8" max="8" width="16.140625" style="450" customWidth="1"/>
    <col min="9" max="11" width="16.140625" style="506" customWidth="1"/>
    <col min="12" max="12" width="26.28515625" style="506" customWidth="1"/>
    <col min="13" max="16384" width="9.140625" style="450"/>
  </cols>
  <sheetData>
    <row r="1" spans="1:12" ht="13.5">
      <c r="A1" s="354" t="s">
        <v>30</v>
      </c>
      <c r="B1" s="435" t="str">
        <f>'Info '!C2</f>
        <v>JSC " Halyk Bank Georgia"</v>
      </c>
      <c r="F1" s="450"/>
      <c r="G1" s="450"/>
      <c r="I1" s="450"/>
      <c r="J1" s="450"/>
      <c r="K1" s="450"/>
      <c r="L1" s="450"/>
    </row>
    <row r="2" spans="1:12">
      <c r="A2" s="355" t="s">
        <v>31</v>
      </c>
      <c r="B2" s="434">
        <f>'1. key ratios '!B2</f>
        <v>45291</v>
      </c>
      <c r="F2" s="450"/>
      <c r="G2" s="450"/>
      <c r="I2" s="450"/>
      <c r="J2" s="450"/>
      <c r="K2" s="450"/>
      <c r="L2" s="450"/>
    </row>
    <row r="3" spans="1:12">
      <c r="A3" s="356" t="s">
        <v>502</v>
      </c>
      <c r="F3" s="450"/>
      <c r="G3" s="450"/>
      <c r="I3" s="450"/>
      <c r="J3" s="450"/>
      <c r="K3" s="450"/>
      <c r="L3" s="450"/>
    </row>
    <row r="4" spans="1:12">
      <c r="F4" s="450"/>
      <c r="G4" s="450"/>
      <c r="I4" s="450"/>
      <c r="J4" s="450"/>
      <c r="K4" s="450"/>
      <c r="L4" s="450"/>
    </row>
    <row r="5" spans="1:12" ht="37.5" customHeight="1">
      <c r="A5" s="796" t="s">
        <v>519</v>
      </c>
      <c r="B5" s="797"/>
      <c r="C5" s="842" t="s">
        <v>503</v>
      </c>
      <c r="D5" s="843"/>
      <c r="E5" s="843"/>
      <c r="F5" s="843"/>
      <c r="G5" s="843"/>
      <c r="H5" s="844" t="s">
        <v>663</v>
      </c>
      <c r="I5" s="845"/>
      <c r="J5" s="845"/>
      <c r="K5" s="845"/>
      <c r="L5" s="846"/>
    </row>
    <row r="6" spans="1:12" ht="39.6" customHeight="1">
      <c r="A6" s="800"/>
      <c r="B6" s="801"/>
      <c r="C6" s="358"/>
      <c r="D6" s="448" t="s">
        <v>684</v>
      </c>
      <c r="E6" s="448" t="s">
        <v>683</v>
      </c>
      <c r="F6" s="448" t="s">
        <v>682</v>
      </c>
      <c r="G6" s="448" t="s">
        <v>681</v>
      </c>
      <c r="H6" s="509"/>
      <c r="I6" s="448" t="s">
        <v>684</v>
      </c>
      <c r="J6" s="448" t="s">
        <v>683</v>
      </c>
      <c r="K6" s="448" t="s">
        <v>682</v>
      </c>
      <c r="L6" s="448" t="s">
        <v>681</v>
      </c>
    </row>
    <row r="7" spans="1:12">
      <c r="A7" s="439">
        <v>1</v>
      </c>
      <c r="B7" s="456" t="s">
        <v>522</v>
      </c>
      <c r="C7" s="715">
        <v>11054299.6</v>
      </c>
      <c r="D7" s="715">
        <v>9791502.5800000001</v>
      </c>
      <c r="E7" s="715">
        <v>248734.77</v>
      </c>
      <c r="F7" s="715">
        <v>1014062.25</v>
      </c>
      <c r="G7" s="715">
        <v>0</v>
      </c>
      <c r="H7" s="715">
        <v>361855.6</v>
      </c>
      <c r="I7" s="715">
        <v>88462.079999999973</v>
      </c>
      <c r="J7" s="715">
        <v>39604.700000000012</v>
      </c>
      <c r="K7" s="715">
        <v>233788.81999999998</v>
      </c>
      <c r="L7" s="715">
        <v>0</v>
      </c>
    </row>
    <row r="8" spans="1:12">
      <c r="A8" s="439">
        <v>2</v>
      </c>
      <c r="B8" s="456" t="s">
        <v>435</v>
      </c>
      <c r="C8" s="715">
        <v>53881935.099999994</v>
      </c>
      <c r="D8" s="686">
        <v>50182445.199999996</v>
      </c>
      <c r="E8" s="686">
        <v>425908.79</v>
      </c>
      <c r="F8" s="716">
        <v>3214327.88</v>
      </c>
      <c r="G8" s="716">
        <v>59253.23</v>
      </c>
      <c r="H8" s="686">
        <v>1706504.92</v>
      </c>
      <c r="I8" s="716">
        <v>737103.74</v>
      </c>
      <c r="J8" s="716">
        <v>38319.949999999997</v>
      </c>
      <c r="K8" s="716">
        <v>919775.71</v>
      </c>
      <c r="L8" s="716">
        <v>11305.52</v>
      </c>
    </row>
    <row r="9" spans="1:12">
      <c r="A9" s="439">
        <v>3</v>
      </c>
      <c r="B9" s="456" t="s">
        <v>436</v>
      </c>
      <c r="C9" s="715">
        <v>0</v>
      </c>
      <c r="D9" s="686">
        <v>0</v>
      </c>
      <c r="E9" s="686">
        <v>0</v>
      </c>
      <c r="F9" s="717">
        <v>0</v>
      </c>
      <c r="G9" s="717">
        <v>0</v>
      </c>
      <c r="H9" s="686">
        <v>0</v>
      </c>
      <c r="I9" s="717">
        <v>0</v>
      </c>
      <c r="J9" s="717">
        <v>0</v>
      </c>
      <c r="K9" s="717">
        <v>0</v>
      </c>
      <c r="L9" s="717">
        <v>0</v>
      </c>
    </row>
    <row r="10" spans="1:12">
      <c r="A10" s="439">
        <v>4</v>
      </c>
      <c r="B10" s="456" t="s">
        <v>523</v>
      </c>
      <c r="C10" s="715">
        <v>30919260.039999995</v>
      </c>
      <c r="D10" s="686">
        <v>26781687.189999998</v>
      </c>
      <c r="E10" s="686">
        <v>1969625.97</v>
      </c>
      <c r="F10" s="717">
        <v>2167946.8800000004</v>
      </c>
      <c r="G10" s="717">
        <v>0</v>
      </c>
      <c r="H10" s="686">
        <v>187228.16000000003</v>
      </c>
      <c r="I10" s="717">
        <v>42336.86</v>
      </c>
      <c r="J10" s="717">
        <v>126917.16</v>
      </c>
      <c r="K10" s="717">
        <v>17974.14</v>
      </c>
      <c r="L10" s="717">
        <v>0</v>
      </c>
    </row>
    <row r="11" spans="1:12">
      <c r="A11" s="439">
        <v>5</v>
      </c>
      <c r="B11" s="456" t="s">
        <v>437</v>
      </c>
      <c r="C11" s="715">
        <v>134153365.83</v>
      </c>
      <c r="D11" s="686">
        <v>103308185.86</v>
      </c>
      <c r="E11" s="686">
        <v>16257135.1</v>
      </c>
      <c r="F11" s="717">
        <v>14465440.389999999</v>
      </c>
      <c r="G11" s="717">
        <v>122604.48</v>
      </c>
      <c r="H11" s="686">
        <v>1476148.08</v>
      </c>
      <c r="I11" s="717">
        <v>161887.83000000002</v>
      </c>
      <c r="J11" s="717">
        <v>217648.95</v>
      </c>
      <c r="K11" s="717">
        <v>1081996.8500000001</v>
      </c>
      <c r="L11" s="717">
        <v>14614.45</v>
      </c>
    </row>
    <row r="12" spans="1:12">
      <c r="A12" s="439">
        <v>6</v>
      </c>
      <c r="B12" s="456" t="s">
        <v>438</v>
      </c>
      <c r="C12" s="715">
        <v>25631187.330000002</v>
      </c>
      <c r="D12" s="686">
        <v>21888110.400000002</v>
      </c>
      <c r="E12" s="686">
        <v>3369960.91</v>
      </c>
      <c r="F12" s="717">
        <v>372693.69</v>
      </c>
      <c r="G12" s="717">
        <v>422.33</v>
      </c>
      <c r="H12" s="686">
        <v>293123.26</v>
      </c>
      <c r="I12" s="717">
        <v>48538.770000000004</v>
      </c>
      <c r="J12" s="717">
        <v>146980.16</v>
      </c>
      <c r="K12" s="717">
        <v>97532.62000000001</v>
      </c>
      <c r="L12" s="717">
        <v>71.709999999999994</v>
      </c>
    </row>
    <row r="13" spans="1:12">
      <c r="A13" s="439">
        <v>7</v>
      </c>
      <c r="B13" s="456" t="s">
        <v>439</v>
      </c>
      <c r="C13" s="715">
        <v>6213283.1500000004</v>
      </c>
      <c r="D13" s="686">
        <v>1086150.21</v>
      </c>
      <c r="E13" s="686">
        <v>0</v>
      </c>
      <c r="F13" s="717">
        <v>5127132.9400000004</v>
      </c>
      <c r="G13" s="717">
        <v>0</v>
      </c>
      <c r="H13" s="686">
        <v>1199614.81</v>
      </c>
      <c r="I13" s="717">
        <v>8885.8599999999988</v>
      </c>
      <c r="J13" s="717">
        <v>0</v>
      </c>
      <c r="K13" s="717">
        <v>1190728.95</v>
      </c>
      <c r="L13" s="717">
        <v>0</v>
      </c>
    </row>
    <row r="14" spans="1:12">
      <c r="A14" s="439">
        <v>8</v>
      </c>
      <c r="B14" s="456" t="s">
        <v>440</v>
      </c>
      <c r="C14" s="715">
        <v>4414557.5599999996</v>
      </c>
      <c r="D14" s="686">
        <v>4350956.7699999996</v>
      </c>
      <c r="E14" s="686">
        <v>0</v>
      </c>
      <c r="F14" s="717">
        <v>63600.789999999994</v>
      </c>
      <c r="G14" s="717">
        <v>0</v>
      </c>
      <c r="H14" s="686">
        <v>26002.09</v>
      </c>
      <c r="I14" s="717">
        <v>10231.36</v>
      </c>
      <c r="J14" s="717">
        <v>0</v>
      </c>
      <c r="K14" s="717">
        <v>15770.73</v>
      </c>
      <c r="L14" s="717">
        <v>0</v>
      </c>
    </row>
    <row r="15" spans="1:12">
      <c r="A15" s="439">
        <v>9</v>
      </c>
      <c r="B15" s="456" t="s">
        <v>441</v>
      </c>
      <c r="C15" s="715">
        <v>6425390.5999999996</v>
      </c>
      <c r="D15" s="686">
        <v>2324736.98</v>
      </c>
      <c r="E15" s="686">
        <v>926570.62</v>
      </c>
      <c r="F15" s="717">
        <v>3174083</v>
      </c>
      <c r="G15" s="717">
        <v>0</v>
      </c>
      <c r="H15" s="686">
        <v>555290.79</v>
      </c>
      <c r="I15" s="717">
        <v>33090.980000000003</v>
      </c>
      <c r="J15" s="717">
        <v>15527.26</v>
      </c>
      <c r="K15" s="717">
        <v>506672.55000000005</v>
      </c>
      <c r="L15" s="717">
        <v>0</v>
      </c>
    </row>
    <row r="16" spans="1:12">
      <c r="A16" s="439">
        <v>10</v>
      </c>
      <c r="B16" s="456" t="s">
        <v>442</v>
      </c>
      <c r="C16" s="715">
        <v>811440.4</v>
      </c>
      <c r="D16" s="686">
        <v>811440.4</v>
      </c>
      <c r="E16" s="686">
        <v>0</v>
      </c>
      <c r="F16" s="717">
        <v>0</v>
      </c>
      <c r="G16" s="717">
        <v>0</v>
      </c>
      <c r="H16" s="686">
        <v>5420.26</v>
      </c>
      <c r="I16" s="717">
        <v>5420.26</v>
      </c>
      <c r="J16" s="717">
        <v>0</v>
      </c>
      <c r="K16" s="717">
        <v>0</v>
      </c>
      <c r="L16" s="717">
        <v>0</v>
      </c>
    </row>
    <row r="17" spans="1:12">
      <c r="A17" s="439">
        <v>11</v>
      </c>
      <c r="B17" s="456" t="s">
        <v>443</v>
      </c>
      <c r="C17" s="715">
        <v>13851254.41</v>
      </c>
      <c r="D17" s="686">
        <v>4939549.4799999995</v>
      </c>
      <c r="E17" s="686">
        <v>8884580</v>
      </c>
      <c r="F17" s="717">
        <v>27124.93</v>
      </c>
      <c r="G17" s="717">
        <v>0</v>
      </c>
      <c r="H17" s="686">
        <v>245372.51</v>
      </c>
      <c r="I17" s="717">
        <v>22830.819999999996</v>
      </c>
      <c r="J17" s="717">
        <v>211542.82</v>
      </c>
      <c r="K17" s="717">
        <v>10998.869999999999</v>
      </c>
      <c r="L17" s="717">
        <v>0</v>
      </c>
    </row>
    <row r="18" spans="1:12">
      <c r="A18" s="439">
        <v>12</v>
      </c>
      <c r="B18" s="456" t="s">
        <v>444</v>
      </c>
      <c r="C18" s="715">
        <v>67992630.459999993</v>
      </c>
      <c r="D18" s="686">
        <v>60478425.709999993</v>
      </c>
      <c r="E18" s="686">
        <v>1545818.15</v>
      </c>
      <c r="F18" s="717">
        <v>5009069.3100000005</v>
      </c>
      <c r="G18" s="717">
        <v>959317.29</v>
      </c>
      <c r="H18" s="686">
        <v>1926921.84</v>
      </c>
      <c r="I18" s="717">
        <v>333008.08</v>
      </c>
      <c r="J18" s="717">
        <v>105613.10999999999</v>
      </c>
      <c r="K18" s="717">
        <v>833264.66</v>
      </c>
      <c r="L18" s="717">
        <v>655035.99</v>
      </c>
    </row>
    <row r="19" spans="1:12">
      <c r="A19" s="439">
        <v>13</v>
      </c>
      <c r="B19" s="456" t="s">
        <v>445</v>
      </c>
      <c r="C19" s="715">
        <v>56474899.539999999</v>
      </c>
      <c r="D19" s="686">
        <v>47008614.719999999</v>
      </c>
      <c r="E19" s="686">
        <v>429647.22</v>
      </c>
      <c r="F19" s="717">
        <v>9036637.6000000015</v>
      </c>
      <c r="G19" s="717">
        <v>0</v>
      </c>
      <c r="H19" s="686">
        <v>2832407.58</v>
      </c>
      <c r="I19" s="717">
        <v>1097656.28</v>
      </c>
      <c r="J19" s="717">
        <v>39966.020000000004</v>
      </c>
      <c r="K19" s="717">
        <v>1694785.2800000003</v>
      </c>
      <c r="L19" s="717">
        <v>0</v>
      </c>
    </row>
    <row r="20" spans="1:12">
      <c r="A20" s="439">
        <v>14</v>
      </c>
      <c r="B20" s="456" t="s">
        <v>446</v>
      </c>
      <c r="C20" s="715">
        <v>82769340.150000006</v>
      </c>
      <c r="D20" s="686">
        <v>72762582.340000004</v>
      </c>
      <c r="E20" s="686">
        <v>6546914.4799999995</v>
      </c>
      <c r="F20" s="717">
        <v>3459843.33</v>
      </c>
      <c r="G20" s="717">
        <v>0</v>
      </c>
      <c r="H20" s="686">
        <v>1126099.3400000001</v>
      </c>
      <c r="I20" s="717">
        <v>965573.10000000021</v>
      </c>
      <c r="J20" s="717">
        <v>5736.33</v>
      </c>
      <c r="K20" s="717">
        <v>154789.90999999997</v>
      </c>
      <c r="L20" s="717">
        <v>0</v>
      </c>
    </row>
    <row r="21" spans="1:12">
      <c r="A21" s="439">
        <v>15</v>
      </c>
      <c r="B21" s="456" t="s">
        <v>447</v>
      </c>
      <c r="C21" s="715">
        <v>19187322.830000002</v>
      </c>
      <c r="D21" s="686">
        <v>18464483.879999999</v>
      </c>
      <c r="E21" s="686">
        <v>2873.53</v>
      </c>
      <c r="F21" s="717">
        <v>11936.55</v>
      </c>
      <c r="G21" s="717">
        <v>708028.87</v>
      </c>
      <c r="H21" s="686">
        <v>192894.91999999998</v>
      </c>
      <c r="I21" s="717">
        <v>106918.31999999998</v>
      </c>
      <c r="J21" s="717">
        <v>1209.1600000000001</v>
      </c>
      <c r="K21" s="717">
        <v>11936.55</v>
      </c>
      <c r="L21" s="717">
        <v>72830.89</v>
      </c>
    </row>
    <row r="22" spans="1:12">
      <c r="A22" s="439">
        <v>16</v>
      </c>
      <c r="B22" s="456" t="s">
        <v>448</v>
      </c>
      <c r="C22" s="715">
        <v>1407101.94</v>
      </c>
      <c r="D22" s="686">
        <v>1406572.15</v>
      </c>
      <c r="E22" s="686">
        <v>0</v>
      </c>
      <c r="F22" s="717">
        <v>529.79</v>
      </c>
      <c r="G22" s="717">
        <v>0</v>
      </c>
      <c r="H22" s="686">
        <v>59138.94</v>
      </c>
      <c r="I22" s="717">
        <v>58609.15</v>
      </c>
      <c r="J22" s="717">
        <v>0</v>
      </c>
      <c r="K22" s="717">
        <v>529.79</v>
      </c>
      <c r="L22" s="717">
        <v>0</v>
      </c>
    </row>
    <row r="23" spans="1:12">
      <c r="A23" s="439">
        <v>17</v>
      </c>
      <c r="B23" s="456" t="s">
        <v>526</v>
      </c>
      <c r="C23" s="715">
        <v>6695457.8600000003</v>
      </c>
      <c r="D23" s="686">
        <v>6562979.8600000003</v>
      </c>
      <c r="E23" s="686">
        <v>0</v>
      </c>
      <c r="F23" s="717">
        <v>132478</v>
      </c>
      <c r="G23" s="717">
        <v>0</v>
      </c>
      <c r="H23" s="686">
        <v>34432.520000000004</v>
      </c>
      <c r="I23" s="717">
        <v>6391.7100000000009</v>
      </c>
      <c r="J23" s="717">
        <v>0</v>
      </c>
      <c r="K23" s="717">
        <v>28040.81</v>
      </c>
      <c r="L23" s="717">
        <v>0</v>
      </c>
    </row>
    <row r="24" spans="1:12">
      <c r="A24" s="439">
        <v>18</v>
      </c>
      <c r="B24" s="456" t="s">
        <v>449</v>
      </c>
      <c r="C24" s="715">
        <v>3121606.08</v>
      </c>
      <c r="D24" s="686">
        <v>3120797.23</v>
      </c>
      <c r="E24" s="686">
        <v>808.85</v>
      </c>
      <c r="F24" s="717">
        <v>0</v>
      </c>
      <c r="G24" s="717">
        <v>0</v>
      </c>
      <c r="H24" s="686">
        <v>3613.11</v>
      </c>
      <c r="I24" s="717">
        <v>3272.71</v>
      </c>
      <c r="J24" s="717">
        <v>340.40000000000003</v>
      </c>
      <c r="K24" s="717">
        <v>0</v>
      </c>
      <c r="L24" s="717">
        <v>0</v>
      </c>
    </row>
    <row r="25" spans="1:12">
      <c r="A25" s="439">
        <v>19</v>
      </c>
      <c r="B25" s="456" t="s">
        <v>450</v>
      </c>
      <c r="C25" s="715">
        <v>2629017.3000000003</v>
      </c>
      <c r="D25" s="686">
        <v>2625562.83</v>
      </c>
      <c r="E25" s="686">
        <v>3454.47</v>
      </c>
      <c r="F25" s="717">
        <v>0</v>
      </c>
      <c r="G25" s="717">
        <v>0</v>
      </c>
      <c r="H25" s="686">
        <v>6175.4100000000008</v>
      </c>
      <c r="I25" s="717">
        <v>4658.4400000000005</v>
      </c>
      <c r="J25" s="717">
        <v>1516.97</v>
      </c>
      <c r="K25" s="717">
        <v>0</v>
      </c>
      <c r="L25" s="717">
        <v>0</v>
      </c>
    </row>
    <row r="26" spans="1:12">
      <c r="A26" s="439">
        <v>20</v>
      </c>
      <c r="B26" s="456" t="s">
        <v>525</v>
      </c>
      <c r="C26" s="715">
        <v>46178584.030000001</v>
      </c>
      <c r="D26" s="686">
        <v>38597111.149999999</v>
      </c>
      <c r="E26" s="686">
        <v>7014604.4500000002</v>
      </c>
      <c r="F26" s="717">
        <v>566868.43000000005</v>
      </c>
      <c r="G26" s="717">
        <v>0</v>
      </c>
      <c r="H26" s="686">
        <v>616221.44999999995</v>
      </c>
      <c r="I26" s="717">
        <v>427004.47</v>
      </c>
      <c r="J26" s="717">
        <v>65709.679999999993</v>
      </c>
      <c r="K26" s="717">
        <v>123507.30000000002</v>
      </c>
      <c r="L26" s="717">
        <v>0</v>
      </c>
    </row>
    <row r="27" spans="1:12">
      <c r="A27" s="439">
        <v>21</v>
      </c>
      <c r="B27" s="456" t="s">
        <v>451</v>
      </c>
      <c r="C27" s="715">
        <v>2322560.3200000003</v>
      </c>
      <c r="D27" s="686">
        <v>1303053.24</v>
      </c>
      <c r="E27" s="686">
        <v>0</v>
      </c>
      <c r="F27" s="717">
        <v>1019507.0800000001</v>
      </c>
      <c r="G27" s="717">
        <v>0</v>
      </c>
      <c r="H27" s="686">
        <v>12767.21</v>
      </c>
      <c r="I27" s="717">
        <v>7533.25</v>
      </c>
      <c r="J27" s="717">
        <v>0</v>
      </c>
      <c r="K27" s="717">
        <v>5233.96</v>
      </c>
      <c r="L27" s="717">
        <v>0</v>
      </c>
    </row>
    <row r="28" spans="1:12">
      <c r="A28" s="439">
        <v>22</v>
      </c>
      <c r="B28" s="456" t="s">
        <v>452</v>
      </c>
      <c r="C28" s="715">
        <v>1411155.92</v>
      </c>
      <c r="D28" s="686">
        <v>1319326.26</v>
      </c>
      <c r="E28" s="686">
        <v>30410.38</v>
      </c>
      <c r="F28" s="717">
        <v>61419.28</v>
      </c>
      <c r="G28" s="717">
        <v>0</v>
      </c>
      <c r="H28" s="686">
        <v>48539.08</v>
      </c>
      <c r="I28" s="717">
        <v>21320.730000000003</v>
      </c>
      <c r="J28" s="717">
        <v>3138.7799999999997</v>
      </c>
      <c r="K28" s="717">
        <v>24079.57</v>
      </c>
      <c r="L28" s="717">
        <v>0</v>
      </c>
    </row>
    <row r="29" spans="1:12">
      <c r="A29" s="439">
        <v>23</v>
      </c>
      <c r="B29" s="456" t="s">
        <v>453</v>
      </c>
      <c r="C29" s="715">
        <v>76528658.689999998</v>
      </c>
      <c r="D29" s="686">
        <v>63780482.870000005</v>
      </c>
      <c r="E29" s="686">
        <v>2277018.4</v>
      </c>
      <c r="F29" s="717">
        <v>10341762.26</v>
      </c>
      <c r="G29" s="717">
        <v>129395.16</v>
      </c>
      <c r="H29" s="686">
        <v>3350157.3299999996</v>
      </c>
      <c r="I29" s="717">
        <v>476948.75000000012</v>
      </c>
      <c r="J29" s="717">
        <v>159398.01</v>
      </c>
      <c r="K29" s="717">
        <v>2693713.8799999994</v>
      </c>
      <c r="L29" s="717">
        <v>20096.689999999999</v>
      </c>
    </row>
    <row r="30" spans="1:12">
      <c r="A30" s="439">
        <v>24</v>
      </c>
      <c r="B30" s="456" t="s">
        <v>524</v>
      </c>
      <c r="C30" s="715">
        <v>23004522.470000003</v>
      </c>
      <c r="D30" s="686">
        <v>18211221.900000002</v>
      </c>
      <c r="E30" s="686">
        <v>3519709.86</v>
      </c>
      <c r="F30" s="717">
        <v>1237318.4500000002</v>
      </c>
      <c r="G30" s="717">
        <v>36272.26</v>
      </c>
      <c r="H30" s="686">
        <v>1154649.8599999999</v>
      </c>
      <c r="I30" s="717">
        <v>493516.81</v>
      </c>
      <c r="J30" s="717">
        <v>321326.11</v>
      </c>
      <c r="K30" s="717">
        <v>332886.19</v>
      </c>
      <c r="L30" s="717">
        <v>6920.75</v>
      </c>
    </row>
    <row r="31" spans="1:12">
      <c r="A31" s="439">
        <v>25</v>
      </c>
      <c r="B31" s="456" t="s">
        <v>454</v>
      </c>
      <c r="C31" s="715">
        <v>46674599.990000002</v>
      </c>
      <c r="D31" s="686">
        <v>36603535.219999999</v>
      </c>
      <c r="E31" s="686">
        <v>3082511.61</v>
      </c>
      <c r="F31" s="717">
        <v>6916273.8500000006</v>
      </c>
      <c r="G31" s="717">
        <v>72279.31</v>
      </c>
      <c r="H31" s="686">
        <v>2058676.4600000002</v>
      </c>
      <c r="I31" s="717">
        <v>305487.56000000006</v>
      </c>
      <c r="J31" s="717">
        <v>266471.21999999997</v>
      </c>
      <c r="K31" s="717">
        <v>1475816.4900000002</v>
      </c>
      <c r="L31" s="717">
        <v>10901.189999999999</v>
      </c>
    </row>
    <row r="32" spans="1:12">
      <c r="A32" s="439">
        <v>26</v>
      </c>
      <c r="B32" s="456" t="s">
        <v>521</v>
      </c>
      <c r="C32" s="715">
        <v>0</v>
      </c>
      <c r="D32" s="686">
        <v>0</v>
      </c>
      <c r="E32" s="686">
        <v>0</v>
      </c>
      <c r="F32" s="717">
        <v>0</v>
      </c>
      <c r="G32" s="717">
        <v>0</v>
      </c>
      <c r="H32" s="686">
        <v>0</v>
      </c>
      <c r="I32" s="717">
        <v>0</v>
      </c>
      <c r="J32" s="717">
        <v>0</v>
      </c>
      <c r="K32" s="717">
        <v>0</v>
      </c>
      <c r="L32" s="717">
        <v>0</v>
      </c>
    </row>
    <row r="33" spans="1:12">
      <c r="A33" s="439">
        <v>27</v>
      </c>
      <c r="B33" s="508" t="s">
        <v>64</v>
      </c>
      <c r="C33" s="718">
        <v>723753431.60000014</v>
      </c>
      <c r="D33" s="686">
        <v>597709514.42999995</v>
      </c>
      <c r="E33" s="686">
        <v>56536287.560000002</v>
      </c>
      <c r="F33" s="717">
        <v>67420056.679999992</v>
      </c>
      <c r="G33" s="717">
        <v>2087572.9300000002</v>
      </c>
      <c r="H33" s="687">
        <v>19479255.529999997</v>
      </c>
      <c r="I33" s="717">
        <v>5466687.9199999999</v>
      </c>
      <c r="J33" s="717">
        <v>1766966.7899999998</v>
      </c>
      <c r="K33" s="717">
        <v>11453823.629999999</v>
      </c>
      <c r="L33" s="717">
        <v>791777.19</v>
      </c>
    </row>
    <row r="34" spans="1:12">
      <c r="A34" s="469"/>
      <c r="B34" s="469"/>
      <c r="C34" s="469"/>
      <c r="D34" s="469"/>
      <c r="E34" s="469"/>
      <c r="H34" s="469"/>
    </row>
    <row r="35" spans="1:12">
      <c r="A35" s="469"/>
      <c r="B35" s="507"/>
      <c r="C35" s="507"/>
      <c r="D35" s="469"/>
      <c r="E35" s="469"/>
      <c r="H35" s="469"/>
    </row>
  </sheetData>
  <mergeCells count="3">
    <mergeCell ref="A5:B6"/>
    <mergeCell ref="C5:G5"/>
    <mergeCell ref="H5:L5"/>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zoomScale="70" zoomScaleNormal="70" workbookViewId="0">
      <selection activeCell="D21" sqref="D21"/>
    </sheetView>
  </sheetViews>
  <sheetFormatPr defaultColWidth="8.7109375" defaultRowHeight="12"/>
  <cols>
    <col min="1" max="1" width="11.85546875" style="510" bestFit="1" customWidth="1"/>
    <col min="2" max="2" width="68.7109375" style="510" customWidth="1"/>
    <col min="3" max="11" width="28.28515625" style="510" customWidth="1"/>
    <col min="12" max="16384" width="8.7109375" style="510"/>
  </cols>
  <sheetData>
    <row r="1" spans="1:11" s="450" customFormat="1" ht="13.5">
      <c r="A1" s="354" t="s">
        <v>30</v>
      </c>
      <c r="B1" s="435" t="str">
        <f>'Info '!C2</f>
        <v>JSC " Halyk Bank Georgia"</v>
      </c>
    </row>
    <row r="2" spans="1:11" s="450" customFormat="1" ht="12.75">
      <c r="A2" s="355" t="s">
        <v>31</v>
      </c>
      <c r="B2" s="434">
        <f>'1. key ratios '!B2</f>
        <v>45291</v>
      </c>
    </row>
    <row r="3" spans="1:11" s="450" customFormat="1" ht="12.75">
      <c r="A3" s="356" t="s">
        <v>504</v>
      </c>
    </row>
    <row r="4" spans="1:11">
      <c r="C4" s="513" t="s">
        <v>698</v>
      </c>
      <c r="D4" s="513" t="s">
        <v>697</v>
      </c>
      <c r="E4" s="513" t="s">
        <v>696</v>
      </c>
      <c r="F4" s="513" t="s">
        <v>695</v>
      </c>
      <c r="G4" s="513" t="s">
        <v>694</v>
      </c>
      <c r="H4" s="513" t="s">
        <v>693</v>
      </c>
      <c r="I4" s="513" t="s">
        <v>692</v>
      </c>
      <c r="J4" s="513" t="s">
        <v>691</v>
      </c>
      <c r="K4" s="513" t="s">
        <v>690</v>
      </c>
    </row>
    <row r="5" spans="1:11" ht="104.1" customHeight="1">
      <c r="A5" s="847" t="s">
        <v>689</v>
      </c>
      <c r="B5" s="848"/>
      <c r="C5" s="512" t="s">
        <v>505</v>
      </c>
      <c r="D5" s="512" t="s">
        <v>506</v>
      </c>
      <c r="E5" s="512" t="s">
        <v>507</v>
      </c>
      <c r="F5" s="512" t="s">
        <v>508</v>
      </c>
      <c r="G5" s="512" t="s">
        <v>509</v>
      </c>
      <c r="H5" s="512" t="s">
        <v>510</v>
      </c>
      <c r="I5" s="512" t="s">
        <v>511</v>
      </c>
      <c r="J5" s="512" t="s">
        <v>512</v>
      </c>
      <c r="K5" s="512" t="s">
        <v>513</v>
      </c>
    </row>
    <row r="6" spans="1:11" ht="12.75">
      <c r="A6" s="438">
        <v>1</v>
      </c>
      <c r="B6" s="438" t="s">
        <v>473</v>
      </c>
      <c r="C6" s="686">
        <v>11896294.279165512</v>
      </c>
      <c r="D6" s="686">
        <v>242426.77464736754</v>
      </c>
      <c r="E6" s="686">
        <v>0</v>
      </c>
      <c r="F6" s="686">
        <v>0</v>
      </c>
      <c r="G6" s="686">
        <v>640993960.44858527</v>
      </c>
      <c r="H6" s="686">
        <v>0</v>
      </c>
      <c r="I6" s="686">
        <v>33749335.076230317</v>
      </c>
      <c r="J6" s="686">
        <v>3277816.9258439965</v>
      </c>
      <c r="K6" s="686">
        <v>33593598.300382532</v>
      </c>
    </row>
    <row r="7" spans="1:11" ht="12.75">
      <c r="A7" s="438">
        <v>2</v>
      </c>
      <c r="B7" s="439" t="s">
        <v>514</v>
      </c>
      <c r="C7" s="686">
        <v>0</v>
      </c>
      <c r="D7" s="686">
        <v>0</v>
      </c>
      <c r="E7" s="686">
        <v>0</v>
      </c>
      <c r="F7" s="686">
        <v>0</v>
      </c>
      <c r="G7" s="686">
        <v>0</v>
      </c>
      <c r="H7" s="686">
        <v>0</v>
      </c>
      <c r="I7" s="686">
        <v>0</v>
      </c>
      <c r="J7" s="686">
        <v>0</v>
      </c>
      <c r="K7" s="686">
        <v>0</v>
      </c>
    </row>
    <row r="8" spans="1:11" ht="12.75">
      <c r="A8" s="438">
        <v>3</v>
      </c>
      <c r="B8" s="439" t="s">
        <v>481</v>
      </c>
      <c r="C8" s="686">
        <v>699669.14714870555</v>
      </c>
      <c r="D8" s="686">
        <v>0</v>
      </c>
      <c r="E8" s="686">
        <v>0</v>
      </c>
      <c r="F8" s="686">
        <v>0</v>
      </c>
      <c r="G8" s="686">
        <v>8944954.8828512952</v>
      </c>
      <c r="H8" s="686">
        <v>0</v>
      </c>
      <c r="I8" s="686">
        <v>0</v>
      </c>
      <c r="J8" s="686">
        <v>0</v>
      </c>
      <c r="K8" s="686">
        <v>33415203.000000015</v>
      </c>
    </row>
    <row r="9" spans="1:11" ht="12.75">
      <c r="A9" s="438">
        <v>4</v>
      </c>
      <c r="B9" s="470" t="s">
        <v>515</v>
      </c>
      <c r="C9" s="719">
        <v>1702.51</v>
      </c>
      <c r="D9" s="719">
        <v>0</v>
      </c>
      <c r="E9" s="719">
        <v>0</v>
      </c>
      <c r="F9" s="719">
        <v>0</v>
      </c>
      <c r="G9" s="719">
        <v>65087451.9919689</v>
      </c>
      <c r="H9" s="719">
        <v>0</v>
      </c>
      <c r="I9" s="719">
        <v>0</v>
      </c>
      <c r="J9" s="719">
        <v>1857037.1799452736</v>
      </c>
      <c r="K9" s="719">
        <v>2561437.9432529444</v>
      </c>
    </row>
    <row r="10" spans="1:11" ht="12.75">
      <c r="A10" s="438">
        <v>5</v>
      </c>
      <c r="B10" s="460" t="s">
        <v>516</v>
      </c>
      <c r="C10" s="719">
        <v>0</v>
      </c>
      <c r="D10" s="719">
        <v>0</v>
      </c>
      <c r="E10" s="719">
        <v>0</v>
      </c>
      <c r="F10" s="719">
        <v>0</v>
      </c>
      <c r="G10" s="719">
        <v>0</v>
      </c>
      <c r="H10" s="719">
        <v>0</v>
      </c>
      <c r="I10" s="719">
        <v>0</v>
      </c>
      <c r="J10" s="719">
        <v>0</v>
      </c>
      <c r="K10" s="719">
        <v>0</v>
      </c>
    </row>
    <row r="11" spans="1:11" ht="12.75">
      <c r="A11" s="438">
        <v>6</v>
      </c>
      <c r="B11" s="460" t="s">
        <v>517</v>
      </c>
      <c r="C11" s="719">
        <v>0</v>
      </c>
      <c r="D11" s="719">
        <v>0</v>
      </c>
      <c r="E11" s="719">
        <v>0</v>
      </c>
      <c r="F11" s="719">
        <v>0</v>
      </c>
      <c r="G11" s="719">
        <v>5210341</v>
      </c>
      <c r="H11" s="719">
        <v>0</v>
      </c>
      <c r="I11" s="719">
        <v>0</v>
      </c>
      <c r="J11" s="719">
        <v>0</v>
      </c>
      <c r="K11" s="719">
        <v>0</v>
      </c>
    </row>
    <row r="13" spans="1:11" ht="15">
      <c r="B13" s="511"/>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zoomScale="80" zoomScaleNormal="80" workbookViewId="0">
      <selection activeCell="B2" sqref="B2"/>
    </sheetView>
  </sheetViews>
  <sheetFormatPr defaultColWidth="8.7109375" defaultRowHeight="15"/>
  <cols>
    <col min="1" max="1" width="10" style="514" bestFit="1" customWidth="1"/>
    <col min="2" max="2" width="71.7109375" style="514" customWidth="1"/>
    <col min="3" max="3" width="12.85546875" style="514" bestFit="1" customWidth="1"/>
    <col min="4" max="7" width="15.5703125" style="514" customWidth="1"/>
    <col min="8" max="8" width="12.7109375" style="514" bestFit="1" customWidth="1"/>
    <col min="9" max="12" width="17.28515625" style="514" customWidth="1"/>
    <col min="13" max="13" width="10.5703125" style="514" bestFit="1" customWidth="1"/>
    <col min="14" max="17" width="16.140625" style="514" customWidth="1"/>
    <col min="18" max="18" width="12.28515625" style="514" bestFit="1" customWidth="1"/>
    <col min="19" max="19" width="46.85546875" style="514" bestFit="1" customWidth="1"/>
    <col min="20" max="20" width="43.42578125" style="514" bestFit="1" customWidth="1"/>
    <col min="21" max="21" width="45.85546875" style="514" bestFit="1" customWidth="1"/>
    <col min="22" max="22" width="43.42578125" style="514" bestFit="1" customWidth="1"/>
    <col min="23" max="16384" width="8.7109375" style="514"/>
  </cols>
  <sheetData>
    <row r="1" spans="1:22">
      <c r="A1" s="354" t="s">
        <v>30</v>
      </c>
      <c r="B1" s="435" t="str">
        <f>'Info '!C2</f>
        <v>JSC " Halyk Bank Georgia"</v>
      </c>
    </row>
    <row r="2" spans="1:22">
      <c r="A2" s="355" t="s">
        <v>31</v>
      </c>
      <c r="B2" s="434">
        <f>'1. key ratios '!B2</f>
        <v>45291</v>
      </c>
    </row>
    <row r="3" spans="1:22">
      <c r="A3" s="356" t="s">
        <v>532</v>
      </c>
      <c r="B3" s="450"/>
    </row>
    <row r="4" spans="1:22">
      <c r="A4" s="356"/>
      <c r="B4" s="450"/>
    </row>
    <row r="5" spans="1:22" ht="24" customHeight="1">
      <c r="A5" s="849" t="s">
        <v>533</v>
      </c>
      <c r="B5" s="850"/>
      <c r="C5" s="854" t="s">
        <v>699</v>
      </c>
      <c r="D5" s="854"/>
      <c r="E5" s="854"/>
      <c r="F5" s="854"/>
      <c r="G5" s="854"/>
      <c r="H5" s="854" t="s">
        <v>551</v>
      </c>
      <c r="I5" s="854"/>
      <c r="J5" s="854"/>
      <c r="K5" s="854"/>
      <c r="L5" s="854"/>
      <c r="M5" s="854" t="s">
        <v>663</v>
      </c>
      <c r="N5" s="854"/>
      <c r="O5" s="854"/>
      <c r="P5" s="854"/>
      <c r="Q5" s="854"/>
      <c r="R5" s="853" t="s">
        <v>534</v>
      </c>
      <c r="S5" s="853" t="s">
        <v>548</v>
      </c>
      <c r="T5" s="853" t="s">
        <v>549</v>
      </c>
      <c r="U5" s="853" t="s">
        <v>710</v>
      </c>
      <c r="V5" s="853" t="s">
        <v>711</v>
      </c>
    </row>
    <row r="6" spans="1:22" ht="36" customHeight="1">
      <c r="A6" s="851"/>
      <c r="B6" s="852"/>
      <c r="C6" s="524"/>
      <c r="D6" s="448" t="s">
        <v>684</v>
      </c>
      <c r="E6" s="448" t="s">
        <v>683</v>
      </c>
      <c r="F6" s="448" t="s">
        <v>682</v>
      </c>
      <c r="G6" s="448" t="s">
        <v>681</v>
      </c>
      <c r="H6" s="524"/>
      <c r="I6" s="448" t="s">
        <v>684</v>
      </c>
      <c r="J6" s="448" t="s">
        <v>683</v>
      </c>
      <c r="K6" s="448" t="s">
        <v>682</v>
      </c>
      <c r="L6" s="448" t="s">
        <v>681</v>
      </c>
      <c r="M6" s="524"/>
      <c r="N6" s="448" t="s">
        <v>684</v>
      </c>
      <c r="O6" s="448" t="s">
        <v>683</v>
      </c>
      <c r="P6" s="448" t="s">
        <v>682</v>
      </c>
      <c r="Q6" s="448" t="s">
        <v>681</v>
      </c>
      <c r="R6" s="853"/>
      <c r="S6" s="853"/>
      <c r="T6" s="853"/>
      <c r="U6" s="853"/>
      <c r="V6" s="853"/>
    </row>
    <row r="7" spans="1:22">
      <c r="A7" s="522">
        <v>1</v>
      </c>
      <c r="B7" s="523" t="s">
        <v>542</v>
      </c>
      <c r="C7" s="719">
        <v>0</v>
      </c>
      <c r="D7" s="719">
        <v>0</v>
      </c>
      <c r="E7" s="719">
        <v>0</v>
      </c>
      <c r="F7" s="719">
        <v>0</v>
      </c>
      <c r="G7" s="719">
        <v>0</v>
      </c>
      <c r="H7" s="719">
        <v>0</v>
      </c>
      <c r="I7" s="719">
        <v>0</v>
      </c>
      <c r="J7" s="719">
        <v>0</v>
      </c>
      <c r="K7" s="719">
        <v>0</v>
      </c>
      <c r="L7" s="719">
        <v>0</v>
      </c>
      <c r="M7" s="719">
        <v>0</v>
      </c>
      <c r="N7" s="719">
        <v>0</v>
      </c>
      <c r="O7" s="719">
        <v>0</v>
      </c>
      <c r="P7" s="719">
        <v>0</v>
      </c>
      <c r="Q7" s="719">
        <v>0</v>
      </c>
      <c r="R7" s="719">
        <v>0</v>
      </c>
      <c r="S7" s="722">
        <v>0</v>
      </c>
      <c r="T7" s="722">
        <v>0</v>
      </c>
      <c r="U7" s="722">
        <v>0</v>
      </c>
      <c r="V7" s="719">
        <v>0</v>
      </c>
    </row>
    <row r="8" spans="1:22">
      <c r="A8" s="522">
        <v>2</v>
      </c>
      <c r="B8" s="521" t="s">
        <v>541</v>
      </c>
      <c r="C8" s="719">
        <v>65124895.989999995</v>
      </c>
      <c r="D8" s="719">
        <v>53551288.100000001</v>
      </c>
      <c r="E8" s="719">
        <v>2873257.43</v>
      </c>
      <c r="F8" s="719">
        <v>8672317.5199999996</v>
      </c>
      <c r="G8" s="719">
        <v>28032.940000000002</v>
      </c>
      <c r="H8" s="719">
        <v>65978576.360000007</v>
      </c>
      <c r="I8" s="719">
        <v>53968014.560000002</v>
      </c>
      <c r="J8" s="719">
        <v>2935113.22</v>
      </c>
      <c r="K8" s="719">
        <v>9044972.4800000004</v>
      </c>
      <c r="L8" s="719">
        <v>30476.1</v>
      </c>
      <c r="M8" s="719">
        <v>3857796.1499999976</v>
      </c>
      <c r="N8" s="719">
        <v>584910.47999999928</v>
      </c>
      <c r="O8" s="719">
        <v>329355.87</v>
      </c>
      <c r="P8" s="719">
        <v>2939726.7999999984</v>
      </c>
      <c r="Q8" s="719">
        <v>3803</v>
      </c>
      <c r="R8" s="719">
        <v>2442</v>
      </c>
      <c r="S8" s="722">
        <v>0.13022136937793063</v>
      </c>
      <c r="T8" s="722">
        <v>0.14191647167310434</v>
      </c>
      <c r="U8" s="722">
        <v>0.12235375345741099</v>
      </c>
      <c r="V8" s="719">
        <v>81.117527711079603</v>
      </c>
    </row>
    <row r="9" spans="1:22">
      <c r="A9" s="522">
        <v>3</v>
      </c>
      <c r="B9" s="521" t="s">
        <v>540</v>
      </c>
      <c r="C9" s="719">
        <v>0</v>
      </c>
      <c r="D9" s="719">
        <v>0</v>
      </c>
      <c r="E9" s="719">
        <v>0</v>
      </c>
      <c r="F9" s="719">
        <v>0</v>
      </c>
      <c r="G9" s="719">
        <v>0</v>
      </c>
      <c r="H9" s="719">
        <v>0</v>
      </c>
      <c r="I9" s="719">
        <v>0</v>
      </c>
      <c r="J9" s="719">
        <v>0</v>
      </c>
      <c r="K9" s="719">
        <v>0</v>
      </c>
      <c r="L9" s="719">
        <v>0</v>
      </c>
      <c r="M9" s="719">
        <v>0</v>
      </c>
      <c r="N9" s="719">
        <v>0</v>
      </c>
      <c r="O9" s="719">
        <v>0</v>
      </c>
      <c r="P9" s="719">
        <v>0</v>
      </c>
      <c r="Q9" s="719">
        <v>0</v>
      </c>
      <c r="R9" s="719">
        <v>0</v>
      </c>
      <c r="S9" s="722">
        <v>0</v>
      </c>
      <c r="T9" s="722">
        <v>0</v>
      </c>
      <c r="U9" s="722">
        <v>0</v>
      </c>
      <c r="V9" s="719">
        <v>0</v>
      </c>
    </row>
    <row r="10" spans="1:22">
      <c r="A10" s="522">
        <v>4</v>
      </c>
      <c r="B10" s="521" t="s">
        <v>539</v>
      </c>
      <c r="C10" s="719">
        <v>102.04000002145767</v>
      </c>
      <c r="D10" s="719">
        <v>102.04000002145767</v>
      </c>
      <c r="E10" s="719">
        <v>0</v>
      </c>
      <c r="F10" s="719">
        <v>0</v>
      </c>
      <c r="G10" s="719">
        <v>0</v>
      </c>
      <c r="H10" s="719">
        <v>102.31999999284744</v>
      </c>
      <c r="I10" s="719">
        <v>102.31999999284744</v>
      </c>
      <c r="J10" s="719">
        <v>0</v>
      </c>
      <c r="K10" s="719">
        <v>0</v>
      </c>
      <c r="L10" s="719">
        <v>0</v>
      </c>
      <c r="M10" s="719">
        <v>3.3</v>
      </c>
      <c r="N10" s="719">
        <v>3.3</v>
      </c>
      <c r="O10" s="719">
        <v>0</v>
      </c>
      <c r="P10" s="719">
        <v>0</v>
      </c>
      <c r="Q10" s="719">
        <v>0</v>
      </c>
      <c r="R10" s="719">
        <v>1</v>
      </c>
      <c r="S10" s="722">
        <v>0</v>
      </c>
      <c r="T10" s="722">
        <v>0</v>
      </c>
      <c r="U10" s="722">
        <v>0</v>
      </c>
      <c r="V10" s="719">
        <v>0</v>
      </c>
    </row>
    <row r="11" spans="1:22">
      <c r="A11" s="522">
        <v>5</v>
      </c>
      <c r="B11" s="521" t="s">
        <v>538</v>
      </c>
      <c r="C11" s="719">
        <v>284102.5</v>
      </c>
      <c r="D11" s="719">
        <v>247351.96000000002</v>
      </c>
      <c r="E11" s="719">
        <v>5098.25</v>
      </c>
      <c r="F11" s="719">
        <v>31652.29</v>
      </c>
      <c r="G11" s="719">
        <v>0</v>
      </c>
      <c r="H11" s="719">
        <v>293736.28000000003</v>
      </c>
      <c r="I11" s="719">
        <v>252372.8</v>
      </c>
      <c r="J11" s="719">
        <v>5519.42</v>
      </c>
      <c r="K11" s="719">
        <v>35844.06</v>
      </c>
      <c r="L11" s="719">
        <v>0</v>
      </c>
      <c r="M11" s="719">
        <v>46274.660000000018</v>
      </c>
      <c r="N11" s="719">
        <v>8045.5300000000025</v>
      </c>
      <c r="O11" s="719">
        <v>2385.0700000000002</v>
      </c>
      <c r="P11" s="719">
        <v>35844.060000000012</v>
      </c>
      <c r="Q11" s="719">
        <v>0</v>
      </c>
      <c r="R11" s="719">
        <v>253</v>
      </c>
      <c r="S11" s="722">
        <v>0.16820936594120298</v>
      </c>
      <c r="T11" s="722">
        <v>0.16863421359125899</v>
      </c>
      <c r="U11" s="722">
        <v>0.14998867310213701</v>
      </c>
      <c r="V11" s="719">
        <v>7.9230390088084404</v>
      </c>
    </row>
    <row r="12" spans="1:22">
      <c r="A12" s="522">
        <v>6</v>
      </c>
      <c r="B12" s="521" t="s">
        <v>537</v>
      </c>
      <c r="C12" s="719">
        <v>642316.87</v>
      </c>
      <c r="D12" s="719">
        <v>555272.31999999995</v>
      </c>
      <c r="E12" s="719">
        <v>19215.810000000001</v>
      </c>
      <c r="F12" s="719">
        <v>67828.740000000005</v>
      </c>
      <c r="G12" s="719">
        <v>0</v>
      </c>
      <c r="H12" s="719">
        <v>642275.03000000014</v>
      </c>
      <c r="I12" s="719">
        <v>555269.31000000006</v>
      </c>
      <c r="J12" s="719">
        <v>19206.05</v>
      </c>
      <c r="K12" s="719">
        <v>67799.67</v>
      </c>
      <c r="L12" s="719">
        <v>0</v>
      </c>
      <c r="M12" s="719">
        <v>98618.060000000012</v>
      </c>
      <c r="N12" s="719">
        <v>22195.869999999992</v>
      </c>
      <c r="O12" s="719">
        <v>9139.42</v>
      </c>
      <c r="P12" s="719">
        <v>67282.770000000019</v>
      </c>
      <c r="Q12" s="719">
        <v>0</v>
      </c>
      <c r="R12" s="719">
        <v>495</v>
      </c>
      <c r="S12" s="722">
        <v>0.24011522650811998</v>
      </c>
      <c r="T12" s="722">
        <v>0.28692353302322399</v>
      </c>
      <c r="U12" s="722">
        <v>0.223369845945351</v>
      </c>
      <c r="V12" s="719">
        <v>164.366539026135</v>
      </c>
    </row>
    <row r="13" spans="1:22">
      <c r="A13" s="522">
        <v>7</v>
      </c>
      <c r="B13" s="521" t="s">
        <v>536</v>
      </c>
      <c r="C13" s="719">
        <v>98957329.499999985</v>
      </c>
      <c r="D13" s="719">
        <v>82680696.75</v>
      </c>
      <c r="E13" s="719">
        <v>4050636.9400000004</v>
      </c>
      <c r="F13" s="719">
        <v>11943440.039999999</v>
      </c>
      <c r="G13" s="719">
        <v>282555.77</v>
      </c>
      <c r="H13" s="719">
        <v>99990011.379999995</v>
      </c>
      <c r="I13" s="719">
        <v>83171292.969999999</v>
      </c>
      <c r="J13" s="719">
        <v>4123096.77</v>
      </c>
      <c r="K13" s="719">
        <v>12401396.460000001</v>
      </c>
      <c r="L13" s="719">
        <v>294225.18</v>
      </c>
      <c r="M13" s="719">
        <v>2598044.1399999997</v>
      </c>
      <c r="N13" s="719">
        <v>571655.91</v>
      </c>
      <c r="O13" s="719">
        <v>342224.35</v>
      </c>
      <c r="P13" s="719">
        <v>1642282.8399999999</v>
      </c>
      <c r="Q13" s="719">
        <v>41881.040000000001</v>
      </c>
      <c r="R13" s="719">
        <v>854</v>
      </c>
      <c r="S13" s="722">
        <v>0.10476634740410166</v>
      </c>
      <c r="T13" s="722">
        <v>0.11099383973390943</v>
      </c>
      <c r="U13" s="722">
        <v>9.9927600741287204E-2</v>
      </c>
      <c r="V13" s="719">
        <v>129.880731818253</v>
      </c>
    </row>
    <row r="14" spans="1:22">
      <c r="A14" s="516">
        <v>7.1</v>
      </c>
      <c r="B14" s="515" t="s">
        <v>545</v>
      </c>
      <c r="C14" s="719">
        <v>78012575.809999987</v>
      </c>
      <c r="D14" s="719">
        <v>64445089.170000002</v>
      </c>
      <c r="E14" s="719">
        <v>3401074.2199999997</v>
      </c>
      <c r="F14" s="719">
        <v>9883856.6499999985</v>
      </c>
      <c r="G14" s="719">
        <v>282555.77</v>
      </c>
      <c r="H14" s="719">
        <v>78734302.010000005</v>
      </c>
      <c r="I14" s="719">
        <v>64797021.5</v>
      </c>
      <c r="J14" s="719">
        <v>3466372.28</v>
      </c>
      <c r="K14" s="719">
        <v>10190848.690000001</v>
      </c>
      <c r="L14" s="719">
        <v>280059.53999999998</v>
      </c>
      <c r="M14" s="719">
        <v>1820106.09</v>
      </c>
      <c r="N14" s="719">
        <v>450658.95999999996</v>
      </c>
      <c r="O14" s="719">
        <v>278959.24</v>
      </c>
      <c r="P14" s="719">
        <v>1051012.1800000002</v>
      </c>
      <c r="Q14" s="719">
        <v>39475.71</v>
      </c>
      <c r="R14" s="719">
        <v>579</v>
      </c>
      <c r="S14" s="722">
        <v>0.10630896683269864</v>
      </c>
      <c r="T14" s="722">
        <v>0.11267525836273418</v>
      </c>
      <c r="U14" s="722">
        <v>0.100217718850117</v>
      </c>
      <c r="V14" s="719">
        <v>131.64752181677801</v>
      </c>
    </row>
    <row r="15" spans="1:22">
      <c r="A15" s="516">
        <v>7.2</v>
      </c>
      <c r="B15" s="515" t="s">
        <v>547</v>
      </c>
      <c r="C15" s="719">
        <v>7585649.5299999993</v>
      </c>
      <c r="D15" s="719">
        <v>6636928.8499999996</v>
      </c>
      <c r="E15" s="719">
        <v>447067.70999999996</v>
      </c>
      <c r="F15" s="719">
        <v>501652.97</v>
      </c>
      <c r="G15" s="719">
        <v>0</v>
      </c>
      <c r="H15" s="719">
        <v>7654449.9199999999</v>
      </c>
      <c r="I15" s="719">
        <v>6688208.1800000006</v>
      </c>
      <c r="J15" s="719">
        <v>446495.25999999995</v>
      </c>
      <c r="K15" s="719">
        <v>519746.48</v>
      </c>
      <c r="L15" s="719">
        <v>0</v>
      </c>
      <c r="M15" s="719">
        <v>151255.83000000002</v>
      </c>
      <c r="N15" s="719">
        <v>39840.750000000007</v>
      </c>
      <c r="O15" s="719">
        <v>44048.87</v>
      </c>
      <c r="P15" s="719">
        <v>67366.209999999992</v>
      </c>
      <c r="Q15" s="719">
        <v>0</v>
      </c>
      <c r="R15" s="719">
        <v>73</v>
      </c>
      <c r="S15" s="722">
        <v>6.277092860678106E-2</v>
      </c>
      <c r="T15" s="722">
        <v>6.6137996719582329E-2</v>
      </c>
      <c r="U15" s="722">
        <v>0.10669204973143501</v>
      </c>
      <c r="V15" s="719">
        <v>136.46943823016301</v>
      </c>
    </row>
    <row r="16" spans="1:22">
      <c r="A16" s="516">
        <v>7.3</v>
      </c>
      <c r="B16" s="515" t="s">
        <v>544</v>
      </c>
      <c r="C16" s="719">
        <v>13359104.16</v>
      </c>
      <c r="D16" s="719">
        <v>11598678.73</v>
      </c>
      <c r="E16" s="719">
        <v>202495.01</v>
      </c>
      <c r="F16" s="719">
        <v>1557930.42</v>
      </c>
      <c r="G16" s="719">
        <v>0</v>
      </c>
      <c r="H16" s="719">
        <v>13601259.449999999</v>
      </c>
      <c r="I16" s="719">
        <v>11686063.289999999</v>
      </c>
      <c r="J16" s="719">
        <v>210229.22999999998</v>
      </c>
      <c r="K16" s="719">
        <v>1690801.29</v>
      </c>
      <c r="L16" s="719">
        <v>14165.64</v>
      </c>
      <c r="M16" s="719">
        <v>626682.21999999986</v>
      </c>
      <c r="N16" s="719">
        <v>81156.200000000012</v>
      </c>
      <c r="O16" s="719">
        <v>19216.239999999998</v>
      </c>
      <c r="P16" s="719">
        <v>523904.44999999995</v>
      </c>
      <c r="Q16" s="719">
        <v>2405.33</v>
      </c>
      <c r="R16" s="719">
        <v>202</v>
      </c>
      <c r="S16" s="722">
        <v>0.10599097212610688</v>
      </c>
      <c r="T16" s="722">
        <v>0.11279047334837934</v>
      </c>
      <c r="U16" s="722">
        <v>9.4392379264149701E-2</v>
      </c>
      <c r="V16" s="719">
        <v>115.82204538631299</v>
      </c>
    </row>
    <row r="17" spans="1:22">
      <c r="A17" s="522">
        <v>8</v>
      </c>
      <c r="B17" s="521" t="s">
        <v>543</v>
      </c>
      <c r="C17" s="719">
        <v>0</v>
      </c>
      <c r="D17" s="719">
        <v>0</v>
      </c>
      <c r="E17" s="719">
        <v>0</v>
      </c>
      <c r="F17" s="719">
        <v>0</v>
      </c>
      <c r="G17" s="719">
        <v>0</v>
      </c>
      <c r="H17" s="719">
        <v>0</v>
      </c>
      <c r="I17" s="719">
        <v>0</v>
      </c>
      <c r="J17" s="719">
        <v>0</v>
      </c>
      <c r="K17" s="719">
        <v>0</v>
      </c>
      <c r="L17" s="719">
        <v>0</v>
      </c>
      <c r="M17" s="719">
        <v>0</v>
      </c>
      <c r="N17" s="719">
        <v>0</v>
      </c>
      <c r="O17" s="719">
        <v>0</v>
      </c>
      <c r="P17" s="719">
        <v>0</v>
      </c>
      <c r="Q17" s="719">
        <v>0</v>
      </c>
      <c r="R17" s="719">
        <v>0</v>
      </c>
      <c r="S17" s="722">
        <v>0</v>
      </c>
      <c r="T17" s="722">
        <v>0</v>
      </c>
      <c r="U17" s="722">
        <v>0</v>
      </c>
      <c r="V17" s="719">
        <v>0</v>
      </c>
    </row>
    <row r="18" spans="1:22">
      <c r="A18" s="520">
        <v>9</v>
      </c>
      <c r="B18" s="519" t="s">
        <v>535</v>
      </c>
      <c r="C18" s="720">
        <v>0</v>
      </c>
      <c r="D18" s="720">
        <v>0</v>
      </c>
      <c r="E18" s="720">
        <v>0</v>
      </c>
      <c r="F18" s="720">
        <v>0</v>
      </c>
      <c r="G18" s="720">
        <v>0</v>
      </c>
      <c r="H18" s="720">
        <v>0</v>
      </c>
      <c r="I18" s="720">
        <v>0</v>
      </c>
      <c r="J18" s="720">
        <v>0</v>
      </c>
      <c r="K18" s="720">
        <v>0</v>
      </c>
      <c r="L18" s="720">
        <v>0</v>
      </c>
      <c r="M18" s="720">
        <v>0</v>
      </c>
      <c r="N18" s="720">
        <v>0</v>
      </c>
      <c r="O18" s="720">
        <v>0</v>
      </c>
      <c r="P18" s="720">
        <v>0</v>
      </c>
      <c r="Q18" s="720">
        <v>0</v>
      </c>
      <c r="R18" s="720">
        <v>0</v>
      </c>
      <c r="S18" s="723">
        <v>0</v>
      </c>
      <c r="T18" s="723">
        <v>0</v>
      </c>
      <c r="U18" s="723">
        <v>0</v>
      </c>
      <c r="V18" s="720">
        <v>0</v>
      </c>
    </row>
    <row r="19" spans="1:22">
      <c r="A19" s="518">
        <v>10</v>
      </c>
      <c r="B19" s="517" t="s">
        <v>546</v>
      </c>
      <c r="C19" s="719">
        <v>165008746.90000001</v>
      </c>
      <c r="D19" s="719">
        <v>137034711.17000002</v>
      </c>
      <c r="E19" s="719">
        <v>6948208.4300000006</v>
      </c>
      <c r="F19" s="719">
        <v>20715238.589999996</v>
      </c>
      <c r="G19" s="719">
        <v>310588.71000000002</v>
      </c>
      <c r="H19" s="719">
        <v>166904701.37</v>
      </c>
      <c r="I19" s="719">
        <v>137947051.95999998</v>
      </c>
      <c r="J19" s="719">
        <v>7082935.46</v>
      </c>
      <c r="K19" s="719">
        <v>21550012.670000002</v>
      </c>
      <c r="L19" s="719">
        <v>324701.27999999997</v>
      </c>
      <c r="M19" s="719">
        <v>6600736.3099999968</v>
      </c>
      <c r="N19" s="719">
        <v>1186811.0899999994</v>
      </c>
      <c r="O19" s="719">
        <v>683104.71</v>
      </c>
      <c r="P19" s="719">
        <v>4685136.4699999988</v>
      </c>
      <c r="Q19" s="719">
        <v>45684.04</v>
      </c>
      <c r="R19" s="719">
        <v>4045</v>
      </c>
      <c r="S19" s="722">
        <v>0.12362350674606566</v>
      </c>
      <c r="T19" s="722">
        <v>0.13305053187402668</v>
      </c>
      <c r="U19" s="722">
        <v>0.109345451116204</v>
      </c>
      <c r="V19" s="719">
        <v>110.559277787534</v>
      </c>
    </row>
    <row r="20" spans="1:22" ht="25.5">
      <c r="A20" s="516">
        <v>10.1</v>
      </c>
      <c r="B20" s="515" t="s">
        <v>550</v>
      </c>
      <c r="C20" s="719">
        <v>0</v>
      </c>
      <c r="D20" s="719">
        <v>0</v>
      </c>
      <c r="E20" s="719">
        <v>0</v>
      </c>
      <c r="F20" s="719">
        <v>0</v>
      </c>
      <c r="G20" s="719">
        <v>0</v>
      </c>
      <c r="H20" s="719">
        <v>0</v>
      </c>
      <c r="I20" s="719">
        <v>0</v>
      </c>
      <c r="J20" s="719">
        <v>0</v>
      </c>
      <c r="K20" s="719">
        <v>0</v>
      </c>
      <c r="L20" s="719">
        <v>0</v>
      </c>
      <c r="M20" s="719">
        <v>0</v>
      </c>
      <c r="N20" s="719">
        <v>0</v>
      </c>
      <c r="O20" s="719">
        <v>0</v>
      </c>
      <c r="P20" s="719">
        <v>0</v>
      </c>
      <c r="Q20" s="719">
        <v>0</v>
      </c>
      <c r="R20" s="719">
        <v>0</v>
      </c>
      <c r="S20" s="722">
        <v>0</v>
      </c>
      <c r="T20" s="722">
        <v>0</v>
      </c>
      <c r="U20" s="722">
        <v>0</v>
      </c>
      <c r="V20" s="719">
        <v>0</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zoomScale="80" zoomScaleNormal="80" workbookViewId="0">
      <selection activeCell="K46" sqref="K46"/>
    </sheetView>
  </sheetViews>
  <sheetFormatPr defaultRowHeight="15"/>
  <cols>
    <col min="1" max="1" width="8.7109375" style="391"/>
    <col min="2" max="2" width="69.28515625" style="392" customWidth="1"/>
    <col min="3" max="3" width="13.5703125" customWidth="1"/>
    <col min="4" max="4" width="14.42578125" customWidth="1"/>
    <col min="5" max="7" width="13.140625" customWidth="1"/>
    <col min="8" max="8" width="15.140625" bestFit="1" customWidth="1"/>
  </cols>
  <sheetData>
    <row r="1" spans="1:10" s="5" customFormat="1" ht="14.25">
      <c r="A1" s="2" t="s">
        <v>30</v>
      </c>
      <c r="B1" s="3" t="str">
        <f>'Info '!C2</f>
        <v>JSC " Halyk Bank Georgia"</v>
      </c>
      <c r="C1" s="3"/>
      <c r="D1" s="4"/>
      <c r="E1" s="4"/>
      <c r="F1" s="4"/>
      <c r="G1" s="4"/>
    </row>
    <row r="2" spans="1:10" s="5" customFormat="1" ht="14.25">
      <c r="A2" s="2" t="s">
        <v>31</v>
      </c>
      <c r="B2" s="306">
        <f>'1. key ratios '!B2</f>
        <v>45291</v>
      </c>
      <c r="C2" s="6"/>
      <c r="D2" s="7"/>
      <c r="E2" s="7"/>
      <c r="F2" s="7"/>
      <c r="G2" s="7"/>
      <c r="H2" s="8"/>
    </row>
    <row r="3" spans="1:10" s="5" customFormat="1" ht="14.25">
      <c r="A3" s="2"/>
      <c r="B3" s="6"/>
      <c r="C3" s="6"/>
      <c r="D3" s="7"/>
      <c r="E3" s="7"/>
      <c r="F3" s="7"/>
      <c r="G3" s="7"/>
      <c r="H3" s="8"/>
    </row>
    <row r="4" spans="1:10" ht="21" customHeight="1">
      <c r="A4" s="739" t="s">
        <v>6</v>
      </c>
      <c r="B4" s="740" t="s">
        <v>557</v>
      </c>
      <c r="C4" s="742" t="s">
        <v>558</v>
      </c>
      <c r="D4" s="742"/>
      <c r="E4" s="742"/>
      <c r="F4" s="742" t="s">
        <v>559</v>
      </c>
      <c r="G4" s="742"/>
      <c r="H4" s="743"/>
    </row>
    <row r="5" spans="1:10" ht="21" customHeight="1">
      <c r="A5" s="739"/>
      <c r="B5" s="741"/>
      <c r="C5" s="361" t="s">
        <v>32</v>
      </c>
      <c r="D5" s="361" t="s">
        <v>33</v>
      </c>
      <c r="E5" s="361" t="s">
        <v>34</v>
      </c>
      <c r="F5" s="361" t="s">
        <v>32</v>
      </c>
      <c r="G5" s="361" t="s">
        <v>33</v>
      </c>
      <c r="H5" s="361" t="s">
        <v>34</v>
      </c>
    </row>
    <row r="6" spans="1:10" ht="26.45" customHeight="1">
      <c r="A6" s="739"/>
      <c r="B6" s="362" t="s">
        <v>560</v>
      </c>
      <c r="C6" s="744"/>
      <c r="D6" s="745"/>
      <c r="E6" s="745"/>
      <c r="F6" s="745"/>
      <c r="G6" s="745"/>
      <c r="H6" s="746"/>
    </row>
    <row r="7" spans="1:10" ht="23.1" customHeight="1">
      <c r="A7" s="363">
        <v>1</v>
      </c>
      <c r="B7" s="364" t="s">
        <v>561</v>
      </c>
      <c r="C7" s="580">
        <f>SUM(C8:C10)</f>
        <v>24749881.449999999</v>
      </c>
      <c r="D7" s="580">
        <f>SUM(D8:D10)</f>
        <v>23133727.57</v>
      </c>
      <c r="E7" s="581">
        <f>C7+D7</f>
        <v>47883609.019999996</v>
      </c>
      <c r="F7" s="580">
        <f>SUM(F8:F10)</f>
        <v>77025160.452612936</v>
      </c>
      <c r="G7" s="580">
        <f>SUM(G8:G10)</f>
        <v>55238892.917387068</v>
      </c>
      <c r="H7" s="581">
        <f>F7+G7</f>
        <v>132264053.37</v>
      </c>
      <c r="I7" s="586"/>
      <c r="J7" s="586"/>
    </row>
    <row r="8" spans="1:10">
      <c r="A8" s="363">
        <v>1.1000000000000001</v>
      </c>
      <c r="B8" s="365" t="s">
        <v>562</v>
      </c>
      <c r="C8" s="580">
        <v>7795710.0999999996</v>
      </c>
      <c r="D8" s="580">
        <v>9854403.8199999984</v>
      </c>
      <c r="E8" s="581">
        <f t="shared" ref="E8:E36" si="0">C8+D8</f>
        <v>17650113.919999998</v>
      </c>
      <c r="F8" s="580">
        <v>6596554.0500000007</v>
      </c>
      <c r="G8" s="580">
        <v>12173853.93</v>
      </c>
      <c r="H8" s="581">
        <f t="shared" ref="H8:H36" si="1">F8+G8</f>
        <v>18770407.98</v>
      </c>
      <c r="I8" s="586"/>
      <c r="J8" s="586"/>
    </row>
    <row r="9" spans="1:10">
      <c r="A9" s="363">
        <v>1.2</v>
      </c>
      <c r="B9" s="365" t="s">
        <v>563</v>
      </c>
      <c r="C9" s="580">
        <v>1685656.79</v>
      </c>
      <c r="D9" s="580">
        <v>16567.989999999758</v>
      </c>
      <c r="E9" s="581">
        <f t="shared" si="0"/>
        <v>1702224.7799999998</v>
      </c>
      <c r="F9" s="580">
        <v>54661969.109999999</v>
      </c>
      <c r="G9" s="580">
        <v>28902992.480000004</v>
      </c>
      <c r="H9" s="581">
        <f t="shared" si="1"/>
        <v>83564961.590000004</v>
      </c>
      <c r="I9" s="586"/>
      <c r="J9" s="586"/>
    </row>
    <row r="10" spans="1:10">
      <c r="A10" s="363">
        <v>1.3</v>
      </c>
      <c r="B10" s="365" t="s">
        <v>564</v>
      </c>
      <c r="C10" s="580">
        <v>15268514.559999999</v>
      </c>
      <c r="D10" s="580">
        <v>13262755.760000002</v>
      </c>
      <c r="E10" s="581">
        <f t="shared" si="0"/>
        <v>28531270.32</v>
      </c>
      <c r="F10" s="580">
        <v>15766637.29261294</v>
      </c>
      <c r="G10" s="580">
        <v>14162046.507387064</v>
      </c>
      <c r="H10" s="581">
        <f t="shared" si="1"/>
        <v>29928683.800000004</v>
      </c>
      <c r="I10" s="586"/>
      <c r="J10" s="586"/>
    </row>
    <row r="11" spans="1:10">
      <c r="A11" s="363">
        <v>2</v>
      </c>
      <c r="B11" s="366" t="s">
        <v>565</v>
      </c>
      <c r="C11" s="580">
        <v>195527.6</v>
      </c>
      <c r="D11" s="580">
        <v>0</v>
      </c>
      <c r="E11" s="581">
        <f t="shared" si="0"/>
        <v>195527.6</v>
      </c>
      <c r="F11" s="580">
        <v>0</v>
      </c>
      <c r="G11" s="580">
        <v>0</v>
      </c>
      <c r="H11" s="581">
        <f t="shared" si="1"/>
        <v>0</v>
      </c>
      <c r="I11" s="586"/>
      <c r="J11" s="586"/>
    </row>
    <row r="12" spans="1:10">
      <c r="A12" s="363">
        <v>2.1</v>
      </c>
      <c r="B12" s="367" t="s">
        <v>566</v>
      </c>
      <c r="C12" s="580">
        <v>195527.6</v>
      </c>
      <c r="D12" s="580">
        <v>0</v>
      </c>
      <c r="E12" s="581">
        <f t="shared" si="0"/>
        <v>195527.6</v>
      </c>
      <c r="F12" s="580">
        <v>0</v>
      </c>
      <c r="G12" s="580">
        <v>0</v>
      </c>
      <c r="H12" s="581">
        <f t="shared" si="1"/>
        <v>0</v>
      </c>
      <c r="I12" s="586"/>
      <c r="J12" s="586"/>
    </row>
    <row r="13" spans="1:10" ht="26.45" customHeight="1">
      <c r="A13" s="363">
        <v>3</v>
      </c>
      <c r="B13" s="368" t="s">
        <v>567</v>
      </c>
      <c r="C13" s="580">
        <v>0</v>
      </c>
      <c r="D13" s="580">
        <v>0</v>
      </c>
      <c r="E13" s="581">
        <f t="shared" si="0"/>
        <v>0</v>
      </c>
      <c r="F13" s="580">
        <v>0</v>
      </c>
      <c r="G13" s="580">
        <v>0</v>
      </c>
      <c r="H13" s="581">
        <f t="shared" si="1"/>
        <v>0</v>
      </c>
      <c r="I13" s="586"/>
      <c r="J13" s="586"/>
    </row>
    <row r="14" spans="1:10" ht="26.45" customHeight="1">
      <c r="A14" s="363">
        <v>4</v>
      </c>
      <c r="B14" s="369" t="s">
        <v>568</v>
      </c>
      <c r="C14" s="580">
        <v>0</v>
      </c>
      <c r="D14" s="580">
        <v>0</v>
      </c>
      <c r="E14" s="581">
        <f t="shared" si="0"/>
        <v>0</v>
      </c>
      <c r="F14" s="580">
        <v>0</v>
      </c>
      <c r="G14" s="580">
        <v>0</v>
      </c>
      <c r="H14" s="581">
        <f t="shared" si="1"/>
        <v>0</v>
      </c>
      <c r="I14" s="586"/>
      <c r="J14" s="586"/>
    </row>
    <row r="15" spans="1:10" ht="24.6" customHeight="1">
      <c r="A15" s="363">
        <v>5</v>
      </c>
      <c r="B15" s="370" t="s">
        <v>569</v>
      </c>
      <c r="C15" s="582">
        <f>SUM(C16:C18)</f>
        <v>54000</v>
      </c>
      <c r="D15" s="582">
        <f>SUM(D16:D18)</f>
        <v>0</v>
      </c>
      <c r="E15" s="583">
        <f t="shared" si="0"/>
        <v>54000</v>
      </c>
      <c r="F15" s="582">
        <f>SUM(F16:F18)</f>
        <v>54000</v>
      </c>
      <c r="G15" s="582">
        <f>SUM(G16:G18)</f>
        <v>0</v>
      </c>
      <c r="H15" s="583">
        <f t="shared" si="1"/>
        <v>54000</v>
      </c>
      <c r="I15" s="586"/>
      <c r="J15" s="586"/>
    </row>
    <row r="16" spans="1:10">
      <c r="A16" s="363">
        <v>5.0999999999999996</v>
      </c>
      <c r="B16" s="371" t="s">
        <v>570</v>
      </c>
      <c r="C16" s="580">
        <v>54000</v>
      </c>
      <c r="D16" s="580">
        <v>0</v>
      </c>
      <c r="E16" s="581">
        <f t="shared" si="0"/>
        <v>54000</v>
      </c>
      <c r="F16" s="580">
        <v>54000</v>
      </c>
      <c r="G16" s="580">
        <v>0</v>
      </c>
      <c r="H16" s="581">
        <f t="shared" si="1"/>
        <v>54000</v>
      </c>
      <c r="I16" s="586"/>
      <c r="J16" s="586"/>
    </row>
    <row r="17" spans="1:10">
      <c r="A17" s="363">
        <v>5.2</v>
      </c>
      <c r="B17" s="371" t="s">
        <v>571</v>
      </c>
      <c r="C17" s="580">
        <v>0</v>
      </c>
      <c r="D17" s="580">
        <v>0</v>
      </c>
      <c r="E17" s="581">
        <f t="shared" si="0"/>
        <v>0</v>
      </c>
      <c r="F17" s="580">
        <v>0</v>
      </c>
      <c r="G17" s="580">
        <v>0</v>
      </c>
      <c r="H17" s="581">
        <f t="shared" si="1"/>
        <v>0</v>
      </c>
      <c r="I17" s="586"/>
      <c r="J17" s="586"/>
    </row>
    <row r="18" spans="1:10">
      <c r="A18" s="363">
        <v>5.3</v>
      </c>
      <c r="B18" s="372" t="s">
        <v>572</v>
      </c>
      <c r="C18" s="580">
        <v>0</v>
      </c>
      <c r="D18" s="580">
        <v>0</v>
      </c>
      <c r="E18" s="581">
        <f t="shared" si="0"/>
        <v>0</v>
      </c>
      <c r="F18" s="580">
        <v>0</v>
      </c>
      <c r="G18" s="580">
        <v>0</v>
      </c>
      <c r="H18" s="581">
        <f t="shared" si="1"/>
        <v>0</v>
      </c>
      <c r="I18" s="586"/>
      <c r="J18" s="586"/>
    </row>
    <row r="19" spans="1:10">
      <c r="A19" s="363">
        <v>6</v>
      </c>
      <c r="B19" s="368" t="s">
        <v>573</v>
      </c>
      <c r="C19" s="580">
        <f>SUM(C20:C21)</f>
        <v>200854582.14266717</v>
      </c>
      <c r="D19" s="580">
        <f>SUM(D20:D21)</f>
        <v>584853902.35898912</v>
      </c>
      <c r="E19" s="581">
        <f t="shared" si="0"/>
        <v>785708484.50165629</v>
      </c>
      <c r="F19" s="580">
        <f>SUM(F20:F21)</f>
        <v>213376278.09481958</v>
      </c>
      <c r="G19" s="580">
        <f>SUM(G20:G21)</f>
        <v>576710073.97931385</v>
      </c>
      <c r="H19" s="581">
        <f t="shared" si="1"/>
        <v>790086352.0741334</v>
      </c>
      <c r="I19" s="586"/>
      <c r="J19" s="586"/>
    </row>
    <row r="20" spans="1:10">
      <c r="A20" s="363">
        <v>6.1</v>
      </c>
      <c r="B20" s="371" t="s">
        <v>571</v>
      </c>
      <c r="C20" s="580">
        <v>17337619.969999999</v>
      </c>
      <c r="D20" s="580">
        <v>0</v>
      </c>
      <c r="E20" s="581">
        <f t="shared" si="0"/>
        <v>17337619.969999999</v>
      </c>
      <c r="F20" s="580">
        <v>17322809.91</v>
      </c>
      <c r="G20" s="580">
        <v>0</v>
      </c>
      <c r="H20" s="581">
        <f t="shared" si="1"/>
        <v>17322809.91</v>
      </c>
      <c r="I20" s="586"/>
      <c r="J20" s="586"/>
    </row>
    <row r="21" spans="1:10">
      <c r="A21" s="363">
        <v>6.2</v>
      </c>
      <c r="B21" s="372" t="s">
        <v>572</v>
      </c>
      <c r="C21" s="580">
        <v>183516962.17266718</v>
      </c>
      <c r="D21" s="580">
        <v>584853902.35898912</v>
      </c>
      <c r="E21" s="581">
        <f t="shared" si="0"/>
        <v>768370864.53165627</v>
      </c>
      <c r="F21" s="580">
        <v>196053468.18481958</v>
      </c>
      <c r="G21" s="580">
        <v>576710073.97931385</v>
      </c>
      <c r="H21" s="581">
        <f t="shared" si="1"/>
        <v>772763542.16413343</v>
      </c>
      <c r="I21" s="586"/>
      <c r="J21" s="586"/>
    </row>
    <row r="22" spans="1:10">
      <c r="A22" s="363">
        <v>7</v>
      </c>
      <c r="B22" s="366" t="s">
        <v>574</v>
      </c>
      <c r="C22" s="580">
        <v>0</v>
      </c>
      <c r="D22" s="580">
        <v>0</v>
      </c>
      <c r="E22" s="581">
        <f t="shared" si="0"/>
        <v>0</v>
      </c>
      <c r="F22" s="580">
        <v>0</v>
      </c>
      <c r="G22" s="580">
        <v>0</v>
      </c>
      <c r="H22" s="581">
        <f t="shared" si="1"/>
        <v>0</v>
      </c>
      <c r="I22" s="586"/>
      <c r="J22" s="586"/>
    </row>
    <row r="23" spans="1:10">
      <c r="A23" s="363">
        <v>8</v>
      </c>
      <c r="B23" s="373" t="s">
        <v>575</v>
      </c>
      <c r="C23" s="580">
        <v>0</v>
      </c>
      <c r="D23" s="580">
        <v>0</v>
      </c>
      <c r="E23" s="581">
        <f t="shared" si="0"/>
        <v>0</v>
      </c>
      <c r="F23" s="580">
        <v>0</v>
      </c>
      <c r="G23" s="580">
        <v>0</v>
      </c>
      <c r="H23" s="581">
        <f t="shared" si="1"/>
        <v>0</v>
      </c>
      <c r="I23" s="586"/>
      <c r="J23" s="586"/>
    </row>
    <row r="24" spans="1:10">
      <c r="A24" s="363">
        <v>9</v>
      </c>
      <c r="B24" s="369" t="s">
        <v>576</v>
      </c>
      <c r="C24" s="580">
        <f>SUM(C25:C26)</f>
        <v>16277467.839999996</v>
      </c>
      <c r="D24" s="580">
        <f>SUM(D25:D26)</f>
        <v>0</v>
      </c>
      <c r="E24" s="581">
        <f t="shared" si="0"/>
        <v>16277467.839999996</v>
      </c>
      <c r="F24" s="580">
        <f>SUM(F25:F26)</f>
        <v>20668944.390000001</v>
      </c>
      <c r="G24" s="580">
        <f>SUM(G25:G26)</f>
        <v>0</v>
      </c>
      <c r="H24" s="581">
        <f t="shared" si="1"/>
        <v>20668944.390000001</v>
      </c>
      <c r="I24" s="586"/>
      <c r="J24" s="586"/>
    </row>
    <row r="25" spans="1:10">
      <c r="A25" s="363">
        <v>9.1</v>
      </c>
      <c r="B25" s="371" t="s">
        <v>577</v>
      </c>
      <c r="C25" s="580">
        <v>16277467.839999996</v>
      </c>
      <c r="D25" s="580">
        <v>0</v>
      </c>
      <c r="E25" s="581">
        <f t="shared" si="0"/>
        <v>16277467.839999996</v>
      </c>
      <c r="F25" s="580">
        <v>16769600.680000002</v>
      </c>
      <c r="G25" s="580">
        <v>0</v>
      </c>
      <c r="H25" s="581">
        <f t="shared" si="1"/>
        <v>16769600.680000002</v>
      </c>
      <c r="I25" s="586"/>
      <c r="J25" s="586"/>
    </row>
    <row r="26" spans="1:10">
      <c r="A26" s="363">
        <v>9.1999999999999993</v>
      </c>
      <c r="B26" s="371" t="s">
        <v>578</v>
      </c>
      <c r="C26" s="580">
        <v>0</v>
      </c>
      <c r="D26" s="580">
        <v>0</v>
      </c>
      <c r="E26" s="581">
        <f t="shared" si="0"/>
        <v>0</v>
      </c>
      <c r="F26" s="580">
        <v>3899343.71</v>
      </c>
      <c r="G26" s="580">
        <v>0</v>
      </c>
      <c r="H26" s="581">
        <f t="shared" si="1"/>
        <v>3899343.71</v>
      </c>
      <c r="I26" s="586"/>
      <c r="J26" s="586"/>
    </row>
    <row r="27" spans="1:10">
      <c r="A27" s="363">
        <v>10</v>
      </c>
      <c r="B27" s="369" t="s">
        <v>579</v>
      </c>
      <c r="C27" s="580">
        <f>SUM(C28:C29)</f>
        <v>5441599.2399999993</v>
      </c>
      <c r="D27" s="580">
        <f>SUM(D28:D29)</f>
        <v>0</v>
      </c>
      <c r="E27" s="581">
        <f t="shared" si="0"/>
        <v>5441599.2399999993</v>
      </c>
      <c r="F27" s="580">
        <f>SUM(F28:F29)</f>
        <v>5183050.72</v>
      </c>
      <c r="G27" s="580">
        <f>SUM(G28:G29)</f>
        <v>0</v>
      </c>
      <c r="H27" s="581">
        <f t="shared" si="1"/>
        <v>5183050.72</v>
      </c>
      <c r="I27" s="586"/>
      <c r="J27" s="586"/>
    </row>
    <row r="28" spans="1:10">
      <c r="A28" s="363">
        <v>10.1</v>
      </c>
      <c r="B28" s="371" t="s">
        <v>580</v>
      </c>
      <c r="C28" s="580">
        <v>0</v>
      </c>
      <c r="D28" s="580">
        <v>0</v>
      </c>
      <c r="E28" s="581">
        <f t="shared" si="0"/>
        <v>0</v>
      </c>
      <c r="F28" s="580">
        <v>0</v>
      </c>
      <c r="G28" s="580">
        <v>0</v>
      </c>
      <c r="H28" s="581">
        <f t="shared" si="1"/>
        <v>0</v>
      </c>
      <c r="I28" s="586"/>
      <c r="J28" s="586"/>
    </row>
    <row r="29" spans="1:10">
      <c r="A29" s="363">
        <v>10.199999999999999</v>
      </c>
      <c r="B29" s="371" t="s">
        <v>581</v>
      </c>
      <c r="C29" s="580">
        <v>5441599.2399999993</v>
      </c>
      <c r="D29" s="580">
        <v>0</v>
      </c>
      <c r="E29" s="581">
        <f t="shared" si="0"/>
        <v>5441599.2399999993</v>
      </c>
      <c r="F29" s="580">
        <v>5183050.72</v>
      </c>
      <c r="G29" s="580">
        <v>0</v>
      </c>
      <c r="H29" s="581">
        <f t="shared" si="1"/>
        <v>5183050.72</v>
      </c>
      <c r="I29" s="586"/>
      <c r="J29" s="586"/>
    </row>
    <row r="30" spans="1:10">
      <c r="A30" s="363">
        <v>11</v>
      </c>
      <c r="B30" s="369" t="s">
        <v>582</v>
      </c>
      <c r="C30" s="580">
        <f>SUM(C31:C32)</f>
        <v>2069115.12</v>
      </c>
      <c r="D30" s="580">
        <f>SUM(D31:D32)</f>
        <v>0</v>
      </c>
      <c r="E30" s="581">
        <f t="shared" si="0"/>
        <v>2069115.12</v>
      </c>
      <c r="F30" s="580">
        <f>SUM(F31:F32)</f>
        <v>67296.78</v>
      </c>
      <c r="G30" s="580">
        <f>SUM(G31:G32)</f>
        <v>0</v>
      </c>
      <c r="H30" s="581">
        <f t="shared" si="1"/>
        <v>67296.78</v>
      </c>
      <c r="I30" s="586"/>
      <c r="J30" s="586"/>
    </row>
    <row r="31" spans="1:10">
      <c r="A31" s="363">
        <v>11.1</v>
      </c>
      <c r="B31" s="371" t="s">
        <v>583</v>
      </c>
      <c r="C31" s="580">
        <v>2069115.12</v>
      </c>
      <c r="D31" s="580">
        <v>0</v>
      </c>
      <c r="E31" s="581">
        <f t="shared" si="0"/>
        <v>2069115.12</v>
      </c>
      <c r="F31" s="580">
        <v>67296.78</v>
      </c>
      <c r="G31" s="580">
        <v>0</v>
      </c>
      <c r="H31" s="581">
        <f t="shared" si="1"/>
        <v>67296.78</v>
      </c>
      <c r="I31" s="586"/>
      <c r="J31" s="586"/>
    </row>
    <row r="32" spans="1:10">
      <c r="A32" s="363">
        <v>11.2</v>
      </c>
      <c r="B32" s="371" t="s">
        <v>584</v>
      </c>
      <c r="C32" s="580">
        <v>0</v>
      </c>
      <c r="D32" s="580">
        <v>0</v>
      </c>
      <c r="E32" s="581">
        <f t="shared" si="0"/>
        <v>0</v>
      </c>
      <c r="F32" s="580">
        <v>0</v>
      </c>
      <c r="G32" s="580">
        <v>0</v>
      </c>
      <c r="H32" s="581">
        <f t="shared" si="1"/>
        <v>0</v>
      </c>
      <c r="I32" s="586"/>
      <c r="J32" s="586"/>
    </row>
    <row r="33" spans="1:10">
      <c r="A33" s="363">
        <v>13</v>
      </c>
      <c r="B33" s="369" t="s">
        <v>585</v>
      </c>
      <c r="C33" s="580">
        <v>46209834.07</v>
      </c>
      <c r="D33" s="580">
        <v>1872798.6799999997</v>
      </c>
      <c r="E33" s="581">
        <f t="shared" si="0"/>
        <v>48082632.75</v>
      </c>
      <c r="F33" s="580">
        <v>16775613.339999996</v>
      </c>
      <c r="G33" s="580">
        <v>19093802.659999996</v>
      </c>
      <c r="H33" s="581">
        <f t="shared" si="1"/>
        <v>35869415.999999993</v>
      </c>
      <c r="I33" s="586"/>
      <c r="J33" s="586"/>
    </row>
    <row r="34" spans="1:10">
      <c r="A34" s="363">
        <v>13.1</v>
      </c>
      <c r="B34" s="374" t="s">
        <v>586</v>
      </c>
      <c r="C34" s="580">
        <v>13540907.099999998</v>
      </c>
      <c r="D34" s="580">
        <v>0</v>
      </c>
      <c r="E34" s="581">
        <f t="shared" si="0"/>
        <v>13540907.099999998</v>
      </c>
      <c r="F34" s="580">
        <v>14841141.669999998</v>
      </c>
      <c r="G34" s="580">
        <v>0</v>
      </c>
      <c r="H34" s="581">
        <f t="shared" si="1"/>
        <v>14841141.669999998</v>
      </c>
      <c r="I34" s="586"/>
      <c r="J34" s="586"/>
    </row>
    <row r="35" spans="1:10">
      <c r="A35" s="363">
        <v>13.2</v>
      </c>
      <c r="B35" s="374" t="s">
        <v>587</v>
      </c>
      <c r="C35" s="580">
        <v>0</v>
      </c>
      <c r="D35" s="580">
        <v>0</v>
      </c>
      <c r="E35" s="581">
        <f t="shared" si="0"/>
        <v>0</v>
      </c>
      <c r="F35" s="580">
        <v>0</v>
      </c>
      <c r="G35" s="580">
        <v>0</v>
      </c>
      <c r="H35" s="581">
        <f t="shared" si="1"/>
        <v>0</v>
      </c>
      <c r="I35" s="586"/>
      <c r="J35" s="586"/>
    </row>
    <row r="36" spans="1:10">
      <c r="A36" s="363">
        <v>14</v>
      </c>
      <c r="B36" s="375" t="s">
        <v>588</v>
      </c>
      <c r="C36" s="580">
        <f>SUM(C7,C11,C13,C14,C15,C19,C22,C23,C24,C27,C30,C33)</f>
        <v>295852007.46266723</v>
      </c>
      <c r="D36" s="580">
        <f>SUM(D7,D11,D13,D14,D15,D19,D22,D23,D24,D27,D30,D33)</f>
        <v>609860428.60898912</v>
      </c>
      <c r="E36" s="581">
        <f t="shared" si="0"/>
        <v>905712436.07165635</v>
      </c>
      <c r="F36" s="580">
        <f>SUM(F7,F11,F13,F14,F15,F19,F22,F23,F24,F27,F30,F33)</f>
        <v>333150343.7774325</v>
      </c>
      <c r="G36" s="580">
        <f>SUM(G7,G11,G13,G14,G15,G19,G22,G23,G24,G27,G30,G33)</f>
        <v>651042769.55670083</v>
      </c>
      <c r="H36" s="581">
        <f t="shared" si="1"/>
        <v>984193113.33413339</v>
      </c>
      <c r="I36" s="586"/>
      <c r="J36" s="586"/>
    </row>
    <row r="37" spans="1:10" ht="22.5" customHeight="1">
      <c r="A37" s="363"/>
      <c r="B37" s="376" t="s">
        <v>589</v>
      </c>
      <c r="C37" s="747"/>
      <c r="D37" s="748"/>
      <c r="E37" s="748"/>
      <c r="F37" s="748"/>
      <c r="G37" s="748"/>
      <c r="H37" s="749"/>
      <c r="I37" s="586"/>
      <c r="J37" s="586"/>
    </row>
    <row r="38" spans="1:10">
      <c r="A38" s="363">
        <v>15</v>
      </c>
      <c r="B38" s="377" t="s">
        <v>590</v>
      </c>
      <c r="C38" s="584">
        <v>0</v>
      </c>
      <c r="D38" s="584">
        <v>0</v>
      </c>
      <c r="E38" s="585">
        <f>C38+D38</f>
        <v>0</v>
      </c>
      <c r="F38" s="584">
        <v>0</v>
      </c>
      <c r="G38" s="584">
        <v>0</v>
      </c>
      <c r="H38" s="585">
        <f>F38+G38</f>
        <v>0</v>
      </c>
      <c r="I38" s="586"/>
      <c r="J38" s="586"/>
    </row>
    <row r="39" spans="1:10">
      <c r="A39" s="378">
        <v>15.1</v>
      </c>
      <c r="B39" s="379" t="s">
        <v>566</v>
      </c>
      <c r="C39" s="584">
        <v>0</v>
      </c>
      <c r="D39" s="584">
        <v>0</v>
      </c>
      <c r="E39" s="585">
        <f t="shared" ref="E39:E53" si="2">C39+D39</f>
        <v>0</v>
      </c>
      <c r="F39" s="584">
        <v>0</v>
      </c>
      <c r="G39" s="584">
        <v>0</v>
      </c>
      <c r="H39" s="585">
        <f t="shared" ref="H39:H53" si="3">F39+G39</f>
        <v>0</v>
      </c>
      <c r="I39" s="586"/>
      <c r="J39" s="586"/>
    </row>
    <row r="40" spans="1:10" ht="24" customHeight="1">
      <c r="A40" s="378">
        <v>16</v>
      </c>
      <c r="B40" s="366" t="s">
        <v>591</v>
      </c>
      <c r="C40" s="584">
        <v>0</v>
      </c>
      <c r="D40" s="584">
        <v>0</v>
      </c>
      <c r="E40" s="585">
        <f t="shared" si="2"/>
        <v>0</v>
      </c>
      <c r="F40" s="584">
        <v>0</v>
      </c>
      <c r="G40" s="584">
        <v>0</v>
      </c>
      <c r="H40" s="585">
        <f t="shared" si="3"/>
        <v>0</v>
      </c>
      <c r="I40" s="586"/>
      <c r="J40" s="586"/>
    </row>
    <row r="41" spans="1:10">
      <c r="A41" s="378">
        <v>17</v>
      </c>
      <c r="B41" s="366" t="s">
        <v>592</v>
      </c>
      <c r="C41" s="584">
        <f>SUM(C42:C45)</f>
        <v>77839293.71999988</v>
      </c>
      <c r="D41" s="584">
        <f>SUM(D42:D45)</f>
        <v>553877771.73999989</v>
      </c>
      <c r="E41" s="585">
        <f t="shared" si="2"/>
        <v>631717065.4599998</v>
      </c>
      <c r="F41" s="584">
        <f>SUM(F42:F45)</f>
        <v>162996280.61999997</v>
      </c>
      <c r="G41" s="584">
        <f>SUM(G42:G45)</f>
        <v>632404807.59999979</v>
      </c>
      <c r="H41" s="585">
        <f t="shared" si="3"/>
        <v>795401088.21999979</v>
      </c>
      <c r="I41" s="586"/>
      <c r="J41" s="586"/>
    </row>
    <row r="42" spans="1:10">
      <c r="A42" s="378">
        <v>17.100000000000001</v>
      </c>
      <c r="B42" s="380" t="s">
        <v>593</v>
      </c>
      <c r="C42" s="584">
        <v>77060198.919999883</v>
      </c>
      <c r="D42" s="584">
        <v>547078537.18999994</v>
      </c>
      <c r="E42" s="585">
        <f t="shared" si="2"/>
        <v>624138736.10999978</v>
      </c>
      <c r="F42" s="584">
        <v>156426001.33999997</v>
      </c>
      <c r="G42" s="584">
        <v>605026164.17999983</v>
      </c>
      <c r="H42" s="585">
        <f t="shared" si="3"/>
        <v>761452165.51999974</v>
      </c>
      <c r="I42" s="586"/>
      <c r="J42" s="586"/>
    </row>
    <row r="43" spans="1:10">
      <c r="A43" s="378">
        <v>17.2</v>
      </c>
      <c r="B43" s="381" t="s">
        <v>594</v>
      </c>
      <c r="C43" s="584">
        <v>0</v>
      </c>
      <c r="D43" s="584">
        <v>0</v>
      </c>
      <c r="E43" s="585">
        <f t="shared" si="2"/>
        <v>0</v>
      </c>
      <c r="F43" s="584">
        <v>0</v>
      </c>
      <c r="G43" s="584">
        <v>0</v>
      </c>
      <c r="H43" s="585">
        <f t="shared" si="3"/>
        <v>0</v>
      </c>
      <c r="I43" s="586"/>
      <c r="J43" s="586"/>
    </row>
    <row r="44" spans="1:10">
      <c r="A44" s="378">
        <v>17.3</v>
      </c>
      <c r="B44" s="380" t="s">
        <v>595</v>
      </c>
      <c r="C44" s="584">
        <v>0</v>
      </c>
      <c r="D44" s="584">
        <v>5061683.92</v>
      </c>
      <c r="E44" s="585">
        <f t="shared" si="2"/>
        <v>5061683.92</v>
      </c>
      <c r="F44" s="584">
        <v>0</v>
      </c>
      <c r="G44" s="584">
        <v>23605597.669999998</v>
      </c>
      <c r="H44" s="585">
        <f t="shared" si="3"/>
        <v>23605597.669999998</v>
      </c>
      <c r="I44" s="586"/>
      <c r="J44" s="586"/>
    </row>
    <row r="45" spans="1:10">
      <c r="A45" s="378">
        <v>17.399999999999999</v>
      </c>
      <c r="B45" s="380" t="s">
        <v>596</v>
      </c>
      <c r="C45" s="584">
        <v>779094.8</v>
      </c>
      <c r="D45" s="584">
        <v>1737550.6300000001</v>
      </c>
      <c r="E45" s="585">
        <f t="shared" si="2"/>
        <v>2516645.4300000002</v>
      </c>
      <c r="F45" s="584">
        <v>6570279.2800000012</v>
      </c>
      <c r="G45" s="584">
        <v>3773045.75</v>
      </c>
      <c r="H45" s="585">
        <f t="shared" si="3"/>
        <v>10343325.030000001</v>
      </c>
      <c r="I45" s="586"/>
      <c r="J45" s="586"/>
    </row>
    <row r="46" spans="1:10">
      <c r="A46" s="378">
        <v>18</v>
      </c>
      <c r="B46" s="382" t="s">
        <v>597</v>
      </c>
      <c r="C46" s="584">
        <v>207062.21000000002</v>
      </c>
      <c r="D46" s="584">
        <v>147017.38976676093</v>
      </c>
      <c r="E46" s="585">
        <f t="shared" si="2"/>
        <v>354079.59976676095</v>
      </c>
      <c r="F46" s="584">
        <v>108410.78</v>
      </c>
      <c r="G46" s="584">
        <v>82695.22</v>
      </c>
      <c r="H46" s="585">
        <f t="shared" si="3"/>
        <v>191106</v>
      </c>
      <c r="I46" s="586"/>
      <c r="J46" s="586"/>
    </row>
    <row r="47" spans="1:10">
      <c r="A47" s="378">
        <v>19</v>
      </c>
      <c r="B47" s="382" t="s">
        <v>598</v>
      </c>
      <c r="C47" s="584">
        <f>SUM(C48:C49)</f>
        <v>7349789.1400000006</v>
      </c>
      <c r="D47" s="584">
        <f>SUM(D48:D49)</f>
        <v>0</v>
      </c>
      <c r="E47" s="585">
        <f t="shared" si="2"/>
        <v>7349789.1400000006</v>
      </c>
      <c r="F47" s="584">
        <f>SUM(F48:F49)</f>
        <v>3464553.14</v>
      </c>
      <c r="G47" s="584">
        <f>SUM(G48:G49)</f>
        <v>0</v>
      </c>
      <c r="H47" s="585">
        <f t="shared" si="3"/>
        <v>3464553.14</v>
      </c>
      <c r="I47" s="586"/>
      <c r="J47" s="586"/>
    </row>
    <row r="48" spans="1:10">
      <c r="A48" s="378">
        <v>19.100000000000001</v>
      </c>
      <c r="B48" s="383" t="s">
        <v>599</v>
      </c>
      <c r="C48" s="584">
        <v>7019879.8700000001</v>
      </c>
      <c r="D48" s="584">
        <v>0</v>
      </c>
      <c r="E48" s="585">
        <f t="shared" si="2"/>
        <v>7019879.8700000001</v>
      </c>
      <c r="F48" s="584">
        <v>0</v>
      </c>
      <c r="G48" s="584">
        <v>0</v>
      </c>
      <c r="H48" s="585">
        <f t="shared" si="3"/>
        <v>0</v>
      </c>
      <c r="I48" s="586"/>
      <c r="J48" s="586"/>
    </row>
    <row r="49" spans="1:10">
      <c r="A49" s="378">
        <v>19.2</v>
      </c>
      <c r="B49" s="384" t="s">
        <v>600</v>
      </c>
      <c r="C49" s="584">
        <v>329909.27</v>
      </c>
      <c r="D49" s="584">
        <v>0</v>
      </c>
      <c r="E49" s="585">
        <f t="shared" si="2"/>
        <v>329909.27</v>
      </c>
      <c r="F49" s="584">
        <v>3464553.14</v>
      </c>
      <c r="G49" s="584">
        <v>0</v>
      </c>
      <c r="H49" s="585">
        <f t="shared" si="3"/>
        <v>3464553.14</v>
      </c>
      <c r="I49" s="586"/>
      <c r="J49" s="586"/>
    </row>
    <row r="50" spans="1:10">
      <c r="A50" s="378">
        <v>20</v>
      </c>
      <c r="B50" s="385" t="s">
        <v>601</v>
      </c>
      <c r="C50" s="584">
        <v>0</v>
      </c>
      <c r="D50" s="584">
        <v>26964596.75</v>
      </c>
      <c r="E50" s="585">
        <f t="shared" si="2"/>
        <v>26964596.75</v>
      </c>
      <c r="F50" s="584">
        <v>0</v>
      </c>
      <c r="G50" s="584">
        <v>27090927.5</v>
      </c>
      <c r="H50" s="585">
        <f t="shared" si="3"/>
        <v>27090927.5</v>
      </c>
      <c r="I50" s="586"/>
      <c r="J50" s="586"/>
    </row>
    <row r="51" spans="1:10">
      <c r="A51" s="378">
        <v>21</v>
      </c>
      <c r="B51" s="373" t="s">
        <v>602</v>
      </c>
      <c r="C51" s="584">
        <v>3517623.26</v>
      </c>
      <c r="D51" s="584">
        <v>0</v>
      </c>
      <c r="E51" s="585">
        <f t="shared" si="2"/>
        <v>3517623.26</v>
      </c>
      <c r="F51" s="584">
        <v>2423644.0499999998</v>
      </c>
      <c r="G51" s="584">
        <v>0</v>
      </c>
      <c r="H51" s="585">
        <f t="shared" si="3"/>
        <v>2423644.0499999998</v>
      </c>
      <c r="I51" s="586"/>
      <c r="J51" s="586"/>
    </row>
    <row r="52" spans="1:10">
      <c r="A52" s="378">
        <v>21.1</v>
      </c>
      <c r="B52" s="381" t="s">
        <v>603</v>
      </c>
      <c r="C52" s="584">
        <v>0</v>
      </c>
      <c r="D52" s="584">
        <v>0</v>
      </c>
      <c r="E52" s="585">
        <f t="shared" si="2"/>
        <v>0</v>
      </c>
      <c r="F52" s="584">
        <v>0</v>
      </c>
      <c r="G52" s="584">
        <v>0</v>
      </c>
      <c r="H52" s="585">
        <f t="shared" si="3"/>
        <v>0</v>
      </c>
      <c r="I52" s="586"/>
      <c r="J52" s="586"/>
    </row>
    <row r="53" spans="1:10">
      <c r="A53" s="378">
        <v>22</v>
      </c>
      <c r="B53" s="386" t="s">
        <v>604</v>
      </c>
      <c r="C53" s="584">
        <f>SUM(C38,C40,C41,C46,C47,C50,C51)</f>
        <v>88913768.329999879</v>
      </c>
      <c r="D53" s="584">
        <f>SUM(D38,D40,D41,D46,D47,D50,D51)</f>
        <v>580989385.8797667</v>
      </c>
      <c r="E53" s="585">
        <f t="shared" si="2"/>
        <v>669903154.20976663</v>
      </c>
      <c r="F53" s="584">
        <f>SUM(F38,F40,F41,F46,F47,F50,F51)</f>
        <v>168992888.58999997</v>
      </c>
      <c r="G53" s="584">
        <f>SUM(G38,G40,G41,G46,G47,G50,G51)</f>
        <v>659578430.31999981</v>
      </c>
      <c r="H53" s="585">
        <f t="shared" si="3"/>
        <v>828571318.90999985</v>
      </c>
      <c r="I53" s="586"/>
      <c r="J53" s="586"/>
    </row>
    <row r="54" spans="1:10" ht="24" customHeight="1">
      <c r="A54" s="378"/>
      <c r="B54" s="387" t="s">
        <v>605</v>
      </c>
      <c r="C54" s="736"/>
      <c r="D54" s="737"/>
      <c r="E54" s="737"/>
      <c r="F54" s="737"/>
      <c r="G54" s="737"/>
      <c r="H54" s="738"/>
      <c r="I54" s="586"/>
      <c r="J54" s="586"/>
    </row>
    <row r="55" spans="1:10">
      <c r="A55" s="378">
        <v>23</v>
      </c>
      <c r="B55" s="385" t="s">
        <v>606</v>
      </c>
      <c r="C55" s="584">
        <v>106000000</v>
      </c>
      <c r="D55" s="584">
        <v>0</v>
      </c>
      <c r="E55" s="585">
        <f>C55+D55</f>
        <v>106000000</v>
      </c>
      <c r="F55" s="584">
        <v>76000000</v>
      </c>
      <c r="G55" s="584">
        <v>0</v>
      </c>
      <c r="H55" s="585">
        <f>F55+G55</f>
        <v>76000000</v>
      </c>
      <c r="I55" s="586"/>
      <c r="J55" s="586"/>
    </row>
    <row r="56" spans="1:10">
      <c r="A56" s="378">
        <v>24</v>
      </c>
      <c r="B56" s="385" t="s">
        <v>607</v>
      </c>
      <c r="C56" s="584">
        <v>30000000</v>
      </c>
      <c r="D56" s="584">
        <v>0</v>
      </c>
      <c r="E56" s="585">
        <f t="shared" ref="E56:E69" si="4">C56+D56</f>
        <v>30000000</v>
      </c>
      <c r="F56" s="584">
        <v>0</v>
      </c>
      <c r="G56" s="584">
        <v>0</v>
      </c>
      <c r="H56" s="585">
        <f t="shared" ref="H56:H69" si="5">F56+G56</f>
        <v>0</v>
      </c>
      <c r="I56" s="586"/>
      <c r="J56" s="586"/>
    </row>
    <row r="57" spans="1:10">
      <c r="A57" s="378">
        <v>25</v>
      </c>
      <c r="B57" s="382" t="s">
        <v>608</v>
      </c>
      <c r="C57" s="584">
        <v>0</v>
      </c>
      <c r="D57" s="584">
        <v>0</v>
      </c>
      <c r="E57" s="585">
        <f t="shared" si="4"/>
        <v>0</v>
      </c>
      <c r="F57" s="584">
        <v>0</v>
      </c>
      <c r="G57" s="584">
        <v>0</v>
      </c>
      <c r="H57" s="585">
        <f t="shared" si="5"/>
        <v>0</v>
      </c>
      <c r="I57" s="586"/>
      <c r="J57" s="586"/>
    </row>
    <row r="58" spans="1:10">
      <c r="A58" s="378">
        <v>26</v>
      </c>
      <c r="B58" s="382" t="s">
        <v>609</v>
      </c>
      <c r="C58" s="584">
        <v>0</v>
      </c>
      <c r="D58" s="584">
        <v>0</v>
      </c>
      <c r="E58" s="585">
        <f t="shared" si="4"/>
        <v>0</v>
      </c>
      <c r="F58" s="584">
        <v>0</v>
      </c>
      <c r="G58" s="584">
        <v>0</v>
      </c>
      <c r="H58" s="585">
        <f t="shared" si="5"/>
        <v>0</v>
      </c>
      <c r="I58" s="586"/>
      <c r="J58" s="586"/>
    </row>
    <row r="59" spans="1:10">
      <c r="A59" s="378">
        <v>27</v>
      </c>
      <c r="B59" s="382" t="s">
        <v>610</v>
      </c>
      <c r="C59" s="584">
        <f>SUM(C60:C61)</f>
        <v>0</v>
      </c>
      <c r="D59" s="584">
        <f>SUM(D60:D61)</f>
        <v>0</v>
      </c>
      <c r="E59" s="585">
        <f t="shared" si="4"/>
        <v>0</v>
      </c>
      <c r="F59" s="584">
        <f>SUM(F60:F61)</f>
        <v>0</v>
      </c>
      <c r="G59" s="584">
        <f>SUM(G60:G61)</f>
        <v>0</v>
      </c>
      <c r="H59" s="585">
        <f t="shared" si="5"/>
        <v>0</v>
      </c>
      <c r="I59" s="586"/>
      <c r="J59" s="586"/>
    </row>
    <row r="60" spans="1:10">
      <c r="A60" s="378">
        <v>27.1</v>
      </c>
      <c r="B60" s="380" t="s">
        <v>611</v>
      </c>
      <c r="C60" s="584">
        <v>0</v>
      </c>
      <c r="D60" s="584">
        <v>0</v>
      </c>
      <c r="E60" s="585">
        <f t="shared" si="4"/>
        <v>0</v>
      </c>
      <c r="F60" s="584">
        <v>0</v>
      </c>
      <c r="G60" s="584">
        <v>0</v>
      </c>
      <c r="H60" s="585">
        <f t="shared" si="5"/>
        <v>0</v>
      </c>
      <c r="I60" s="586"/>
      <c r="J60" s="586"/>
    </row>
    <row r="61" spans="1:10">
      <c r="A61" s="378">
        <v>27.2</v>
      </c>
      <c r="B61" s="380" t="s">
        <v>612</v>
      </c>
      <c r="C61" s="584">
        <v>0</v>
      </c>
      <c r="D61" s="584">
        <v>0</v>
      </c>
      <c r="E61" s="585">
        <f t="shared" si="4"/>
        <v>0</v>
      </c>
      <c r="F61" s="584">
        <v>0</v>
      </c>
      <c r="G61" s="584">
        <v>0</v>
      </c>
      <c r="H61" s="585">
        <f t="shared" si="5"/>
        <v>0</v>
      </c>
      <c r="I61" s="586"/>
      <c r="J61" s="586"/>
    </row>
    <row r="62" spans="1:10">
      <c r="A62" s="378">
        <v>28</v>
      </c>
      <c r="B62" s="388" t="s">
        <v>613</v>
      </c>
      <c r="C62" s="584">
        <v>0</v>
      </c>
      <c r="D62" s="584">
        <v>0</v>
      </c>
      <c r="E62" s="585">
        <f t="shared" si="4"/>
        <v>0</v>
      </c>
      <c r="F62" s="584">
        <v>0</v>
      </c>
      <c r="G62" s="584">
        <v>0</v>
      </c>
      <c r="H62" s="585">
        <f t="shared" si="5"/>
        <v>0</v>
      </c>
      <c r="I62" s="586"/>
      <c r="J62" s="586"/>
    </row>
    <row r="63" spans="1:10">
      <c r="A63" s="378">
        <v>29</v>
      </c>
      <c r="B63" s="382" t="s">
        <v>614</v>
      </c>
      <c r="C63" s="584">
        <f>SUM(C64:C66)</f>
        <v>1840196.0799999998</v>
      </c>
      <c r="D63" s="584">
        <f>SUM(D64:D66)</f>
        <v>0</v>
      </c>
      <c r="E63" s="585">
        <f t="shared" si="4"/>
        <v>1840196.0799999998</v>
      </c>
      <c r="F63" s="584">
        <f>SUM(F64:F66)</f>
        <v>1863508.94</v>
      </c>
      <c r="G63" s="584">
        <f>SUM(G64:G66)</f>
        <v>0</v>
      </c>
      <c r="H63" s="585">
        <f t="shared" si="5"/>
        <v>1863508.94</v>
      </c>
      <c r="I63" s="586"/>
      <c r="J63" s="586"/>
    </row>
    <row r="64" spans="1:10">
      <c r="A64" s="378">
        <v>29.1</v>
      </c>
      <c r="B64" s="372" t="s">
        <v>615</v>
      </c>
      <c r="C64" s="584">
        <v>1840196.0799999998</v>
      </c>
      <c r="D64" s="584">
        <v>0</v>
      </c>
      <c r="E64" s="585">
        <f t="shared" si="4"/>
        <v>1840196.0799999998</v>
      </c>
      <c r="F64" s="584">
        <v>1863508.94</v>
      </c>
      <c r="G64" s="584">
        <v>0</v>
      </c>
      <c r="H64" s="585">
        <f t="shared" si="5"/>
        <v>1863508.94</v>
      </c>
      <c r="I64" s="586"/>
      <c r="J64" s="586"/>
    </row>
    <row r="65" spans="1:10" ht="24.95" customHeight="1">
      <c r="A65" s="378">
        <v>29.2</v>
      </c>
      <c r="B65" s="396" t="s">
        <v>616</v>
      </c>
      <c r="C65" s="584">
        <v>0</v>
      </c>
      <c r="D65" s="584">
        <v>0</v>
      </c>
      <c r="E65" s="585">
        <f t="shared" si="4"/>
        <v>0</v>
      </c>
      <c r="F65" s="584">
        <v>0</v>
      </c>
      <c r="G65" s="584">
        <v>0</v>
      </c>
      <c r="H65" s="585">
        <f t="shared" si="5"/>
        <v>0</v>
      </c>
      <c r="I65" s="586"/>
      <c r="J65" s="586"/>
    </row>
    <row r="66" spans="1:10" ht="22.5" customHeight="1">
      <c r="A66" s="378">
        <v>29.3</v>
      </c>
      <c r="B66" s="396" t="s">
        <v>617</v>
      </c>
      <c r="C66" s="584">
        <v>0</v>
      </c>
      <c r="D66" s="584">
        <v>0</v>
      </c>
      <c r="E66" s="585">
        <f t="shared" si="4"/>
        <v>0</v>
      </c>
      <c r="F66" s="584">
        <v>0</v>
      </c>
      <c r="G66" s="584">
        <v>0</v>
      </c>
      <c r="H66" s="585">
        <f t="shared" si="5"/>
        <v>0</v>
      </c>
      <c r="I66" s="586"/>
      <c r="J66" s="586"/>
    </row>
    <row r="67" spans="1:10">
      <c r="A67" s="378">
        <v>30</v>
      </c>
      <c r="B67" s="369" t="s">
        <v>618</v>
      </c>
      <c r="C67" s="584">
        <v>97969085.780000001</v>
      </c>
      <c r="D67" s="584">
        <v>0</v>
      </c>
      <c r="E67" s="585">
        <f t="shared" si="4"/>
        <v>97969085.780000001</v>
      </c>
      <c r="F67" s="584">
        <v>77758285.478916526</v>
      </c>
      <c r="G67" s="584">
        <v>0</v>
      </c>
      <c r="H67" s="585">
        <f t="shared" si="5"/>
        <v>77758285.478916526</v>
      </c>
      <c r="I67" s="586"/>
      <c r="J67" s="586"/>
    </row>
    <row r="68" spans="1:10">
      <c r="A68" s="378">
        <v>31</v>
      </c>
      <c r="B68" s="389" t="s">
        <v>619</v>
      </c>
      <c r="C68" s="584">
        <f>SUM(C55,C56,C57,C58,C59,C62,C63,C67)</f>
        <v>235809281.86000001</v>
      </c>
      <c r="D68" s="584">
        <f>SUM(D55,D56,D57,D58,D59,D62,D63,D67)</f>
        <v>0</v>
      </c>
      <c r="E68" s="585">
        <f t="shared" si="4"/>
        <v>235809281.86000001</v>
      </c>
      <c r="F68" s="584">
        <f>SUM(F55,F56,F57,F58,F59,F62,F63,F67)</f>
        <v>155621794.41891652</v>
      </c>
      <c r="G68" s="584">
        <f>SUM(G55,G56,G57,G58,G59,G62,G63,G67)</f>
        <v>0</v>
      </c>
      <c r="H68" s="585">
        <f t="shared" si="5"/>
        <v>155621794.41891652</v>
      </c>
      <c r="I68" s="586"/>
      <c r="J68" s="586"/>
    </row>
    <row r="69" spans="1:10">
      <c r="A69" s="378">
        <v>32</v>
      </c>
      <c r="B69" s="390" t="s">
        <v>620</v>
      </c>
      <c r="C69" s="584">
        <f>SUM(C53,C68)</f>
        <v>324723050.18999988</v>
      </c>
      <c r="D69" s="584">
        <f>SUM(D53,D68)</f>
        <v>580989385.8797667</v>
      </c>
      <c r="E69" s="585">
        <f t="shared" si="4"/>
        <v>905712436.06976652</v>
      </c>
      <c r="F69" s="584">
        <f>SUM(F53,F68)</f>
        <v>324614683.0089165</v>
      </c>
      <c r="G69" s="584">
        <f>SUM(G53,G68)</f>
        <v>659578430.31999981</v>
      </c>
      <c r="H69" s="585">
        <f t="shared" si="5"/>
        <v>984193113.32891631</v>
      </c>
      <c r="I69" s="586"/>
      <c r="J69" s="586"/>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opLeftCell="A16" zoomScale="80" zoomScaleNormal="80" workbookViewId="0">
      <selection activeCell="B2" sqref="B2"/>
    </sheetView>
  </sheetViews>
  <sheetFormatPr defaultRowHeight="15"/>
  <cols>
    <col min="2" max="2" width="66.5703125" customWidth="1"/>
    <col min="3" max="8" width="17.85546875" customWidth="1"/>
  </cols>
  <sheetData>
    <row r="1" spans="1:8" s="5" customFormat="1" ht="14.25">
      <c r="A1" s="2" t="s">
        <v>30</v>
      </c>
      <c r="B1" s="3" t="str">
        <f>'Info '!C2</f>
        <v>JSC " Halyk Bank Georgia"</v>
      </c>
      <c r="C1" s="3"/>
      <c r="D1" s="4"/>
      <c r="E1" s="4"/>
      <c r="F1" s="4"/>
      <c r="G1" s="4"/>
    </row>
    <row r="2" spans="1:8" s="5" customFormat="1" ht="14.25">
      <c r="A2" s="2" t="s">
        <v>31</v>
      </c>
      <c r="B2" s="306">
        <f>'1. key ratios '!B2</f>
        <v>45291</v>
      </c>
      <c r="C2" s="6"/>
      <c r="D2" s="7"/>
      <c r="E2" s="7"/>
      <c r="F2" s="7"/>
      <c r="G2" s="7"/>
      <c r="H2" s="8"/>
    </row>
    <row r="4" spans="1:8">
      <c r="A4" s="750" t="s">
        <v>6</v>
      </c>
      <c r="B4" s="752" t="s">
        <v>621</v>
      </c>
      <c r="C4" s="742" t="s">
        <v>558</v>
      </c>
      <c r="D4" s="742"/>
      <c r="E4" s="742"/>
      <c r="F4" s="742" t="s">
        <v>559</v>
      </c>
      <c r="G4" s="742"/>
      <c r="H4" s="743"/>
    </row>
    <row r="5" spans="1:8" ht="15.6" customHeight="1">
      <c r="A5" s="751"/>
      <c r="B5" s="753"/>
      <c r="C5" s="393" t="s">
        <v>32</v>
      </c>
      <c r="D5" s="393" t="s">
        <v>33</v>
      </c>
      <c r="E5" s="393" t="s">
        <v>34</v>
      </c>
      <c r="F5" s="393" t="s">
        <v>32</v>
      </c>
      <c r="G5" s="393" t="s">
        <v>33</v>
      </c>
      <c r="H5" s="393" t="s">
        <v>34</v>
      </c>
    </row>
    <row r="6" spans="1:8">
      <c r="A6" s="394">
        <v>1</v>
      </c>
      <c r="B6" s="395" t="s">
        <v>622</v>
      </c>
      <c r="C6" s="584">
        <f>SUM(C7:C12)</f>
        <v>34702975.580000035</v>
      </c>
      <c r="D6" s="584">
        <f>SUM(D7:D12)</f>
        <v>35359850.459999971</v>
      </c>
      <c r="E6" s="585">
        <f>C6+D6</f>
        <v>70062826.040000007</v>
      </c>
      <c r="F6" s="584">
        <f>SUM(F7:F12)</f>
        <v>34724588.837076202</v>
      </c>
      <c r="G6" s="584">
        <f>SUM(G7:G12)</f>
        <v>31219092.461840294</v>
      </c>
      <c r="H6" s="585">
        <f>F6+G6</f>
        <v>65943681.298916496</v>
      </c>
    </row>
    <row r="7" spans="1:8">
      <c r="A7" s="394">
        <v>1.1000000000000001</v>
      </c>
      <c r="B7" s="396" t="s">
        <v>565</v>
      </c>
      <c r="C7" s="584">
        <v>0</v>
      </c>
      <c r="D7" s="584">
        <v>0</v>
      </c>
      <c r="E7" s="585">
        <f t="shared" ref="E7:E45" si="0">C7+D7</f>
        <v>0</v>
      </c>
      <c r="F7" s="584">
        <v>0</v>
      </c>
      <c r="G7" s="584">
        <v>0</v>
      </c>
      <c r="H7" s="585">
        <f t="shared" ref="H7:H45" si="1">F7+G7</f>
        <v>0</v>
      </c>
    </row>
    <row r="8" spans="1:8">
      <c r="A8" s="394">
        <v>1.2</v>
      </c>
      <c r="B8" s="396" t="s">
        <v>567</v>
      </c>
      <c r="C8" s="584">
        <v>0</v>
      </c>
      <c r="D8" s="584">
        <v>0</v>
      </c>
      <c r="E8" s="585">
        <f t="shared" si="0"/>
        <v>0</v>
      </c>
      <c r="F8" s="584">
        <v>0</v>
      </c>
      <c r="G8" s="584">
        <v>0</v>
      </c>
      <c r="H8" s="585">
        <f t="shared" si="1"/>
        <v>0</v>
      </c>
    </row>
    <row r="9" spans="1:8" ht="21.6" customHeight="1">
      <c r="A9" s="394">
        <v>1.3</v>
      </c>
      <c r="B9" s="396" t="s">
        <v>623</v>
      </c>
      <c r="C9" s="584">
        <v>0</v>
      </c>
      <c r="D9" s="584">
        <v>0</v>
      </c>
      <c r="E9" s="585">
        <f t="shared" si="0"/>
        <v>0</v>
      </c>
      <c r="F9" s="584">
        <v>0</v>
      </c>
      <c r="G9" s="584">
        <v>0</v>
      </c>
      <c r="H9" s="585">
        <f t="shared" si="1"/>
        <v>0</v>
      </c>
    </row>
    <row r="10" spans="1:8">
      <c r="A10" s="394">
        <v>1.4</v>
      </c>
      <c r="B10" s="396" t="s">
        <v>569</v>
      </c>
      <c r="C10" s="584">
        <v>0</v>
      </c>
      <c r="D10" s="584">
        <v>0</v>
      </c>
      <c r="E10" s="585">
        <f t="shared" si="0"/>
        <v>0</v>
      </c>
      <c r="F10" s="584">
        <v>0</v>
      </c>
      <c r="G10" s="584">
        <v>0</v>
      </c>
      <c r="H10" s="585">
        <f t="shared" si="1"/>
        <v>0</v>
      </c>
    </row>
    <row r="11" spans="1:8">
      <c r="A11" s="394">
        <v>1.5</v>
      </c>
      <c r="B11" s="396" t="s">
        <v>573</v>
      </c>
      <c r="C11" s="584">
        <v>34702975.580000035</v>
      </c>
      <c r="D11" s="584">
        <v>35359850.459999971</v>
      </c>
      <c r="E11" s="585">
        <f t="shared" si="0"/>
        <v>70062826.040000007</v>
      </c>
      <c r="F11" s="584">
        <v>34724588.837076202</v>
      </c>
      <c r="G11" s="584">
        <v>31219092.461840294</v>
      </c>
      <c r="H11" s="585">
        <f t="shared" si="1"/>
        <v>65943681.298916496</v>
      </c>
    </row>
    <row r="12" spans="1:8">
      <c r="A12" s="394">
        <v>1.6</v>
      </c>
      <c r="B12" s="397" t="s">
        <v>455</v>
      </c>
      <c r="C12" s="584">
        <v>0</v>
      </c>
      <c r="D12" s="584">
        <v>0</v>
      </c>
      <c r="E12" s="585">
        <f t="shared" si="0"/>
        <v>0</v>
      </c>
      <c r="F12" s="584">
        <v>0</v>
      </c>
      <c r="G12" s="584">
        <v>0</v>
      </c>
      <c r="H12" s="585">
        <f t="shared" si="1"/>
        <v>0</v>
      </c>
    </row>
    <row r="13" spans="1:8">
      <c r="A13" s="394">
        <v>2</v>
      </c>
      <c r="B13" s="398" t="s">
        <v>624</v>
      </c>
      <c r="C13" s="584">
        <f>SUM(C14:C17)</f>
        <v>-9808510.9000000022</v>
      </c>
      <c r="D13" s="584">
        <f>SUM(D14:D17)</f>
        <v>-19579191.680000015</v>
      </c>
      <c r="E13" s="585">
        <f t="shared" si="0"/>
        <v>-29387702.580000017</v>
      </c>
      <c r="F13" s="584">
        <f>SUM(F14:F17)</f>
        <v>-16340058.749999996</v>
      </c>
      <c r="G13" s="584">
        <f>SUM(G14:G17)</f>
        <v>-13830796.579999998</v>
      </c>
      <c r="H13" s="585">
        <f t="shared" si="1"/>
        <v>-30170855.329999994</v>
      </c>
    </row>
    <row r="14" spans="1:8">
      <c r="A14" s="394">
        <v>2.1</v>
      </c>
      <c r="B14" s="396" t="s">
        <v>625</v>
      </c>
      <c r="C14" s="584">
        <v>0</v>
      </c>
      <c r="D14" s="584">
        <v>0</v>
      </c>
      <c r="E14" s="585">
        <f t="shared" si="0"/>
        <v>0</v>
      </c>
      <c r="F14" s="584">
        <v>0</v>
      </c>
      <c r="G14" s="584">
        <v>0</v>
      </c>
      <c r="H14" s="585">
        <f t="shared" si="1"/>
        <v>0</v>
      </c>
    </row>
    <row r="15" spans="1:8" ht="24.6" customHeight="1">
      <c r="A15" s="394">
        <v>2.2000000000000002</v>
      </c>
      <c r="B15" s="396" t="s">
        <v>626</v>
      </c>
      <c r="C15" s="584">
        <v>0</v>
      </c>
      <c r="D15" s="584">
        <v>0</v>
      </c>
      <c r="E15" s="585">
        <f t="shared" si="0"/>
        <v>0</v>
      </c>
      <c r="F15" s="584">
        <v>0</v>
      </c>
      <c r="G15" s="584">
        <v>0</v>
      </c>
      <c r="H15" s="585">
        <f t="shared" si="1"/>
        <v>0</v>
      </c>
    </row>
    <row r="16" spans="1:8" ht="20.45" customHeight="1">
      <c r="A16" s="394">
        <v>2.2999999999999998</v>
      </c>
      <c r="B16" s="396" t="s">
        <v>627</v>
      </c>
      <c r="C16" s="584">
        <v>-9808510.9000000022</v>
      </c>
      <c r="D16" s="584">
        <v>-19579191.680000015</v>
      </c>
      <c r="E16" s="585">
        <f t="shared" si="0"/>
        <v>-29387702.580000017</v>
      </c>
      <c r="F16" s="584">
        <v>-16340058.749999996</v>
      </c>
      <c r="G16" s="584">
        <v>-13830796.579999998</v>
      </c>
      <c r="H16" s="585">
        <f t="shared" si="1"/>
        <v>-30170855.329999994</v>
      </c>
    </row>
    <row r="17" spans="1:8">
      <c r="A17" s="394">
        <v>2.4</v>
      </c>
      <c r="B17" s="396" t="s">
        <v>628</v>
      </c>
      <c r="C17" s="584">
        <v>0</v>
      </c>
      <c r="D17" s="584">
        <v>0</v>
      </c>
      <c r="E17" s="585">
        <f t="shared" si="0"/>
        <v>0</v>
      </c>
      <c r="F17" s="584">
        <v>0</v>
      </c>
      <c r="G17" s="584">
        <v>0</v>
      </c>
      <c r="H17" s="585">
        <f t="shared" si="1"/>
        <v>0</v>
      </c>
    </row>
    <row r="18" spans="1:8">
      <c r="A18" s="394">
        <v>3</v>
      </c>
      <c r="B18" s="398" t="s">
        <v>629</v>
      </c>
      <c r="C18" s="584">
        <v>0</v>
      </c>
      <c r="D18" s="584">
        <v>0</v>
      </c>
      <c r="E18" s="585">
        <f t="shared" si="0"/>
        <v>0</v>
      </c>
      <c r="F18" s="584">
        <v>0</v>
      </c>
      <c r="G18" s="584">
        <v>0</v>
      </c>
      <c r="H18" s="585">
        <f t="shared" si="1"/>
        <v>0</v>
      </c>
    </row>
    <row r="19" spans="1:8">
      <c r="A19" s="394">
        <v>4</v>
      </c>
      <c r="B19" s="398" t="s">
        <v>630</v>
      </c>
      <c r="C19" s="584">
        <v>1170392.0099999995</v>
      </c>
      <c r="D19" s="584">
        <v>1178977.7300000002</v>
      </c>
      <c r="E19" s="585">
        <f t="shared" si="0"/>
        <v>2349369.7399999998</v>
      </c>
      <c r="F19" s="584">
        <v>1173298.5799999998</v>
      </c>
      <c r="G19" s="584">
        <v>1278216.4199999997</v>
      </c>
      <c r="H19" s="585">
        <f t="shared" si="1"/>
        <v>2451514.9999999995</v>
      </c>
    </row>
    <row r="20" spans="1:8">
      <c r="A20" s="394">
        <v>5</v>
      </c>
      <c r="B20" s="398" t="s">
        <v>631</v>
      </c>
      <c r="C20" s="584">
        <v>-633701.38</v>
      </c>
      <c r="D20" s="584">
        <v>-2048235.2699999996</v>
      </c>
      <c r="E20" s="585">
        <f t="shared" si="0"/>
        <v>-2681936.6499999994</v>
      </c>
      <c r="F20" s="584">
        <v>-595763.5</v>
      </c>
      <c r="G20" s="584">
        <v>-2112922.13</v>
      </c>
      <c r="H20" s="585">
        <f t="shared" si="1"/>
        <v>-2708685.63</v>
      </c>
    </row>
    <row r="21" spans="1:8" ht="24" customHeight="1">
      <c r="A21" s="394">
        <v>6</v>
      </c>
      <c r="B21" s="398" t="s">
        <v>632</v>
      </c>
      <c r="C21" s="584">
        <v>0</v>
      </c>
      <c r="D21" s="584">
        <v>0</v>
      </c>
      <c r="E21" s="585">
        <f t="shared" si="0"/>
        <v>0</v>
      </c>
      <c r="F21" s="584">
        <v>0</v>
      </c>
      <c r="G21" s="584">
        <v>0</v>
      </c>
      <c r="H21" s="585">
        <f t="shared" si="1"/>
        <v>0</v>
      </c>
    </row>
    <row r="22" spans="1:8" ht="18.600000000000001" customHeight="1">
      <c r="A22" s="394">
        <v>7</v>
      </c>
      <c r="B22" s="398" t="s">
        <v>633</v>
      </c>
      <c r="C22" s="584">
        <v>195527.6</v>
      </c>
      <c r="D22" s="584">
        <v>0</v>
      </c>
      <c r="E22" s="585">
        <f t="shared" si="0"/>
        <v>195527.6</v>
      </c>
      <c r="F22" s="584">
        <v>-80394.22</v>
      </c>
      <c r="G22" s="584">
        <v>0</v>
      </c>
      <c r="H22" s="585">
        <f t="shared" si="1"/>
        <v>-80394.22</v>
      </c>
    </row>
    <row r="23" spans="1:8" ht="25.5" customHeight="1">
      <c r="A23" s="394">
        <v>8</v>
      </c>
      <c r="B23" s="399" t="s">
        <v>634</v>
      </c>
      <c r="C23" s="584">
        <v>0</v>
      </c>
      <c r="D23" s="584">
        <v>0</v>
      </c>
      <c r="E23" s="585">
        <f t="shared" si="0"/>
        <v>0</v>
      </c>
      <c r="F23" s="584">
        <v>0</v>
      </c>
      <c r="G23" s="584">
        <v>0</v>
      </c>
      <c r="H23" s="585">
        <f t="shared" si="1"/>
        <v>0</v>
      </c>
    </row>
    <row r="24" spans="1:8" ht="34.5" customHeight="1">
      <c r="A24" s="394">
        <v>9</v>
      </c>
      <c r="B24" s="399" t="s">
        <v>635</v>
      </c>
      <c r="C24" s="584">
        <v>0</v>
      </c>
      <c r="D24" s="584">
        <v>0</v>
      </c>
      <c r="E24" s="585">
        <f t="shared" si="0"/>
        <v>0</v>
      </c>
      <c r="F24" s="584">
        <v>0</v>
      </c>
      <c r="G24" s="584">
        <v>0</v>
      </c>
      <c r="H24" s="585">
        <f t="shared" si="1"/>
        <v>0</v>
      </c>
    </row>
    <row r="25" spans="1:8">
      <c r="A25" s="394">
        <v>10</v>
      </c>
      <c r="B25" s="398" t="s">
        <v>636</v>
      </c>
      <c r="C25" s="584">
        <v>6738026.2700000005</v>
      </c>
      <c r="D25" s="584">
        <v>0</v>
      </c>
      <c r="E25" s="585">
        <f t="shared" si="0"/>
        <v>6738026.2700000005</v>
      </c>
      <c r="F25" s="584">
        <v>3274089.2199999988</v>
      </c>
      <c r="G25" s="584">
        <v>0</v>
      </c>
      <c r="H25" s="585">
        <f t="shared" si="1"/>
        <v>3274089.2199999988</v>
      </c>
    </row>
    <row r="26" spans="1:8">
      <c r="A26" s="394">
        <v>11</v>
      </c>
      <c r="B26" s="400" t="s">
        <v>637</v>
      </c>
      <c r="C26" s="584">
        <v>0</v>
      </c>
      <c r="D26" s="584">
        <v>0</v>
      </c>
      <c r="E26" s="585">
        <f t="shared" si="0"/>
        <v>0</v>
      </c>
      <c r="F26" s="584">
        <v>0</v>
      </c>
      <c r="G26" s="584">
        <v>0</v>
      </c>
      <c r="H26" s="585">
        <f t="shared" si="1"/>
        <v>0</v>
      </c>
    </row>
    <row r="27" spans="1:8">
      <c r="A27" s="394">
        <v>12</v>
      </c>
      <c r="B27" s="398" t="s">
        <v>638</v>
      </c>
      <c r="C27" s="584">
        <v>567810.31000000006</v>
      </c>
      <c r="D27" s="584">
        <v>34370.03</v>
      </c>
      <c r="E27" s="585">
        <f t="shared" si="0"/>
        <v>602180.34000000008</v>
      </c>
      <c r="F27" s="584">
        <v>80558.700000000012</v>
      </c>
      <c r="G27" s="584">
        <v>0</v>
      </c>
      <c r="H27" s="585">
        <f t="shared" si="1"/>
        <v>80558.700000000012</v>
      </c>
    </row>
    <row r="28" spans="1:8">
      <c r="A28" s="394">
        <v>13</v>
      </c>
      <c r="B28" s="401" t="s">
        <v>639</v>
      </c>
      <c r="C28" s="584">
        <v>-3557442.7600000002</v>
      </c>
      <c r="D28" s="584">
        <v>-497514.16000000003</v>
      </c>
      <c r="E28" s="585">
        <f t="shared" si="0"/>
        <v>-4054956.9200000004</v>
      </c>
      <c r="F28" s="584">
        <v>-3346930.5499999989</v>
      </c>
      <c r="G28" s="584">
        <v>-467465.16</v>
      </c>
      <c r="H28" s="585">
        <f t="shared" si="1"/>
        <v>-3814395.709999999</v>
      </c>
    </row>
    <row r="29" spans="1:8">
      <c r="A29" s="394">
        <v>14</v>
      </c>
      <c r="B29" s="402" t="s">
        <v>640</v>
      </c>
      <c r="C29" s="584">
        <f>SUM(C30:C31)</f>
        <v>-15949937.789999999</v>
      </c>
      <c r="D29" s="584">
        <f>SUM(D30:D31)</f>
        <v>0</v>
      </c>
      <c r="E29" s="585">
        <f t="shared" si="0"/>
        <v>-15949937.789999999</v>
      </c>
      <c r="F29" s="584">
        <f>SUM(F30:F31)</f>
        <v>-13789921.970000003</v>
      </c>
      <c r="G29" s="584">
        <f>SUM(G30:G31)</f>
        <v>0</v>
      </c>
      <c r="H29" s="585">
        <f t="shared" si="1"/>
        <v>-13789921.970000003</v>
      </c>
    </row>
    <row r="30" spans="1:8">
      <c r="A30" s="394">
        <v>14.1</v>
      </c>
      <c r="B30" s="371" t="s">
        <v>641</v>
      </c>
      <c r="C30" s="584">
        <v>-14034114.889999999</v>
      </c>
      <c r="D30" s="584">
        <v>0</v>
      </c>
      <c r="E30" s="585">
        <f t="shared" si="0"/>
        <v>-14034114.889999999</v>
      </c>
      <c r="F30" s="584">
        <v>-12312259.930000003</v>
      </c>
      <c r="G30" s="584">
        <v>0</v>
      </c>
      <c r="H30" s="585">
        <f t="shared" si="1"/>
        <v>-12312259.930000003</v>
      </c>
    </row>
    <row r="31" spans="1:8">
      <c r="A31" s="394">
        <v>14.2</v>
      </c>
      <c r="B31" s="371" t="s">
        <v>642</v>
      </c>
      <c r="C31" s="584">
        <v>-1915822.9000000001</v>
      </c>
      <c r="D31" s="584">
        <v>0</v>
      </c>
      <c r="E31" s="585">
        <f t="shared" si="0"/>
        <v>-1915822.9000000001</v>
      </c>
      <c r="F31" s="584">
        <v>-1477662.04</v>
      </c>
      <c r="G31" s="584">
        <v>0</v>
      </c>
      <c r="H31" s="585">
        <f t="shared" si="1"/>
        <v>-1477662.04</v>
      </c>
    </row>
    <row r="32" spans="1:8">
      <c r="A32" s="394">
        <v>15</v>
      </c>
      <c r="B32" s="398" t="s">
        <v>643</v>
      </c>
      <c r="C32" s="584">
        <v>-2751663.34</v>
      </c>
      <c r="D32" s="584">
        <v>0</v>
      </c>
      <c r="E32" s="585">
        <f t="shared" si="0"/>
        <v>-2751663.34</v>
      </c>
      <c r="F32" s="584">
        <v>-2757734.5500000003</v>
      </c>
      <c r="G32" s="584">
        <v>0</v>
      </c>
      <c r="H32" s="585">
        <f t="shared" si="1"/>
        <v>-2757734.5500000003</v>
      </c>
    </row>
    <row r="33" spans="1:8" ht="22.5" customHeight="1">
      <c r="A33" s="394">
        <v>16</v>
      </c>
      <c r="B33" s="369" t="s">
        <v>644</v>
      </c>
      <c r="C33" s="584">
        <v>0</v>
      </c>
      <c r="D33" s="584">
        <v>0</v>
      </c>
      <c r="E33" s="585">
        <f t="shared" si="0"/>
        <v>0</v>
      </c>
      <c r="F33" s="584">
        <v>0</v>
      </c>
      <c r="G33" s="584">
        <v>0</v>
      </c>
      <c r="H33" s="585">
        <f t="shared" si="1"/>
        <v>0</v>
      </c>
    </row>
    <row r="34" spans="1:8">
      <c r="A34" s="394">
        <v>17</v>
      </c>
      <c r="B34" s="398" t="s">
        <v>645</v>
      </c>
      <c r="C34" s="584">
        <f>SUM(C35:C36)</f>
        <v>335562.94000000006</v>
      </c>
      <c r="D34" s="584">
        <f>SUM(D35:D36)</f>
        <v>4554.1200000000008</v>
      </c>
      <c r="E34" s="585">
        <f t="shared" si="0"/>
        <v>340117.06000000006</v>
      </c>
      <c r="F34" s="584">
        <f>SUM(F35:F36)</f>
        <v>-621424.59999999916</v>
      </c>
      <c r="G34" s="584">
        <f>SUM(G35:G36)</f>
        <v>-7269.6800000000185</v>
      </c>
      <c r="H34" s="585">
        <f t="shared" si="1"/>
        <v>-628694.27999999921</v>
      </c>
    </row>
    <row r="35" spans="1:8">
      <c r="A35" s="394">
        <v>17.100000000000001</v>
      </c>
      <c r="B35" s="371" t="s">
        <v>646</v>
      </c>
      <c r="C35" s="584">
        <v>-162979.60000000009</v>
      </c>
      <c r="D35" s="584">
        <v>0</v>
      </c>
      <c r="E35" s="585">
        <f t="shared" si="0"/>
        <v>-162979.60000000009</v>
      </c>
      <c r="F35" s="584">
        <v>174465.39</v>
      </c>
      <c r="G35" s="584">
        <v>7.2299999999813735</v>
      </c>
      <c r="H35" s="585">
        <f t="shared" si="1"/>
        <v>174472.62</v>
      </c>
    </row>
    <row r="36" spans="1:8">
      <c r="A36" s="394">
        <v>17.2</v>
      </c>
      <c r="B36" s="371" t="s">
        <v>647</v>
      </c>
      <c r="C36" s="584">
        <v>498542.54000000015</v>
      </c>
      <c r="D36" s="584">
        <v>4554.1200000000008</v>
      </c>
      <c r="E36" s="585">
        <f t="shared" si="0"/>
        <v>503096.66000000015</v>
      </c>
      <c r="F36" s="584">
        <v>-795889.98999999918</v>
      </c>
      <c r="G36" s="584">
        <v>-7276.91</v>
      </c>
      <c r="H36" s="585">
        <f t="shared" si="1"/>
        <v>-803166.89999999921</v>
      </c>
    </row>
    <row r="37" spans="1:8" ht="41.45" customHeight="1">
      <c r="A37" s="394">
        <v>18</v>
      </c>
      <c r="B37" s="403" t="s">
        <v>648</v>
      </c>
      <c r="C37" s="584">
        <f>SUM(C38:C39)</f>
        <v>-2735418.549999997</v>
      </c>
      <c r="D37" s="584">
        <f>SUM(D38:D39)</f>
        <v>1448483.0200000019</v>
      </c>
      <c r="E37" s="585">
        <f t="shared" si="0"/>
        <v>-1286935.5299999951</v>
      </c>
      <c r="F37" s="584">
        <f>SUM(F38:F39)</f>
        <v>-2933770.6799999978</v>
      </c>
      <c r="G37" s="587">
        <f>SUM(G38:G39)</f>
        <v>5456226.2600000054</v>
      </c>
      <c r="H37" s="585">
        <f t="shared" si="1"/>
        <v>2522455.5800000075</v>
      </c>
    </row>
    <row r="38" spans="1:8">
      <c r="A38" s="394">
        <v>18.100000000000001</v>
      </c>
      <c r="B38" s="404" t="s">
        <v>649</v>
      </c>
      <c r="C38" s="584">
        <v>0</v>
      </c>
      <c r="D38" s="584">
        <v>0</v>
      </c>
      <c r="E38" s="585">
        <f t="shared" si="0"/>
        <v>0</v>
      </c>
      <c r="F38" s="584">
        <v>0</v>
      </c>
      <c r="G38" s="584">
        <v>0</v>
      </c>
      <c r="H38" s="585">
        <f t="shared" si="1"/>
        <v>0</v>
      </c>
    </row>
    <row r="39" spans="1:8">
      <c r="A39" s="394">
        <v>18.2</v>
      </c>
      <c r="B39" s="404" t="s">
        <v>650</v>
      </c>
      <c r="C39" s="584">
        <v>-2735418.549999997</v>
      </c>
      <c r="D39" s="584">
        <v>1448483.0200000019</v>
      </c>
      <c r="E39" s="585">
        <f t="shared" si="0"/>
        <v>-1286935.5299999951</v>
      </c>
      <c r="F39" s="584">
        <v>-2933770.6799999978</v>
      </c>
      <c r="G39" s="584">
        <v>5456226.2600000054</v>
      </c>
      <c r="H39" s="585">
        <f t="shared" si="1"/>
        <v>2522455.5800000075</v>
      </c>
    </row>
    <row r="40" spans="1:8" ht="24.6" customHeight="1">
      <c r="A40" s="394">
        <v>19</v>
      </c>
      <c r="B40" s="403" t="s">
        <v>651</v>
      </c>
      <c r="C40" s="584">
        <v>0</v>
      </c>
      <c r="D40" s="584">
        <v>0</v>
      </c>
      <c r="E40" s="585">
        <f t="shared" si="0"/>
        <v>0</v>
      </c>
      <c r="F40" s="584">
        <v>0</v>
      </c>
      <c r="G40" s="584">
        <v>0</v>
      </c>
      <c r="H40" s="585">
        <f t="shared" si="1"/>
        <v>0</v>
      </c>
    </row>
    <row r="41" spans="1:8" ht="17.45" customHeight="1">
      <c r="A41" s="394">
        <v>20</v>
      </c>
      <c r="B41" s="403" t="s">
        <v>652</v>
      </c>
      <c r="C41" s="584">
        <v>-102190.8</v>
      </c>
      <c r="D41" s="584">
        <v>0</v>
      </c>
      <c r="E41" s="585">
        <f t="shared" si="0"/>
        <v>-102190.8</v>
      </c>
      <c r="F41" s="584">
        <v>-1089223.8700000001</v>
      </c>
      <c r="G41" s="584">
        <v>0</v>
      </c>
      <c r="H41" s="585">
        <f t="shared" si="1"/>
        <v>-1089223.8700000001</v>
      </c>
    </row>
    <row r="42" spans="1:8" ht="26.45" customHeight="1">
      <c r="A42" s="394">
        <v>21</v>
      </c>
      <c r="B42" s="403" t="s">
        <v>653</v>
      </c>
      <c r="C42" s="584">
        <v>0</v>
      </c>
      <c r="D42" s="584">
        <v>0</v>
      </c>
      <c r="E42" s="585">
        <f t="shared" si="0"/>
        <v>0</v>
      </c>
      <c r="F42" s="584">
        <v>0</v>
      </c>
      <c r="G42" s="584">
        <v>0</v>
      </c>
      <c r="H42" s="585">
        <f t="shared" si="1"/>
        <v>0</v>
      </c>
    </row>
    <row r="43" spans="1:8">
      <c r="A43" s="394">
        <v>22</v>
      </c>
      <c r="B43" s="405" t="s">
        <v>654</v>
      </c>
      <c r="C43" s="584">
        <f>SUM(C6,C13,C18,C19,C20,C21,C22,C23,C24,C25,C26,C27,C28,C29,C32,C33,C34,C37,C40,C41,C42)</f>
        <v>8171429.1900000339</v>
      </c>
      <c r="D43" s="584">
        <f>SUM(D6,D13,D18,D19,D20,D21,D22,D23,D24,D25,D26,D27,D28,D29,D32,D33,D34,D37,D40,D41,D42)</f>
        <v>15901294.249999957</v>
      </c>
      <c r="E43" s="585">
        <f t="shared" si="0"/>
        <v>24072723.43999999</v>
      </c>
      <c r="F43" s="584">
        <f>SUM(F6,F13,F18,F19,F20,F21,F22,F23,F24,F25,F26,F27,F28,F29,F32,F33,F34,F37,F40,F41,F42)</f>
        <v>-2302687.3529237937</v>
      </c>
      <c r="G43" s="584">
        <f>SUM(G6,G13,G18,G19,G20,G21,G22,G23,G24,G25,G26,G27,G28,G29,G32,G33,G34,G37,G40,G41,G42)</f>
        <v>21535081.591840301</v>
      </c>
      <c r="H43" s="585">
        <f t="shared" si="1"/>
        <v>19232394.238916509</v>
      </c>
    </row>
    <row r="44" spans="1:8">
      <c r="A44" s="394">
        <v>23</v>
      </c>
      <c r="B44" s="405" t="s">
        <v>655</v>
      </c>
      <c r="C44" s="584">
        <v>3885236</v>
      </c>
      <c r="D44" s="584">
        <v>0</v>
      </c>
      <c r="E44" s="585">
        <f t="shared" si="0"/>
        <v>3885236</v>
      </c>
      <c r="F44" s="584">
        <v>4722019</v>
      </c>
      <c r="G44" s="584">
        <v>0</v>
      </c>
      <c r="H44" s="585">
        <f t="shared" si="1"/>
        <v>4722019</v>
      </c>
    </row>
    <row r="45" spans="1:8">
      <c r="A45" s="394">
        <v>24</v>
      </c>
      <c r="B45" s="406" t="s">
        <v>656</v>
      </c>
      <c r="C45" s="584">
        <f>C43-C44</f>
        <v>4286193.1900000339</v>
      </c>
      <c r="D45" s="584">
        <f>D43-D44</f>
        <v>15901294.249999957</v>
      </c>
      <c r="E45" s="585">
        <f t="shared" si="0"/>
        <v>20187487.43999999</v>
      </c>
      <c r="F45" s="584">
        <f>F43-F44</f>
        <v>-7024706.3529237937</v>
      </c>
      <c r="G45" s="584">
        <f>G43-G44</f>
        <v>21535081.591840301</v>
      </c>
      <c r="H45" s="585">
        <f t="shared" si="1"/>
        <v>14510375.238916507</v>
      </c>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70" zoomScaleNormal="70" workbookViewId="0">
      <selection activeCell="B2" sqref="B2"/>
    </sheetView>
  </sheetViews>
  <sheetFormatPr defaultRowHeight="15"/>
  <cols>
    <col min="1" max="1" width="8.7109375" style="391"/>
    <col min="2" max="2" width="87.5703125" bestFit="1" customWidth="1"/>
    <col min="3" max="8" width="15.42578125" customWidth="1"/>
  </cols>
  <sheetData>
    <row r="1" spans="1:9" s="5" customFormat="1" ht="14.25">
      <c r="A1" s="2" t="s">
        <v>30</v>
      </c>
      <c r="B1" s="3" t="str">
        <f>'Info '!C2</f>
        <v>JSC " Halyk Bank Georgia"</v>
      </c>
      <c r="C1" s="3"/>
      <c r="D1" s="4"/>
      <c r="E1" s="4"/>
      <c r="F1" s="4"/>
      <c r="G1" s="4"/>
    </row>
    <row r="2" spans="1:9" s="5" customFormat="1" ht="14.25">
      <c r="A2" s="2" t="s">
        <v>31</v>
      </c>
      <c r="B2" s="306">
        <f>'1. key ratios '!B2</f>
        <v>45291</v>
      </c>
      <c r="C2" s="6"/>
      <c r="D2" s="7"/>
      <c r="E2" s="7"/>
      <c r="F2" s="7"/>
      <c r="G2" s="7"/>
      <c r="H2" s="8"/>
    </row>
    <row r="3" spans="1:9" ht="15.75" thickBot="1">
      <c r="A3"/>
    </row>
    <row r="4" spans="1:9">
      <c r="A4" s="754" t="s">
        <v>6</v>
      </c>
      <c r="B4" s="755" t="s">
        <v>94</v>
      </c>
      <c r="C4" s="742" t="s">
        <v>558</v>
      </c>
      <c r="D4" s="742"/>
      <c r="E4" s="742"/>
      <c r="F4" s="742" t="s">
        <v>559</v>
      </c>
      <c r="G4" s="742"/>
      <c r="H4" s="743"/>
    </row>
    <row r="5" spans="1:9">
      <c r="A5" s="754"/>
      <c r="B5" s="755"/>
      <c r="C5" s="393" t="s">
        <v>32</v>
      </c>
      <c r="D5" s="393" t="s">
        <v>33</v>
      </c>
      <c r="E5" s="393" t="s">
        <v>34</v>
      </c>
      <c r="F5" s="393" t="s">
        <v>32</v>
      </c>
      <c r="G5" s="393" t="s">
        <v>33</v>
      </c>
      <c r="H5" s="393" t="s">
        <v>34</v>
      </c>
    </row>
    <row r="6" spans="1:9" ht="15.75">
      <c r="A6" s="378">
        <v>1</v>
      </c>
      <c r="B6" s="407" t="s">
        <v>657</v>
      </c>
      <c r="C6" s="588">
        <v>0</v>
      </c>
      <c r="D6" s="588">
        <v>0</v>
      </c>
      <c r="E6" s="589">
        <f t="shared" ref="E6:E43" si="0">C6+D6</f>
        <v>0</v>
      </c>
      <c r="F6" s="588">
        <v>0</v>
      </c>
      <c r="G6" s="588">
        <v>0</v>
      </c>
      <c r="H6" s="590">
        <f t="shared" ref="H6:H43" si="1">F6+G6</f>
        <v>0</v>
      </c>
      <c r="I6" s="586"/>
    </row>
    <row r="7" spans="1:9" ht="15.75">
      <c r="A7" s="378">
        <v>2</v>
      </c>
      <c r="B7" s="407" t="s">
        <v>196</v>
      </c>
      <c r="C7" s="588">
        <v>0</v>
      </c>
      <c r="D7" s="588">
        <v>0</v>
      </c>
      <c r="E7" s="589">
        <f t="shared" si="0"/>
        <v>0</v>
      </c>
      <c r="F7" s="588">
        <v>0</v>
      </c>
      <c r="G7" s="588">
        <v>0</v>
      </c>
      <c r="H7" s="590">
        <f t="shared" si="1"/>
        <v>0</v>
      </c>
      <c r="I7" s="586"/>
    </row>
    <row r="8" spans="1:9" ht="15.75">
      <c r="A8" s="378">
        <v>3</v>
      </c>
      <c r="B8" s="407" t="s">
        <v>206</v>
      </c>
      <c r="C8" s="588">
        <f>C9+C10</f>
        <v>7213422.8499999996</v>
      </c>
      <c r="D8" s="588">
        <f>D9+D10</f>
        <v>383829051.39999998</v>
      </c>
      <c r="E8" s="589">
        <f t="shared" si="0"/>
        <v>391042474.25</v>
      </c>
      <c r="F8" s="588">
        <f>F9+F10</f>
        <v>1282707.6100000001</v>
      </c>
      <c r="G8" s="588">
        <f>G9+G10</f>
        <v>239376250.30000001</v>
      </c>
      <c r="H8" s="590">
        <f t="shared" si="1"/>
        <v>240658957.91000003</v>
      </c>
      <c r="I8" s="586"/>
    </row>
    <row r="9" spans="1:9" ht="15.75">
      <c r="A9" s="378">
        <v>3.1</v>
      </c>
      <c r="B9" s="408" t="s">
        <v>197</v>
      </c>
      <c r="C9" s="588">
        <v>7213422.8499999996</v>
      </c>
      <c r="D9" s="588">
        <v>383829051.39999998</v>
      </c>
      <c r="E9" s="589">
        <f t="shared" si="0"/>
        <v>391042474.25</v>
      </c>
      <c r="F9" s="588">
        <v>1282707.6100000001</v>
      </c>
      <c r="G9" s="588">
        <v>239376250.30000001</v>
      </c>
      <c r="H9" s="590">
        <f t="shared" si="1"/>
        <v>240658957.91000003</v>
      </c>
      <c r="I9" s="586"/>
    </row>
    <row r="10" spans="1:9" ht="15.75">
      <c r="A10" s="378">
        <v>3.2</v>
      </c>
      <c r="B10" s="408" t="s">
        <v>193</v>
      </c>
      <c r="C10" s="588">
        <v>0</v>
      </c>
      <c r="D10" s="588">
        <v>0</v>
      </c>
      <c r="E10" s="589">
        <f t="shared" si="0"/>
        <v>0</v>
      </c>
      <c r="F10" s="588">
        <v>0</v>
      </c>
      <c r="G10" s="588">
        <v>0</v>
      </c>
      <c r="H10" s="590">
        <f t="shared" si="1"/>
        <v>0</v>
      </c>
      <c r="I10" s="586"/>
    </row>
    <row r="11" spans="1:9" ht="15.75">
      <c r="A11" s="378">
        <v>4</v>
      </c>
      <c r="B11" s="409" t="s">
        <v>195</v>
      </c>
      <c r="C11" s="588">
        <f>C12+C13</f>
        <v>0</v>
      </c>
      <c r="D11" s="588">
        <f>D12+D13</f>
        <v>0</v>
      </c>
      <c r="E11" s="589">
        <f t="shared" si="0"/>
        <v>0</v>
      </c>
      <c r="F11" s="588">
        <f>F12+F13</f>
        <v>0</v>
      </c>
      <c r="G11" s="588">
        <f>G12+G13</f>
        <v>0</v>
      </c>
      <c r="H11" s="590">
        <f t="shared" si="1"/>
        <v>0</v>
      </c>
      <c r="I11" s="586"/>
    </row>
    <row r="12" spans="1:9" ht="15.75">
      <c r="A12" s="378">
        <v>4.0999999999999996</v>
      </c>
      <c r="B12" s="408" t="s">
        <v>179</v>
      </c>
      <c r="C12" s="588">
        <v>0</v>
      </c>
      <c r="D12" s="588">
        <v>0</v>
      </c>
      <c r="E12" s="589">
        <f t="shared" si="0"/>
        <v>0</v>
      </c>
      <c r="F12" s="588">
        <v>0</v>
      </c>
      <c r="G12" s="588">
        <v>0</v>
      </c>
      <c r="H12" s="590">
        <f t="shared" si="1"/>
        <v>0</v>
      </c>
      <c r="I12" s="586"/>
    </row>
    <row r="13" spans="1:9" ht="15.75">
      <c r="A13" s="378">
        <v>4.2</v>
      </c>
      <c r="B13" s="408" t="s">
        <v>180</v>
      </c>
      <c r="C13" s="588">
        <v>0</v>
      </c>
      <c r="D13" s="588">
        <v>0</v>
      </c>
      <c r="E13" s="589">
        <f t="shared" si="0"/>
        <v>0</v>
      </c>
      <c r="F13" s="588">
        <v>0</v>
      </c>
      <c r="G13" s="588">
        <v>0</v>
      </c>
      <c r="H13" s="590">
        <f t="shared" si="1"/>
        <v>0</v>
      </c>
      <c r="I13" s="586"/>
    </row>
    <row r="14" spans="1:9" ht="15.75">
      <c r="A14" s="378">
        <v>5</v>
      </c>
      <c r="B14" s="409" t="s">
        <v>205</v>
      </c>
      <c r="C14" s="588">
        <f>C15+C16+C17+C23+C24+C25+C26</f>
        <v>27846793</v>
      </c>
      <c r="D14" s="588">
        <f>D15+D16+D17+D23+D24+D25+D26</f>
        <v>1370364125.8200002</v>
      </c>
      <c r="E14" s="589">
        <f t="shared" si="0"/>
        <v>1398210918.8200002</v>
      </c>
      <c r="F14" s="588">
        <f>F15+F16+F17+F23+F24+F25+F26</f>
        <v>42247010.869999997</v>
      </c>
      <c r="G14" s="588">
        <f>G15+G16+G17+G23+G24+G25+G26</f>
        <v>1013272744.6800001</v>
      </c>
      <c r="H14" s="590">
        <f t="shared" si="1"/>
        <v>1055519755.5500001</v>
      </c>
      <c r="I14" s="586"/>
    </row>
    <row r="15" spans="1:9" ht="15.75">
      <c r="A15" s="378">
        <v>5.0999999999999996</v>
      </c>
      <c r="B15" s="410" t="s">
        <v>183</v>
      </c>
      <c r="C15" s="588">
        <v>6447074</v>
      </c>
      <c r="D15" s="588">
        <v>10701240.140000001</v>
      </c>
      <c r="E15" s="589">
        <f t="shared" si="0"/>
        <v>17148314.140000001</v>
      </c>
      <c r="F15" s="588">
        <v>16554029.869999999</v>
      </c>
      <c r="G15" s="588">
        <v>5440430.5999999996</v>
      </c>
      <c r="H15" s="590">
        <f t="shared" si="1"/>
        <v>21994460.469999999</v>
      </c>
      <c r="I15" s="586"/>
    </row>
    <row r="16" spans="1:9" ht="15.75">
      <c r="A16" s="378">
        <v>5.2</v>
      </c>
      <c r="B16" s="410" t="s">
        <v>182</v>
      </c>
      <c r="C16" s="588">
        <v>0</v>
      </c>
      <c r="D16" s="588">
        <v>0</v>
      </c>
      <c r="E16" s="589">
        <f t="shared" si="0"/>
        <v>0</v>
      </c>
      <c r="F16" s="588">
        <v>0</v>
      </c>
      <c r="G16" s="588">
        <v>0</v>
      </c>
      <c r="H16" s="590">
        <f t="shared" si="1"/>
        <v>0</v>
      </c>
      <c r="I16" s="586"/>
    </row>
    <row r="17" spans="1:9" ht="15.75">
      <c r="A17" s="378">
        <v>5.3</v>
      </c>
      <c r="B17" s="410" t="s">
        <v>181</v>
      </c>
      <c r="C17" s="588">
        <f>C18+C19+C20+C21+C22</f>
        <v>21298822</v>
      </c>
      <c r="D17" s="588">
        <f>D18+D19+D20+D21+D22</f>
        <v>1301695162.73</v>
      </c>
      <c r="E17" s="589">
        <f t="shared" si="0"/>
        <v>1322993984.73</v>
      </c>
      <c r="F17" s="588">
        <f>F18+F19+F20+F21+F22</f>
        <v>25561163</v>
      </c>
      <c r="G17" s="588">
        <f>G18+G19+G20+G21+G22</f>
        <v>989875597.57000005</v>
      </c>
      <c r="H17" s="590">
        <f t="shared" si="1"/>
        <v>1015436760.5700001</v>
      </c>
      <c r="I17" s="586"/>
    </row>
    <row r="18" spans="1:9" ht="15.75">
      <c r="A18" s="378" t="s">
        <v>15</v>
      </c>
      <c r="B18" s="411" t="s">
        <v>36</v>
      </c>
      <c r="C18" s="588">
        <v>9267095</v>
      </c>
      <c r="D18" s="588">
        <v>390795718.88</v>
      </c>
      <c r="E18" s="589">
        <f t="shared" si="0"/>
        <v>400062813.88</v>
      </c>
      <c r="F18" s="588">
        <v>13329477</v>
      </c>
      <c r="G18" s="588">
        <v>334678344.5</v>
      </c>
      <c r="H18" s="590">
        <f t="shared" si="1"/>
        <v>348007821.5</v>
      </c>
      <c r="I18" s="586"/>
    </row>
    <row r="19" spans="1:9" ht="15.75">
      <c r="A19" s="378" t="s">
        <v>16</v>
      </c>
      <c r="B19" s="411" t="s">
        <v>37</v>
      </c>
      <c r="C19" s="588">
        <v>0</v>
      </c>
      <c r="D19" s="588">
        <v>419925363.25</v>
      </c>
      <c r="E19" s="589">
        <f t="shared" si="0"/>
        <v>419925363.25</v>
      </c>
      <c r="F19" s="588">
        <v>166091</v>
      </c>
      <c r="G19" s="588">
        <v>383768999.51999998</v>
      </c>
      <c r="H19" s="590">
        <f t="shared" si="1"/>
        <v>383935090.51999998</v>
      </c>
      <c r="I19" s="586"/>
    </row>
    <row r="20" spans="1:9" ht="15.75">
      <c r="A20" s="378" t="s">
        <v>17</v>
      </c>
      <c r="B20" s="411" t="s">
        <v>38</v>
      </c>
      <c r="C20" s="588">
        <v>0</v>
      </c>
      <c r="D20" s="588">
        <v>2318574.77</v>
      </c>
      <c r="E20" s="589">
        <f t="shared" si="0"/>
        <v>2318574.77</v>
      </c>
      <c r="F20" s="588">
        <v>0</v>
      </c>
      <c r="G20" s="588">
        <v>1742303.64</v>
      </c>
      <c r="H20" s="590">
        <f t="shared" si="1"/>
        <v>1742303.64</v>
      </c>
      <c r="I20" s="586"/>
    </row>
    <row r="21" spans="1:9" ht="15.75">
      <c r="A21" s="378" t="s">
        <v>18</v>
      </c>
      <c r="B21" s="411" t="s">
        <v>39</v>
      </c>
      <c r="C21" s="588">
        <v>2003118</v>
      </c>
      <c r="D21" s="588">
        <v>179335684.27000001</v>
      </c>
      <c r="E21" s="589">
        <f t="shared" si="0"/>
        <v>181338802.27000001</v>
      </c>
      <c r="F21" s="588">
        <v>2021188</v>
      </c>
      <c r="G21" s="588">
        <v>195138283.30000001</v>
      </c>
      <c r="H21" s="590">
        <f t="shared" si="1"/>
        <v>197159471.30000001</v>
      </c>
      <c r="I21" s="586"/>
    </row>
    <row r="22" spans="1:9" ht="15.75">
      <c r="A22" s="378" t="s">
        <v>19</v>
      </c>
      <c r="B22" s="411" t="s">
        <v>40</v>
      </c>
      <c r="C22" s="588">
        <v>10028609</v>
      </c>
      <c r="D22" s="588">
        <v>309319821.56</v>
      </c>
      <c r="E22" s="589">
        <f t="shared" si="0"/>
        <v>319348430.56</v>
      </c>
      <c r="F22" s="588">
        <v>10044407</v>
      </c>
      <c r="G22" s="588">
        <v>74547666.609999999</v>
      </c>
      <c r="H22" s="590">
        <f t="shared" si="1"/>
        <v>84592073.609999999</v>
      </c>
      <c r="I22" s="586"/>
    </row>
    <row r="23" spans="1:9" ht="15.75">
      <c r="A23" s="378">
        <v>5.4</v>
      </c>
      <c r="B23" s="410" t="s">
        <v>184</v>
      </c>
      <c r="C23" s="588">
        <v>100897</v>
      </c>
      <c r="D23" s="588">
        <v>57967722.950000003</v>
      </c>
      <c r="E23" s="589">
        <f t="shared" si="0"/>
        <v>58068619.950000003</v>
      </c>
      <c r="F23" s="588">
        <v>131818</v>
      </c>
      <c r="G23" s="588">
        <v>17956716.510000002</v>
      </c>
      <c r="H23" s="590">
        <f t="shared" si="1"/>
        <v>18088534.510000002</v>
      </c>
      <c r="I23" s="586"/>
    </row>
    <row r="24" spans="1:9" ht="15.75">
      <c r="A24" s="378">
        <v>5.5</v>
      </c>
      <c r="B24" s="410" t="s">
        <v>185</v>
      </c>
      <c r="C24" s="588">
        <v>0</v>
      </c>
      <c r="D24" s="588">
        <v>0</v>
      </c>
      <c r="E24" s="589">
        <f t="shared" si="0"/>
        <v>0</v>
      </c>
      <c r="F24" s="588">
        <v>0</v>
      </c>
      <c r="G24" s="588">
        <v>0</v>
      </c>
      <c r="H24" s="590">
        <f t="shared" si="1"/>
        <v>0</v>
      </c>
      <c r="I24" s="586"/>
    </row>
    <row r="25" spans="1:9" ht="15.75">
      <c r="A25" s="378">
        <v>5.6</v>
      </c>
      <c r="B25" s="410" t="s">
        <v>186</v>
      </c>
      <c r="C25" s="588">
        <v>0</v>
      </c>
      <c r="D25" s="588">
        <v>0</v>
      </c>
      <c r="E25" s="589">
        <f t="shared" si="0"/>
        <v>0</v>
      </c>
      <c r="F25" s="588">
        <v>0</v>
      </c>
      <c r="G25" s="588">
        <v>0</v>
      </c>
      <c r="H25" s="590">
        <f t="shared" si="1"/>
        <v>0</v>
      </c>
      <c r="I25" s="586"/>
    </row>
    <row r="26" spans="1:9" ht="15.75">
      <c r="A26" s="378">
        <v>5.7</v>
      </c>
      <c r="B26" s="410" t="s">
        <v>40</v>
      </c>
      <c r="C26" s="588">
        <v>0</v>
      </c>
      <c r="D26" s="588">
        <v>0</v>
      </c>
      <c r="E26" s="589">
        <f t="shared" si="0"/>
        <v>0</v>
      </c>
      <c r="F26" s="588">
        <v>0</v>
      </c>
      <c r="G26" s="588">
        <v>0</v>
      </c>
      <c r="H26" s="590">
        <f t="shared" si="1"/>
        <v>0</v>
      </c>
      <c r="I26" s="586"/>
    </row>
    <row r="27" spans="1:9" ht="15.75">
      <c r="A27" s="378">
        <v>6</v>
      </c>
      <c r="B27" s="412" t="s">
        <v>658</v>
      </c>
      <c r="C27" s="588">
        <v>8642184.7499999981</v>
      </c>
      <c r="D27" s="588">
        <v>18962483.730000008</v>
      </c>
      <c r="E27" s="589">
        <f t="shared" si="0"/>
        <v>27604668.480000004</v>
      </c>
      <c r="F27" s="588">
        <v>0</v>
      </c>
      <c r="G27" s="588">
        <v>0</v>
      </c>
      <c r="H27" s="590">
        <f t="shared" si="1"/>
        <v>0</v>
      </c>
      <c r="I27" s="586"/>
    </row>
    <row r="28" spans="1:9" ht="15.75">
      <c r="A28" s="378">
        <v>7</v>
      </c>
      <c r="B28" s="412" t="s">
        <v>659</v>
      </c>
      <c r="C28" s="588">
        <v>10215506.085531004</v>
      </c>
      <c r="D28" s="588">
        <v>4885566.8602332398</v>
      </c>
      <c r="E28" s="589">
        <f t="shared" si="0"/>
        <v>15101072.945764244</v>
      </c>
      <c r="F28" s="588">
        <v>0</v>
      </c>
      <c r="G28" s="588">
        <v>0</v>
      </c>
      <c r="H28" s="590">
        <f t="shared" si="1"/>
        <v>0</v>
      </c>
      <c r="I28" s="586"/>
    </row>
    <row r="29" spans="1:9" ht="15.75">
      <c r="A29" s="378">
        <v>8</v>
      </c>
      <c r="B29" s="412" t="s">
        <v>194</v>
      </c>
      <c r="C29" s="588">
        <v>0</v>
      </c>
      <c r="D29" s="588">
        <v>0</v>
      </c>
      <c r="E29" s="589">
        <f t="shared" si="0"/>
        <v>0</v>
      </c>
      <c r="F29" s="588">
        <v>0</v>
      </c>
      <c r="G29" s="588">
        <v>0</v>
      </c>
      <c r="H29" s="590">
        <f t="shared" si="1"/>
        <v>0</v>
      </c>
      <c r="I29" s="586"/>
    </row>
    <row r="30" spans="1:9" ht="15.75">
      <c r="A30" s="378">
        <v>9</v>
      </c>
      <c r="B30" s="413" t="s">
        <v>211</v>
      </c>
      <c r="C30" s="588">
        <f>C31+C32+C33+C34+C35+C36+C37</f>
        <v>24938007.600000001</v>
      </c>
      <c r="D30" s="588">
        <f>D31+D32+D33+D34+D35+D36+D37</f>
        <v>24742480</v>
      </c>
      <c r="E30" s="589">
        <f t="shared" si="0"/>
        <v>49680487.600000001</v>
      </c>
      <c r="F30" s="588">
        <f>F31+F32+F33+F34+F35+F36+F37</f>
        <v>5000000</v>
      </c>
      <c r="G30" s="588">
        <f>G31+G32+G33+G34+G35+G36+G37</f>
        <v>4861862.74</v>
      </c>
      <c r="H30" s="590">
        <f t="shared" si="1"/>
        <v>9861862.7400000002</v>
      </c>
      <c r="I30" s="586"/>
    </row>
    <row r="31" spans="1:9" ht="15.75">
      <c r="A31" s="378">
        <v>9.1</v>
      </c>
      <c r="B31" s="414" t="s">
        <v>201</v>
      </c>
      <c r="C31" s="588">
        <v>24938007.600000001</v>
      </c>
      <c r="D31" s="588">
        <v>0</v>
      </c>
      <c r="E31" s="589">
        <f t="shared" si="0"/>
        <v>24938007.600000001</v>
      </c>
      <c r="F31" s="588">
        <v>5000000</v>
      </c>
      <c r="G31" s="588">
        <v>0</v>
      </c>
      <c r="H31" s="590">
        <f t="shared" si="1"/>
        <v>5000000</v>
      </c>
      <c r="I31" s="586"/>
    </row>
    <row r="32" spans="1:9" ht="15.75">
      <c r="A32" s="378">
        <v>9.1999999999999993</v>
      </c>
      <c r="B32" s="414" t="s">
        <v>202</v>
      </c>
      <c r="C32" s="588">
        <v>0</v>
      </c>
      <c r="D32" s="588">
        <v>24742480</v>
      </c>
      <c r="E32" s="589">
        <f t="shared" si="0"/>
        <v>24742480</v>
      </c>
      <c r="F32" s="588">
        <v>0</v>
      </c>
      <c r="G32" s="588">
        <v>4861862.74</v>
      </c>
      <c r="H32" s="590">
        <f t="shared" si="1"/>
        <v>4861862.74</v>
      </c>
      <c r="I32" s="586"/>
    </row>
    <row r="33" spans="1:9" ht="15.75">
      <c r="A33" s="378">
        <v>9.3000000000000007</v>
      </c>
      <c r="B33" s="414" t="s">
        <v>198</v>
      </c>
      <c r="C33" s="588">
        <v>0</v>
      </c>
      <c r="D33" s="588">
        <v>0</v>
      </c>
      <c r="E33" s="589">
        <f t="shared" si="0"/>
        <v>0</v>
      </c>
      <c r="F33" s="588">
        <v>0</v>
      </c>
      <c r="G33" s="588">
        <v>0</v>
      </c>
      <c r="H33" s="590">
        <f t="shared" si="1"/>
        <v>0</v>
      </c>
      <c r="I33" s="586"/>
    </row>
    <row r="34" spans="1:9" ht="15.75">
      <c r="A34" s="378">
        <v>9.4</v>
      </c>
      <c r="B34" s="414" t="s">
        <v>199</v>
      </c>
      <c r="C34" s="588">
        <v>0</v>
      </c>
      <c r="D34" s="588">
        <v>0</v>
      </c>
      <c r="E34" s="589">
        <f t="shared" si="0"/>
        <v>0</v>
      </c>
      <c r="F34" s="588">
        <v>0</v>
      </c>
      <c r="G34" s="588">
        <v>0</v>
      </c>
      <c r="H34" s="590">
        <f t="shared" si="1"/>
        <v>0</v>
      </c>
      <c r="I34" s="586"/>
    </row>
    <row r="35" spans="1:9" ht="15.75">
      <c r="A35" s="378">
        <v>9.5</v>
      </c>
      <c r="B35" s="414" t="s">
        <v>200</v>
      </c>
      <c r="C35" s="588">
        <v>0</v>
      </c>
      <c r="D35" s="588">
        <v>0</v>
      </c>
      <c r="E35" s="589">
        <f t="shared" si="0"/>
        <v>0</v>
      </c>
      <c r="F35" s="588">
        <v>0</v>
      </c>
      <c r="G35" s="588">
        <v>0</v>
      </c>
      <c r="H35" s="590">
        <f t="shared" si="1"/>
        <v>0</v>
      </c>
      <c r="I35" s="586"/>
    </row>
    <row r="36" spans="1:9" ht="15.75">
      <c r="A36" s="378">
        <v>9.6</v>
      </c>
      <c r="B36" s="414" t="s">
        <v>203</v>
      </c>
      <c r="C36" s="588">
        <v>0</v>
      </c>
      <c r="D36" s="588">
        <v>0</v>
      </c>
      <c r="E36" s="589">
        <f t="shared" si="0"/>
        <v>0</v>
      </c>
      <c r="F36" s="588">
        <v>0</v>
      </c>
      <c r="G36" s="588">
        <v>0</v>
      </c>
      <c r="H36" s="590">
        <f t="shared" si="1"/>
        <v>0</v>
      </c>
      <c r="I36" s="586"/>
    </row>
    <row r="37" spans="1:9" ht="15.75">
      <c r="A37" s="378">
        <v>9.6999999999999993</v>
      </c>
      <c r="B37" s="414" t="s">
        <v>204</v>
      </c>
      <c r="C37" s="588">
        <v>0</v>
      </c>
      <c r="D37" s="588">
        <v>0</v>
      </c>
      <c r="E37" s="589">
        <f t="shared" si="0"/>
        <v>0</v>
      </c>
      <c r="F37" s="588">
        <v>0</v>
      </c>
      <c r="G37" s="588">
        <v>0</v>
      </c>
      <c r="H37" s="590">
        <f t="shared" si="1"/>
        <v>0</v>
      </c>
      <c r="I37" s="586"/>
    </row>
    <row r="38" spans="1:9" ht="15.75">
      <c r="A38" s="378">
        <v>10</v>
      </c>
      <c r="B38" s="409" t="s">
        <v>207</v>
      </c>
      <c r="C38" s="588">
        <f>C39+C40+C41+C42</f>
        <v>3075689.15</v>
      </c>
      <c r="D38" s="588">
        <f>D39+D40+D41+D42</f>
        <v>5055786.49</v>
      </c>
      <c r="E38" s="589">
        <f t="shared" si="0"/>
        <v>8131475.6400000006</v>
      </c>
      <c r="F38" s="588">
        <f>F39+F40+F41+F42</f>
        <v>2207520.39</v>
      </c>
      <c r="G38" s="588">
        <f>G39+G40+G41+G42</f>
        <v>5019012.67</v>
      </c>
      <c r="H38" s="590">
        <f t="shared" si="1"/>
        <v>7226533.0600000005</v>
      </c>
      <c r="I38" s="586"/>
    </row>
    <row r="39" spans="1:9" ht="15.75">
      <c r="A39" s="378">
        <v>10.1</v>
      </c>
      <c r="B39" s="415" t="s">
        <v>208</v>
      </c>
      <c r="C39" s="588">
        <v>0</v>
      </c>
      <c r="D39" s="588">
        <v>3913.03</v>
      </c>
      <c r="E39" s="589">
        <f t="shared" si="0"/>
        <v>3913.03</v>
      </c>
      <c r="F39" s="588">
        <v>0</v>
      </c>
      <c r="G39" s="588">
        <v>8881</v>
      </c>
      <c r="H39" s="590">
        <f t="shared" si="1"/>
        <v>8881</v>
      </c>
      <c r="I39" s="586"/>
    </row>
    <row r="40" spans="1:9" ht="15.75">
      <c r="A40" s="378">
        <v>10.199999999999999</v>
      </c>
      <c r="B40" s="415" t="s">
        <v>209</v>
      </c>
      <c r="C40" s="588">
        <v>1192357.21</v>
      </c>
      <c r="D40" s="588">
        <v>2453403.91</v>
      </c>
      <c r="E40" s="589">
        <f t="shared" si="0"/>
        <v>3645761.12</v>
      </c>
      <c r="F40" s="588">
        <v>864520</v>
      </c>
      <c r="G40" s="588">
        <v>1936912</v>
      </c>
      <c r="H40" s="590">
        <f t="shared" si="1"/>
        <v>2801432</v>
      </c>
      <c r="I40" s="586"/>
    </row>
    <row r="41" spans="1:9" ht="15.75">
      <c r="A41" s="378">
        <v>10.3</v>
      </c>
      <c r="B41" s="415" t="s">
        <v>212</v>
      </c>
      <c r="C41" s="588">
        <v>16424.240000000002</v>
      </c>
      <c r="D41" s="588">
        <v>72737.259999999995</v>
      </c>
      <c r="E41" s="589">
        <f t="shared" si="0"/>
        <v>89161.5</v>
      </c>
      <c r="F41" s="588">
        <v>18467</v>
      </c>
      <c r="G41" s="588">
        <v>79118</v>
      </c>
      <c r="H41" s="590">
        <f t="shared" si="1"/>
        <v>97585</v>
      </c>
      <c r="I41" s="586"/>
    </row>
    <row r="42" spans="1:9" ht="25.5">
      <c r="A42" s="378">
        <v>10.4</v>
      </c>
      <c r="B42" s="415" t="s">
        <v>213</v>
      </c>
      <c r="C42" s="588">
        <v>1866907.7</v>
      </c>
      <c r="D42" s="588">
        <v>2525732.29</v>
      </c>
      <c r="E42" s="589">
        <f t="shared" si="0"/>
        <v>4392639.99</v>
      </c>
      <c r="F42" s="588" vm="1">
        <v>1324533.3900000001</v>
      </c>
      <c r="G42" s="588" vm="2">
        <v>2994101.67</v>
      </c>
      <c r="H42" s="590">
        <f t="shared" si="1"/>
        <v>4318635.0600000005</v>
      </c>
      <c r="I42" s="586"/>
    </row>
    <row r="43" spans="1:9" ht="16.5" thickBot="1">
      <c r="A43" s="378">
        <v>11</v>
      </c>
      <c r="B43" s="123" t="s">
        <v>210</v>
      </c>
      <c r="C43" s="588">
        <v>0</v>
      </c>
      <c r="D43" s="588">
        <v>0</v>
      </c>
      <c r="E43" s="589">
        <f t="shared" si="0"/>
        <v>0</v>
      </c>
      <c r="F43" s="588">
        <v>0</v>
      </c>
      <c r="G43" s="588">
        <v>0</v>
      </c>
      <c r="H43" s="590">
        <f t="shared" si="1"/>
        <v>0</v>
      </c>
      <c r="I43" s="586"/>
    </row>
    <row r="44" spans="1:9" ht="15.75">
      <c r="C44" s="416"/>
      <c r="D44" s="416"/>
      <c r="E44" s="416"/>
      <c r="F44" s="416"/>
      <c r="G44" s="416"/>
      <c r="H44" s="416"/>
    </row>
    <row r="45" spans="1:9" ht="15.75">
      <c r="C45" s="416"/>
      <c r="D45" s="416"/>
      <c r="E45" s="416"/>
      <c r="F45" s="416"/>
      <c r="G45" s="416"/>
      <c r="H45" s="416"/>
    </row>
    <row r="46" spans="1:9" ht="15.75">
      <c r="C46" s="416"/>
      <c r="D46" s="416"/>
      <c r="E46" s="416"/>
      <c r="F46" s="416"/>
      <c r="G46" s="416"/>
      <c r="H46" s="416"/>
    </row>
    <row r="47" spans="1:9" ht="15.75">
      <c r="C47" s="416"/>
      <c r="D47" s="416"/>
      <c r="E47" s="416"/>
      <c r="F47" s="416"/>
      <c r="G47" s="416"/>
      <c r="H47" s="416"/>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B2" sqref="B2"/>
      <selection pane="topRight" activeCell="B2" sqref="B2"/>
      <selection pane="bottomLeft" activeCell="B2" sqref="B2"/>
      <selection pane="bottomRight" activeCell="B2" sqref="B2"/>
    </sheetView>
  </sheetViews>
  <sheetFormatPr defaultColWidth="9.140625" defaultRowHeight="12.75"/>
  <cols>
    <col min="1" max="1" width="9.5703125" style="4" bestFit="1" customWidth="1"/>
    <col min="2" max="2" width="93.5703125" style="4" customWidth="1"/>
    <col min="3" max="4" width="10.85546875" style="4" customWidth="1"/>
    <col min="5" max="5" width="12.140625" style="17" customWidth="1"/>
    <col min="6" max="7" width="10.85546875" style="17" customWidth="1"/>
    <col min="8" max="11" width="9.7109375" style="17" customWidth="1"/>
    <col min="12" max="16384" width="9.140625" style="17"/>
  </cols>
  <sheetData>
    <row r="1" spans="1:8">
      <c r="A1" s="2" t="s">
        <v>30</v>
      </c>
      <c r="B1" s="3" t="str">
        <f>'Info '!C2</f>
        <v>JSC " Halyk Bank Georgia"</v>
      </c>
      <c r="C1" s="3"/>
    </row>
    <row r="2" spans="1:8">
      <c r="A2" s="2" t="s">
        <v>31</v>
      </c>
      <c r="B2" s="306">
        <f>'1. key ratios '!B2</f>
        <v>45291</v>
      </c>
      <c r="C2" s="6"/>
      <c r="D2" s="7"/>
      <c r="E2" s="20"/>
      <c r="F2" s="20"/>
      <c r="G2" s="20"/>
      <c r="H2" s="20"/>
    </row>
    <row r="3" spans="1:8">
      <c r="A3" s="2"/>
      <c r="B3" s="3"/>
      <c r="C3" s="6"/>
      <c r="D3" s="7"/>
      <c r="E3" s="20"/>
      <c r="F3" s="20"/>
      <c r="G3" s="20"/>
      <c r="H3" s="20"/>
    </row>
    <row r="4" spans="1:8" ht="15" customHeight="1" thickBot="1">
      <c r="A4" s="7" t="s">
        <v>96</v>
      </c>
      <c r="B4" s="84" t="s">
        <v>187</v>
      </c>
      <c r="C4" s="21" t="s">
        <v>35</v>
      </c>
    </row>
    <row r="5" spans="1:8" ht="15" customHeight="1">
      <c r="A5" s="145" t="s">
        <v>6</v>
      </c>
      <c r="B5" s="146"/>
      <c r="C5" s="304" t="str">
        <f>INT((MONTH($B$2))/3)&amp;"Q"&amp;"-"&amp;YEAR($B$2)</f>
        <v>4Q-2023</v>
      </c>
      <c r="D5" s="304" t="str">
        <f>IF(INT(MONTH($B$2))=3, "4"&amp;"Q"&amp;"-"&amp;YEAR($B$2)-1, IF(INT(MONTH($B$2))=6, "1"&amp;"Q"&amp;"-"&amp;YEAR($B$2), IF(INT(MONTH($B$2))=9, "2"&amp;"Q"&amp;"-"&amp;YEAR($B$2),IF(INT(MONTH($B$2))=12, "3"&amp;"Q"&amp;"-"&amp;YEAR($B$2), 0))))</f>
        <v>3Q-2023</v>
      </c>
      <c r="E5" s="304" t="str">
        <f>IF(INT(MONTH($B$2))=3, "3"&amp;"Q"&amp;"-"&amp;YEAR($B$2)-1, IF(INT(MONTH($B$2))=6, "4"&amp;"Q"&amp;"-"&amp;YEAR($B$2)-1, IF(INT(MONTH($B$2))=9, "1"&amp;"Q"&amp;"-"&amp;YEAR($B$2),IF(INT(MONTH($B$2))=12, "2"&amp;"Q"&amp;"-"&amp;YEAR($B$2), 0))))</f>
        <v>2Q-2023</v>
      </c>
      <c r="F5" s="304" t="str">
        <f>IF(INT(MONTH($B$2))=3, "2"&amp;"Q"&amp;"-"&amp;YEAR($B$2)-1, IF(INT(MONTH($B$2))=6, "3"&amp;"Q"&amp;"-"&amp;YEAR($B$2)-1, IF(INT(MONTH($B$2))=9, "4"&amp;"Q"&amp;"-"&amp;YEAR($B$2)-1,IF(INT(MONTH($B$2))=12, "1"&amp;"Q"&amp;"-"&amp;YEAR($B$2), 0))))</f>
        <v>1Q-2023</v>
      </c>
      <c r="G5" s="305" t="str">
        <f>IF(INT(MONTH($B$2))=3, "1"&amp;"Q"&amp;"-"&amp;YEAR($B$2)-1, IF(INT(MONTH($B$2))=6, "2"&amp;"Q"&amp;"-"&amp;YEAR($B$2)-1, IF(INT(MONTH($B$2))=9, "3"&amp;"Q"&amp;"-"&amp;YEAR($B$2)-1,IF(INT(MONTH($B$2))=12, "4"&amp;"Q"&amp;"-"&amp;YEAR($B$2)-1, 0))))</f>
        <v>4Q-2022</v>
      </c>
    </row>
    <row r="6" spans="1:8" ht="15" customHeight="1">
      <c r="A6" s="22">
        <v>1</v>
      </c>
      <c r="B6" s="238" t="s">
        <v>191</v>
      </c>
      <c r="C6" s="596">
        <f>C7+C9+C10</f>
        <v>783938039.72430396</v>
      </c>
      <c r="D6" s="597">
        <f>D7+D9+D10</f>
        <v>752963243.98544943</v>
      </c>
      <c r="E6" s="598">
        <f t="shared" ref="E6:G6" si="0">E7+E9+E10</f>
        <v>736941886.02829897</v>
      </c>
      <c r="F6" s="596">
        <f t="shared" si="0"/>
        <v>816695718.13199329</v>
      </c>
      <c r="G6" s="599">
        <f t="shared" si="0"/>
        <v>866999204.27799344</v>
      </c>
    </row>
    <row r="7" spans="1:8" ht="15" customHeight="1">
      <c r="A7" s="22">
        <v>1.1000000000000001</v>
      </c>
      <c r="B7" s="238" t="s">
        <v>357</v>
      </c>
      <c r="C7" s="591">
        <v>767833702.63809061</v>
      </c>
      <c r="D7" s="592">
        <v>738587918.8563956</v>
      </c>
      <c r="E7" s="591">
        <v>723106060.69581926</v>
      </c>
      <c r="F7" s="591">
        <v>804805048.78701949</v>
      </c>
      <c r="G7" s="593">
        <v>858151338.95710146</v>
      </c>
    </row>
    <row r="8" spans="1:8">
      <c r="A8" s="22" t="s">
        <v>14</v>
      </c>
      <c r="B8" s="238" t="s">
        <v>95</v>
      </c>
      <c r="C8" s="591">
        <v>0</v>
      </c>
      <c r="D8" s="592">
        <v>0</v>
      </c>
      <c r="E8" s="591">
        <v>0</v>
      </c>
      <c r="F8" s="591">
        <v>0</v>
      </c>
      <c r="G8" s="593">
        <v>0</v>
      </c>
    </row>
    <row r="9" spans="1:8" ht="15" customHeight="1">
      <c r="A9" s="22">
        <v>1.2</v>
      </c>
      <c r="B9" s="239" t="s">
        <v>94</v>
      </c>
      <c r="C9" s="591">
        <v>15605576.93421334</v>
      </c>
      <c r="D9" s="592">
        <v>14262462.249053821</v>
      </c>
      <c r="E9" s="591">
        <v>13835825.332479712</v>
      </c>
      <c r="F9" s="591">
        <v>11736420.744973756</v>
      </c>
      <c r="G9" s="593">
        <v>8847865.3208920062</v>
      </c>
    </row>
    <row r="10" spans="1:8" ht="15" customHeight="1">
      <c r="A10" s="22">
        <v>1.3</v>
      </c>
      <c r="B10" s="238" t="s">
        <v>28</v>
      </c>
      <c r="C10" s="594">
        <v>498760.15200000006</v>
      </c>
      <c r="D10" s="592">
        <v>112862.88</v>
      </c>
      <c r="E10" s="594">
        <v>0</v>
      </c>
      <c r="F10" s="591">
        <v>154248.6</v>
      </c>
      <c r="G10" s="595">
        <v>0</v>
      </c>
    </row>
    <row r="11" spans="1:8" ht="15" customHeight="1">
      <c r="A11" s="22">
        <v>2</v>
      </c>
      <c r="B11" s="238" t="s">
        <v>188</v>
      </c>
      <c r="C11" s="591">
        <v>4632050.3931397181</v>
      </c>
      <c r="D11" s="592">
        <v>244437.90878629903</v>
      </c>
      <c r="E11" s="591">
        <v>6880873.3496303819</v>
      </c>
      <c r="F11" s="591">
        <v>2764201.8741522967</v>
      </c>
      <c r="G11" s="593">
        <v>8537855.1171583831</v>
      </c>
    </row>
    <row r="12" spans="1:8" ht="15" customHeight="1">
      <c r="A12" s="22">
        <v>3</v>
      </c>
      <c r="B12" s="238" t="s">
        <v>189</v>
      </c>
      <c r="C12" s="594">
        <v>77020183.024999976</v>
      </c>
      <c r="D12" s="592">
        <v>66052863.56171196</v>
      </c>
      <c r="E12" s="594">
        <v>66052863.56171196</v>
      </c>
      <c r="F12" s="591">
        <v>66052863.56171196</v>
      </c>
      <c r="G12" s="595">
        <v>66052863.56171196</v>
      </c>
    </row>
    <row r="13" spans="1:8" ht="15" customHeight="1" thickBot="1">
      <c r="A13" s="24">
        <v>4</v>
      </c>
      <c r="B13" s="25" t="s">
        <v>190</v>
      </c>
      <c r="C13" s="600">
        <f>C6+C11+C12</f>
        <v>865590273.14244366</v>
      </c>
      <c r="D13" s="601">
        <f>D6+D11+D12</f>
        <v>819260545.45594764</v>
      </c>
      <c r="E13" s="602">
        <f t="shared" ref="E13:G13" si="1">E6+E11+E12</f>
        <v>809875622.93964124</v>
      </c>
      <c r="F13" s="600">
        <f t="shared" si="1"/>
        <v>885512783.5678575</v>
      </c>
      <c r="G13" s="603">
        <f t="shared" si="1"/>
        <v>941589922.95686376</v>
      </c>
    </row>
    <row r="14" spans="1:8">
      <c r="B14" s="28"/>
    </row>
    <row r="15" spans="1:8" ht="25.5">
      <c r="B15" s="29" t="s">
        <v>358</v>
      </c>
    </row>
    <row r="16" spans="1:8">
      <c r="B16" s="29"/>
    </row>
    <row r="17" spans="1:4" ht="11.25">
      <c r="A17" s="17"/>
      <c r="B17" s="17"/>
      <c r="C17" s="17"/>
      <c r="D17" s="17"/>
    </row>
    <row r="18" spans="1:4" ht="11.25">
      <c r="A18" s="17"/>
      <c r="B18" s="17"/>
      <c r="C18" s="17"/>
      <c r="D18" s="17"/>
    </row>
    <row r="19" spans="1:4" ht="11.25">
      <c r="A19" s="17"/>
      <c r="B19" s="17"/>
      <c r="C19" s="17"/>
      <c r="D19" s="17"/>
    </row>
    <row r="20" spans="1:4" ht="11.25">
      <c r="A20" s="17"/>
      <c r="B20" s="17"/>
      <c r="C20" s="17"/>
      <c r="D20" s="17"/>
    </row>
    <row r="21" spans="1:4" ht="11.25">
      <c r="A21" s="17"/>
      <c r="B21" s="17"/>
      <c r="C21" s="17"/>
      <c r="D21" s="17"/>
    </row>
    <row r="22" spans="1:4" ht="11.25">
      <c r="A22" s="17"/>
      <c r="B22" s="17"/>
      <c r="C22" s="17"/>
      <c r="D22" s="17"/>
    </row>
    <row r="23" spans="1:4" ht="11.25">
      <c r="A23" s="17"/>
      <c r="B23" s="17"/>
      <c r="C23" s="17"/>
      <c r="D23" s="17"/>
    </row>
    <row r="24" spans="1:4" ht="11.25">
      <c r="A24" s="17"/>
      <c r="B24" s="17"/>
      <c r="C24" s="17"/>
      <c r="D24" s="17"/>
    </row>
    <row r="25" spans="1:4" ht="11.25">
      <c r="A25" s="17"/>
      <c r="B25" s="17"/>
      <c r="C25" s="17"/>
      <c r="D25" s="17"/>
    </row>
    <row r="26" spans="1:4" ht="11.25">
      <c r="A26" s="17"/>
      <c r="B26" s="17"/>
      <c r="C26" s="17"/>
      <c r="D26" s="17"/>
    </row>
    <row r="27" spans="1:4" ht="11.25">
      <c r="A27" s="17"/>
      <c r="B27" s="17"/>
      <c r="C27" s="17"/>
      <c r="D27" s="17"/>
    </row>
    <row r="28" spans="1:4" ht="11.25">
      <c r="A28" s="17"/>
      <c r="B28" s="17"/>
      <c r="C28" s="17"/>
      <c r="D28" s="17"/>
    </row>
    <row r="29" spans="1:4" ht="11.25">
      <c r="A29" s="17"/>
      <c r="B29" s="17"/>
      <c r="C29" s="17"/>
      <c r="D29" s="1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pane xSplit="1" ySplit="4" topLeftCell="B17" activePane="bottomRight" state="frozen"/>
      <selection activeCell="B2" sqref="B2"/>
      <selection pane="topRight" activeCell="B2" sqref="B2"/>
      <selection pane="bottomLeft" activeCell="B2" sqref="B2"/>
      <selection pane="bottomRight" activeCell="B2" sqref="B2"/>
    </sheetView>
  </sheetViews>
  <sheetFormatPr defaultColWidth="9.140625" defaultRowHeight="14.25"/>
  <cols>
    <col min="1" max="1" width="9.5703125" style="4" bestFit="1" customWidth="1"/>
    <col min="2" max="2" width="65.5703125" style="4" customWidth="1"/>
    <col min="3" max="3" width="27.5703125" style="4" customWidth="1"/>
    <col min="4" max="16384" width="9.140625" style="5"/>
  </cols>
  <sheetData>
    <row r="1" spans="1:8">
      <c r="A1" s="2" t="s">
        <v>30</v>
      </c>
      <c r="B1" s="3" t="str">
        <f>'Info '!C2</f>
        <v>JSC " Halyk Bank Georgia"</v>
      </c>
    </row>
    <row r="2" spans="1:8">
      <c r="A2" s="2" t="s">
        <v>31</v>
      </c>
      <c r="B2" s="306">
        <f>'1. key ratios '!B2</f>
        <v>45291</v>
      </c>
    </row>
    <row r="4" spans="1:8" ht="27.95" customHeight="1" thickBot="1">
      <c r="A4" s="30" t="s">
        <v>41</v>
      </c>
      <c r="B4" s="31" t="s">
        <v>163</v>
      </c>
      <c r="C4" s="32"/>
    </row>
    <row r="5" spans="1:8">
      <c r="A5" s="33"/>
      <c r="B5" s="298" t="s">
        <v>42</v>
      </c>
      <c r="C5" s="299" t="s">
        <v>371</v>
      </c>
    </row>
    <row r="6" spans="1:8">
      <c r="A6" s="34">
        <v>1</v>
      </c>
      <c r="B6" s="604" t="s">
        <v>713</v>
      </c>
      <c r="C6" s="605" t="s">
        <v>714</v>
      </c>
    </row>
    <row r="7" spans="1:8">
      <c r="A7" s="34">
        <v>2</v>
      </c>
      <c r="B7" s="604" t="s">
        <v>715</v>
      </c>
      <c r="C7" s="606" t="s">
        <v>714</v>
      </c>
    </row>
    <row r="8" spans="1:8">
      <c r="A8" s="34">
        <v>3</v>
      </c>
      <c r="B8" s="604" t="s">
        <v>716</v>
      </c>
      <c r="C8" s="606" t="s">
        <v>717</v>
      </c>
    </row>
    <row r="9" spans="1:8">
      <c r="A9" s="34">
        <v>4</v>
      </c>
      <c r="B9" s="604" t="s">
        <v>718</v>
      </c>
      <c r="C9" s="606" t="s">
        <v>717</v>
      </c>
    </row>
    <row r="10" spans="1:8">
      <c r="A10" s="34">
        <v>5</v>
      </c>
      <c r="B10" s="604" t="s">
        <v>719</v>
      </c>
      <c r="C10" s="606" t="s">
        <v>714</v>
      </c>
    </row>
    <row r="11" spans="1:8">
      <c r="A11" s="34">
        <v>6</v>
      </c>
      <c r="B11" s="35"/>
      <c r="C11" s="36"/>
    </row>
    <row r="12" spans="1:8">
      <c r="A12" s="34">
        <v>7</v>
      </c>
      <c r="B12" s="35"/>
      <c r="C12" s="36"/>
      <c r="H12" s="37"/>
    </row>
    <row r="13" spans="1:8">
      <c r="A13" s="34">
        <v>8</v>
      </c>
      <c r="B13" s="35"/>
      <c r="C13" s="36"/>
    </row>
    <row r="14" spans="1:8">
      <c r="A14" s="34">
        <v>9</v>
      </c>
      <c r="B14" s="35"/>
      <c r="C14" s="36"/>
    </row>
    <row r="15" spans="1:8">
      <c r="A15" s="34">
        <v>10</v>
      </c>
      <c r="B15" s="35"/>
      <c r="C15" s="36"/>
    </row>
    <row r="16" spans="1:8">
      <c r="A16" s="34"/>
      <c r="B16" s="300"/>
      <c r="C16" s="301"/>
    </row>
    <row r="17" spans="1:3" ht="25.5">
      <c r="A17" s="34"/>
      <c r="B17" s="302" t="s">
        <v>43</v>
      </c>
      <c r="C17" s="303" t="s">
        <v>372</v>
      </c>
    </row>
    <row r="18" spans="1:3" ht="51">
      <c r="A18" s="34">
        <v>1</v>
      </c>
      <c r="B18" s="604" t="s">
        <v>720</v>
      </c>
      <c r="C18" s="607" t="s">
        <v>721</v>
      </c>
    </row>
    <row r="19" spans="1:3" ht="51">
      <c r="A19" s="34">
        <v>2</v>
      </c>
      <c r="B19" s="604" t="s">
        <v>722</v>
      </c>
      <c r="C19" s="607" t="s">
        <v>723</v>
      </c>
    </row>
    <row r="20" spans="1:3" ht="38.25">
      <c r="A20" s="34">
        <v>3</v>
      </c>
      <c r="B20" s="604" t="s">
        <v>724</v>
      </c>
      <c r="C20" s="607" t="s">
        <v>725</v>
      </c>
    </row>
    <row r="21" spans="1:3" ht="89.25">
      <c r="A21" s="34">
        <v>4</v>
      </c>
      <c r="B21" s="604" t="s">
        <v>726</v>
      </c>
      <c r="C21" s="607" t="s">
        <v>727</v>
      </c>
    </row>
    <row r="22" spans="1:3" ht="63.75">
      <c r="A22" s="34">
        <v>5</v>
      </c>
      <c r="B22" s="604" t="s">
        <v>728</v>
      </c>
      <c r="C22" s="607" t="s">
        <v>729</v>
      </c>
    </row>
    <row r="23" spans="1:3">
      <c r="A23" s="34">
        <v>6</v>
      </c>
      <c r="B23" s="35"/>
      <c r="C23" s="38"/>
    </row>
    <row r="24" spans="1:3">
      <c r="A24" s="34">
        <v>7</v>
      </c>
      <c r="B24" s="35"/>
      <c r="C24" s="38"/>
    </row>
    <row r="25" spans="1:3">
      <c r="A25" s="34">
        <v>8</v>
      </c>
      <c r="B25" s="35"/>
      <c r="C25" s="38"/>
    </row>
    <row r="26" spans="1:3">
      <c r="A26" s="34">
        <v>9</v>
      </c>
      <c r="B26" s="35"/>
      <c r="C26" s="38"/>
    </row>
    <row r="27" spans="1:3" ht="15.75" customHeight="1">
      <c r="A27" s="34">
        <v>10</v>
      </c>
      <c r="B27" s="35"/>
      <c r="C27" s="39"/>
    </row>
    <row r="28" spans="1:3" ht="15.75" customHeight="1">
      <c r="A28" s="34"/>
      <c r="B28" s="35"/>
      <c r="C28" s="39"/>
    </row>
    <row r="29" spans="1:3" ht="30" customHeight="1">
      <c r="A29" s="34"/>
      <c r="B29" s="756" t="s">
        <v>44</v>
      </c>
      <c r="C29" s="757"/>
    </row>
    <row r="30" spans="1:3">
      <c r="A30" s="34">
        <v>1</v>
      </c>
      <c r="B30" s="604" t="s">
        <v>730</v>
      </c>
      <c r="C30" s="608">
        <v>1</v>
      </c>
    </row>
    <row r="31" spans="1:3" ht="15.75" customHeight="1">
      <c r="A31" s="34"/>
      <c r="B31" s="35"/>
      <c r="C31" s="36"/>
    </row>
    <row r="32" spans="1:3" ht="29.25" customHeight="1">
      <c r="A32" s="34"/>
      <c r="B32" s="756" t="s">
        <v>45</v>
      </c>
      <c r="C32" s="757"/>
    </row>
    <row r="33" spans="1:3">
      <c r="A33" s="34">
        <v>1</v>
      </c>
      <c r="B33" s="604" t="s">
        <v>731</v>
      </c>
      <c r="C33" s="611">
        <v>0.3476048699771862</v>
      </c>
    </row>
    <row r="34" spans="1:3">
      <c r="A34" s="609">
        <v>2</v>
      </c>
      <c r="B34" s="604" t="s">
        <v>732</v>
      </c>
      <c r="C34" s="611">
        <v>0.3476048699771862</v>
      </c>
    </row>
    <row r="35" spans="1:3" ht="15" thickBot="1">
      <c r="A35" s="40">
        <v>3</v>
      </c>
      <c r="B35" s="610" t="s">
        <v>733</v>
      </c>
      <c r="C35" s="611">
        <v>0.28529624780454221</v>
      </c>
    </row>
  </sheetData>
  <mergeCells count="2">
    <mergeCell ref="B32:C32"/>
    <mergeCell ref="B29:C29"/>
  </mergeCells>
  <dataValidations count="1">
    <dataValidation type="list" allowBlank="1" showInputMessage="1" showErrorMessage="1" sqref="C7: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zoomScale="70" zoomScaleNormal="70" workbookViewId="0">
      <pane xSplit="1" ySplit="5" topLeftCell="B9" activePane="bottomRight" state="frozen"/>
      <selection activeCell="B2" sqref="B2"/>
      <selection pane="topRight" activeCell="B2" sqref="B2"/>
      <selection pane="bottomLeft" activeCell="B2" sqref="B2"/>
      <selection pane="bottomRight" activeCell="B2" sqref="B2"/>
    </sheetView>
  </sheetViews>
  <sheetFormatPr defaultColWidth="9.140625" defaultRowHeight="14.25"/>
  <cols>
    <col min="1" max="1" width="9.5703125" style="4" bestFit="1" customWidth="1"/>
    <col min="2" max="2" width="54.285156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186" t="s">
        <v>30</v>
      </c>
      <c r="B1" s="3" t="str">
        <f>'Info '!C2</f>
        <v>JSC " Halyk Bank Georgia"</v>
      </c>
      <c r="C1" s="52"/>
      <c r="D1" s="52"/>
      <c r="E1" s="52"/>
      <c r="F1" s="15"/>
    </row>
    <row r="2" spans="1:7" s="41" customFormat="1" ht="15.75" customHeight="1">
      <c r="A2" s="186" t="s">
        <v>31</v>
      </c>
      <c r="B2" s="306">
        <f>'1. key ratios '!B2</f>
        <v>45291</v>
      </c>
    </row>
    <row r="3" spans="1:7" s="41" customFormat="1" ht="15.75" customHeight="1">
      <c r="A3" s="186"/>
    </row>
    <row r="4" spans="1:7" s="41" customFormat="1" ht="15.75" customHeight="1" thickBot="1">
      <c r="A4" s="187" t="s">
        <v>99</v>
      </c>
      <c r="B4" s="762" t="s">
        <v>225</v>
      </c>
      <c r="C4" s="763"/>
      <c r="D4" s="763"/>
      <c r="E4" s="763"/>
    </row>
    <row r="5" spans="1:7" s="45" customFormat="1" ht="17.45" customHeight="1">
      <c r="A5" s="132"/>
      <c r="B5" s="133"/>
      <c r="C5" s="43" t="s">
        <v>0</v>
      </c>
      <c r="D5" s="43" t="s">
        <v>1</v>
      </c>
      <c r="E5" s="44" t="s">
        <v>2</v>
      </c>
    </row>
    <row r="6" spans="1:7" s="15" customFormat="1" ht="14.45" customHeight="1">
      <c r="A6" s="188"/>
      <c r="B6" s="758" t="s">
        <v>232</v>
      </c>
      <c r="C6" s="758" t="s">
        <v>660</v>
      </c>
      <c r="D6" s="760" t="s">
        <v>98</v>
      </c>
      <c r="E6" s="761"/>
      <c r="G6" s="5"/>
    </row>
    <row r="7" spans="1:7" s="15" customFormat="1" ht="99.6" customHeight="1">
      <c r="A7" s="188"/>
      <c r="B7" s="759"/>
      <c r="C7" s="758"/>
      <c r="D7" s="222" t="s">
        <v>97</v>
      </c>
      <c r="E7" s="223" t="s">
        <v>233</v>
      </c>
      <c r="G7" s="5"/>
    </row>
    <row r="8" spans="1:7" ht="21">
      <c r="A8" s="363">
        <v>1</v>
      </c>
      <c r="B8" s="364" t="s">
        <v>561</v>
      </c>
      <c r="C8" s="612">
        <f>SUM(C9:C11)</f>
        <v>47883609.019999996</v>
      </c>
      <c r="D8" s="612">
        <f>SUM(D9:D11)</f>
        <v>0</v>
      </c>
      <c r="E8" s="612">
        <f>SUM(E9:E11)</f>
        <v>47883609.019999996</v>
      </c>
      <c r="F8" s="15"/>
    </row>
    <row r="9" spans="1:7" ht="15">
      <c r="A9" s="363">
        <v>1.1000000000000001</v>
      </c>
      <c r="B9" s="365" t="s">
        <v>562</v>
      </c>
      <c r="C9" s="612">
        <v>17650113.919999998</v>
      </c>
      <c r="D9" s="612">
        <v>0</v>
      </c>
      <c r="E9" s="612">
        <v>17650113.919999998</v>
      </c>
      <c r="F9" s="15"/>
    </row>
    <row r="10" spans="1:7" ht="15">
      <c r="A10" s="363">
        <v>1.2</v>
      </c>
      <c r="B10" s="365" t="s">
        <v>563</v>
      </c>
      <c r="C10" s="612">
        <v>1702224.7799999998</v>
      </c>
      <c r="D10" s="612">
        <v>0</v>
      </c>
      <c r="E10" s="612">
        <v>1702224.7799999998</v>
      </c>
      <c r="F10" s="15"/>
    </row>
    <row r="11" spans="1:7" ht="15">
      <c r="A11" s="363">
        <v>1.3</v>
      </c>
      <c r="B11" s="365" t="s">
        <v>564</v>
      </c>
      <c r="C11" s="612">
        <v>28531270.32</v>
      </c>
      <c r="D11" s="612">
        <v>0</v>
      </c>
      <c r="E11" s="612">
        <v>28531270.32</v>
      </c>
      <c r="F11" s="15"/>
    </row>
    <row r="12" spans="1:7" ht="15">
      <c r="A12" s="363">
        <v>2</v>
      </c>
      <c r="B12" s="366" t="s">
        <v>565</v>
      </c>
      <c r="C12" s="612">
        <v>195527.6</v>
      </c>
      <c r="D12" s="612">
        <v>0</v>
      </c>
      <c r="E12" s="612">
        <v>195527.6</v>
      </c>
      <c r="F12" s="15"/>
    </row>
    <row r="13" spans="1:7" ht="15">
      <c r="A13" s="363">
        <v>2.1</v>
      </c>
      <c r="B13" s="367" t="s">
        <v>566</v>
      </c>
      <c r="C13" s="613">
        <v>195527.6</v>
      </c>
      <c r="D13" s="613">
        <v>0</v>
      </c>
      <c r="E13" s="613">
        <v>195527.6</v>
      </c>
      <c r="F13" s="15"/>
    </row>
    <row r="14" spans="1:7" ht="21">
      <c r="A14" s="363">
        <v>3</v>
      </c>
      <c r="B14" s="368" t="s">
        <v>567</v>
      </c>
      <c r="C14" s="613">
        <v>0</v>
      </c>
      <c r="D14" s="613">
        <v>0</v>
      </c>
      <c r="E14" s="613">
        <v>0</v>
      </c>
      <c r="F14" s="15"/>
    </row>
    <row r="15" spans="1:7" ht="21">
      <c r="A15" s="363">
        <v>4</v>
      </c>
      <c r="B15" s="369" t="s">
        <v>568</v>
      </c>
      <c r="C15" s="613">
        <v>0</v>
      </c>
      <c r="D15" s="613">
        <v>0</v>
      </c>
      <c r="E15" s="613">
        <v>0</v>
      </c>
      <c r="F15" s="15"/>
    </row>
    <row r="16" spans="1:7" ht="21">
      <c r="A16" s="363">
        <v>5</v>
      </c>
      <c r="B16" s="370" t="s">
        <v>569</v>
      </c>
      <c r="C16" s="613">
        <f>SUM(C17:C19)</f>
        <v>54000</v>
      </c>
      <c r="D16" s="613">
        <f>SUM(D17:D19)</f>
        <v>0</v>
      </c>
      <c r="E16" s="613">
        <f>SUM(E17:E19)</f>
        <v>54000</v>
      </c>
      <c r="F16" s="15"/>
    </row>
    <row r="17" spans="1:6" ht="15">
      <c r="A17" s="363">
        <v>5.0999999999999996</v>
      </c>
      <c r="B17" s="371" t="s">
        <v>570</v>
      </c>
      <c r="C17" s="613">
        <v>54000</v>
      </c>
      <c r="D17" s="613">
        <v>0</v>
      </c>
      <c r="E17" s="613">
        <v>54000</v>
      </c>
      <c r="F17" s="15"/>
    </row>
    <row r="18" spans="1:6" ht="15">
      <c r="A18" s="363">
        <v>5.2</v>
      </c>
      <c r="B18" s="371" t="s">
        <v>571</v>
      </c>
      <c r="C18" s="613">
        <v>0</v>
      </c>
      <c r="D18" s="613">
        <v>0</v>
      </c>
      <c r="E18" s="613">
        <v>0</v>
      </c>
      <c r="F18" s="15"/>
    </row>
    <row r="19" spans="1:6" ht="15">
      <c r="A19" s="363">
        <v>5.3</v>
      </c>
      <c r="B19" s="372" t="s">
        <v>572</v>
      </c>
      <c r="C19" s="613">
        <v>0</v>
      </c>
      <c r="D19" s="613">
        <v>0</v>
      </c>
      <c r="E19" s="613">
        <v>0</v>
      </c>
      <c r="F19" s="15"/>
    </row>
    <row r="20" spans="1:6" ht="15">
      <c r="A20" s="363">
        <v>6</v>
      </c>
      <c r="B20" s="368" t="s">
        <v>573</v>
      </c>
      <c r="C20" s="613">
        <f>SUM(C21:C22)</f>
        <v>785708484.50165629</v>
      </c>
      <c r="D20" s="613">
        <f>SUM(D21:D22)</f>
        <v>0</v>
      </c>
      <c r="E20" s="613">
        <f>SUM(E21:E22)</f>
        <v>785708484.50165629</v>
      </c>
      <c r="F20" s="15"/>
    </row>
    <row r="21" spans="1:6" ht="15">
      <c r="A21" s="363">
        <v>6.1</v>
      </c>
      <c r="B21" s="371" t="s">
        <v>571</v>
      </c>
      <c r="C21" s="613">
        <v>17337619.969999999</v>
      </c>
      <c r="D21" s="613">
        <v>0</v>
      </c>
      <c r="E21" s="613">
        <v>17337619.969999999</v>
      </c>
      <c r="F21" s="15"/>
    </row>
    <row r="22" spans="1:6" ht="15">
      <c r="A22" s="363">
        <v>6.2</v>
      </c>
      <c r="B22" s="372" t="s">
        <v>572</v>
      </c>
      <c r="C22" s="613">
        <v>768370864.53165627</v>
      </c>
      <c r="D22" s="613">
        <v>0</v>
      </c>
      <c r="E22" s="613">
        <v>768370864.53165627</v>
      </c>
      <c r="F22" s="15"/>
    </row>
    <row r="23" spans="1:6" ht="21">
      <c r="A23" s="363">
        <v>7</v>
      </c>
      <c r="B23" s="366" t="s">
        <v>574</v>
      </c>
      <c r="C23" s="613">
        <v>0</v>
      </c>
      <c r="D23" s="613">
        <v>0</v>
      </c>
      <c r="E23" s="613">
        <v>0</v>
      </c>
      <c r="F23" s="15"/>
    </row>
    <row r="24" spans="1:6" ht="21">
      <c r="A24" s="363">
        <v>8</v>
      </c>
      <c r="B24" s="373" t="s">
        <v>575</v>
      </c>
      <c r="C24" s="613">
        <v>0</v>
      </c>
      <c r="D24" s="613">
        <v>0</v>
      </c>
      <c r="E24" s="613">
        <v>0</v>
      </c>
      <c r="F24" s="15"/>
    </row>
    <row r="25" spans="1:6" ht="15">
      <c r="A25" s="363">
        <v>9</v>
      </c>
      <c r="B25" s="369" t="s">
        <v>576</v>
      </c>
      <c r="C25" s="613">
        <f>SUM(C26:C27)</f>
        <v>16277467.839999996</v>
      </c>
      <c r="D25" s="613">
        <f>SUM(D26:D27)</f>
        <v>0</v>
      </c>
      <c r="E25" s="613">
        <f>SUM(E26:E27)</f>
        <v>16277467.839999996</v>
      </c>
      <c r="F25" s="15"/>
    </row>
    <row r="26" spans="1:6" ht="15">
      <c r="A26" s="363">
        <v>9.1</v>
      </c>
      <c r="B26" s="371" t="s">
        <v>577</v>
      </c>
      <c r="C26" s="613">
        <v>16277467.839999996</v>
      </c>
      <c r="D26" s="613">
        <v>0</v>
      </c>
      <c r="E26" s="613">
        <v>16277467.839999996</v>
      </c>
      <c r="F26" s="15"/>
    </row>
    <row r="27" spans="1:6" ht="15">
      <c r="A27" s="363">
        <v>9.1999999999999993</v>
      </c>
      <c r="B27" s="371" t="s">
        <v>578</v>
      </c>
      <c r="C27" s="613">
        <v>0</v>
      </c>
      <c r="D27" s="613">
        <v>0</v>
      </c>
      <c r="E27" s="613">
        <v>0</v>
      </c>
      <c r="F27" s="15"/>
    </row>
    <row r="28" spans="1:6" ht="15">
      <c r="A28" s="363">
        <v>10</v>
      </c>
      <c r="B28" s="369" t="s">
        <v>579</v>
      </c>
      <c r="C28" s="613">
        <f>SUM(C29:C30)</f>
        <v>5441599.2399999993</v>
      </c>
      <c r="D28" s="613">
        <f>SUM(D29:D30)</f>
        <v>5441599.2399999993</v>
      </c>
      <c r="E28" s="613">
        <f>SUM(E29:E30)</f>
        <v>0</v>
      </c>
      <c r="F28" s="15"/>
    </row>
    <row r="29" spans="1:6" ht="15">
      <c r="A29" s="363">
        <v>10.1</v>
      </c>
      <c r="B29" s="371" t="s">
        <v>580</v>
      </c>
      <c r="C29" s="613">
        <v>0</v>
      </c>
      <c r="D29" s="613">
        <v>0</v>
      </c>
      <c r="E29" s="613">
        <v>0</v>
      </c>
      <c r="F29" s="15"/>
    </row>
    <row r="30" spans="1:6" ht="15">
      <c r="A30" s="363">
        <v>10.199999999999999</v>
      </c>
      <c r="B30" s="371" t="s">
        <v>581</v>
      </c>
      <c r="C30" s="613">
        <v>5441599.2399999993</v>
      </c>
      <c r="D30" s="613">
        <v>5441599.2399999993</v>
      </c>
      <c r="E30" s="613">
        <v>0</v>
      </c>
      <c r="F30" s="15"/>
    </row>
    <row r="31" spans="1:6" ht="15">
      <c r="A31" s="363">
        <v>11</v>
      </c>
      <c r="B31" s="369" t="s">
        <v>582</v>
      </c>
      <c r="C31" s="613">
        <f>SUM(C32:C33)</f>
        <v>2069115.12</v>
      </c>
      <c r="D31" s="613">
        <f>SUM(D32:D33)</f>
        <v>0</v>
      </c>
      <c r="E31" s="613">
        <f>SUM(E32:E33)</f>
        <v>2069115.12</v>
      </c>
      <c r="F31" s="15"/>
    </row>
    <row r="32" spans="1:6" ht="15">
      <c r="A32" s="363">
        <v>11.1</v>
      </c>
      <c r="B32" s="371" t="s">
        <v>583</v>
      </c>
      <c r="C32" s="613">
        <v>2069115.12</v>
      </c>
      <c r="D32" s="613">
        <v>0</v>
      </c>
      <c r="E32" s="613">
        <v>2069115.12</v>
      </c>
      <c r="F32" s="15"/>
    </row>
    <row r="33" spans="1:7" ht="15">
      <c r="A33" s="363">
        <v>11.2</v>
      </c>
      <c r="B33" s="371" t="s">
        <v>584</v>
      </c>
      <c r="C33" s="613">
        <v>0</v>
      </c>
      <c r="D33" s="613">
        <v>0</v>
      </c>
      <c r="E33" s="613">
        <v>0</v>
      </c>
      <c r="F33" s="15"/>
    </row>
    <row r="34" spans="1:7" ht="15">
      <c r="A34" s="363">
        <v>13</v>
      </c>
      <c r="B34" s="369" t="s">
        <v>585</v>
      </c>
      <c r="C34" s="613">
        <v>48082632.75</v>
      </c>
      <c r="D34" s="613">
        <v>30000000</v>
      </c>
      <c r="E34" s="613">
        <v>18082632.75</v>
      </c>
      <c r="F34" s="15"/>
    </row>
    <row r="35" spans="1:7" ht="15">
      <c r="A35" s="363">
        <v>13.1</v>
      </c>
      <c r="B35" s="374" t="s">
        <v>586</v>
      </c>
      <c r="C35" s="613">
        <v>13540907.099999998</v>
      </c>
      <c r="D35" s="613">
        <v>0</v>
      </c>
      <c r="E35" s="613">
        <v>13540907.099999998</v>
      </c>
      <c r="F35" s="15"/>
    </row>
    <row r="36" spans="1:7" ht="15">
      <c r="A36" s="363">
        <v>13.2</v>
      </c>
      <c r="B36" s="374" t="s">
        <v>587</v>
      </c>
      <c r="C36" s="613">
        <v>0</v>
      </c>
      <c r="D36" s="613">
        <v>0</v>
      </c>
      <c r="E36" s="613">
        <v>0</v>
      </c>
      <c r="F36" s="15"/>
    </row>
    <row r="37" spans="1:7" ht="26.25" thickBot="1">
      <c r="A37" s="99"/>
      <c r="B37" s="189" t="s">
        <v>234</v>
      </c>
      <c r="C37" s="134">
        <f>SUM(C8,C12,C14,C15,C16,C20,C23,C24,C25,C28,C31,C34)</f>
        <v>905712436.07165635</v>
      </c>
      <c r="D37" s="134">
        <f>SUM(D8,D12,D14,D15,D16,D20,D23,D24,D25,D28,D31,D34)</f>
        <v>35441599.240000002</v>
      </c>
      <c r="E37" s="134">
        <f>SUM(E8,E12,E14,E15,E16,E20,E23,E24,E25,E28,E31,E34)</f>
        <v>870270836.83165634</v>
      </c>
    </row>
    <row r="38" spans="1:7">
      <c r="A38" s="5"/>
      <c r="B38" s="5"/>
      <c r="C38" s="5"/>
      <c r="D38" s="5"/>
      <c r="E38" s="5"/>
    </row>
    <row r="39" spans="1:7">
      <c r="A39" s="5"/>
      <c r="B39" s="5"/>
      <c r="C39" s="5"/>
      <c r="D39" s="5"/>
      <c r="E39" s="5"/>
    </row>
    <row r="41" spans="1:7" s="4" customFormat="1">
      <c r="B41" s="47"/>
      <c r="F41" s="5"/>
      <c r="G41" s="5"/>
    </row>
    <row r="42" spans="1:7" s="4" customFormat="1">
      <c r="B42" s="47"/>
      <c r="F42" s="5"/>
      <c r="G42" s="5"/>
    </row>
    <row r="43" spans="1:7" s="4" customFormat="1">
      <c r="B43" s="47"/>
      <c r="F43" s="5"/>
      <c r="G43" s="5"/>
    </row>
    <row r="44" spans="1:7" s="4" customFormat="1">
      <c r="B44" s="47"/>
      <c r="F44" s="5"/>
      <c r="G44" s="5"/>
    </row>
    <row r="45" spans="1:7" s="4" customFormat="1">
      <c r="B45" s="47"/>
      <c r="F45" s="5"/>
      <c r="G45" s="5"/>
    </row>
    <row r="46" spans="1:7" s="4" customFormat="1">
      <c r="B46" s="47"/>
      <c r="F46" s="5"/>
      <c r="G46" s="5"/>
    </row>
    <row r="47" spans="1:7" s="4" customFormat="1">
      <c r="B47" s="47"/>
      <c r="F47" s="5"/>
      <c r="G47" s="5"/>
    </row>
    <row r="48" spans="1:7" s="4" customFormat="1">
      <c r="B48" s="47"/>
      <c r="F48" s="5"/>
      <c r="G48" s="5"/>
    </row>
    <row r="49" spans="2:7" s="4" customFormat="1">
      <c r="B49" s="47"/>
      <c r="F49" s="5"/>
      <c r="G49" s="5"/>
    </row>
    <row r="50" spans="2:7" s="4" customFormat="1">
      <c r="B50" s="47"/>
      <c r="F50" s="5"/>
      <c r="G50" s="5"/>
    </row>
    <row r="51" spans="2:7" s="4" customFormat="1">
      <c r="B51" s="47"/>
      <c r="F51" s="5"/>
      <c r="G51" s="5"/>
    </row>
    <row r="52" spans="2:7" s="4" customFormat="1">
      <c r="B52" s="47"/>
      <c r="F52" s="5"/>
      <c r="G52" s="5"/>
    </row>
    <row r="53" spans="2:7" s="4" customFormat="1">
      <c r="B53" s="47"/>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2" sqref="B2"/>
      <selection pane="topRight" activeCell="B2" sqref="B2"/>
      <selection pane="bottomLeft" activeCell="B2" sqref="B2"/>
      <selection pane="bottomRight" activeCell="B2" sqref="B2"/>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JSC " Halyk Bank Georgia"</v>
      </c>
    </row>
    <row r="2" spans="1:6" s="41" customFormat="1" ht="15.75" customHeight="1">
      <c r="A2" s="2" t="s">
        <v>31</v>
      </c>
      <c r="B2" s="306">
        <f>'1. key ratios '!B2</f>
        <v>45291</v>
      </c>
      <c r="C2" s="4"/>
      <c r="D2" s="4"/>
      <c r="E2" s="4"/>
      <c r="F2" s="4"/>
    </row>
    <row r="3" spans="1:6" s="41" customFormat="1" ht="15.75" customHeight="1">
      <c r="C3" s="4"/>
      <c r="D3" s="4"/>
      <c r="E3" s="4"/>
      <c r="F3" s="4"/>
    </row>
    <row r="4" spans="1:6" s="41" customFormat="1" ht="13.5" thickBot="1">
      <c r="A4" s="41" t="s">
        <v>46</v>
      </c>
      <c r="B4" s="190" t="s">
        <v>554</v>
      </c>
      <c r="C4" s="42" t="s">
        <v>35</v>
      </c>
      <c r="D4" s="4"/>
      <c r="E4" s="4"/>
      <c r="F4" s="4"/>
    </row>
    <row r="5" spans="1:6">
      <c r="A5" s="139">
        <v>1</v>
      </c>
      <c r="B5" s="191" t="s">
        <v>556</v>
      </c>
      <c r="C5" s="614">
        <f>'7. LI1 '!E37</f>
        <v>870270836.83165634</v>
      </c>
    </row>
    <row r="6" spans="1:6" s="140" customFormat="1">
      <c r="A6" s="48">
        <v>2.1</v>
      </c>
      <c r="B6" s="136" t="s">
        <v>214</v>
      </c>
      <c r="C6" s="615">
        <v>42705741.425764248</v>
      </c>
    </row>
    <row r="7" spans="1:6" s="28" customFormat="1" outlineLevel="1">
      <c r="A7" s="22">
        <v>2.2000000000000002</v>
      </c>
      <c r="B7" s="23" t="s">
        <v>215</v>
      </c>
      <c r="C7" s="616">
        <v>24938007.600000001</v>
      </c>
    </row>
    <row r="8" spans="1:6" s="28" customFormat="1">
      <c r="A8" s="22">
        <v>3</v>
      </c>
      <c r="B8" s="137" t="s">
        <v>555</v>
      </c>
      <c r="C8" s="617">
        <f>SUM(C5:C7)</f>
        <v>937914585.85742056</v>
      </c>
    </row>
    <row r="9" spans="1:6" s="140" customFormat="1">
      <c r="A9" s="48">
        <v>4</v>
      </c>
      <c r="B9" s="50" t="s">
        <v>48</v>
      </c>
      <c r="C9" s="615">
        <v>0</v>
      </c>
    </row>
    <row r="10" spans="1:6" s="28" customFormat="1" outlineLevel="1">
      <c r="A10" s="22">
        <v>5.0999999999999996</v>
      </c>
      <c r="B10" s="23" t="s">
        <v>216</v>
      </c>
      <c r="C10" s="616">
        <v>-26377253.761550903</v>
      </c>
    </row>
    <row r="11" spans="1:6" s="28" customFormat="1" outlineLevel="1">
      <c r="A11" s="22">
        <v>5.2</v>
      </c>
      <c r="B11" s="23" t="s">
        <v>217</v>
      </c>
      <c r="C11" s="616">
        <v>-24439247.448000003</v>
      </c>
    </row>
    <row r="12" spans="1:6" s="28" customFormat="1">
      <c r="A12" s="22">
        <v>6</v>
      </c>
      <c r="B12" s="135" t="s">
        <v>359</v>
      </c>
      <c r="C12" s="616">
        <v>0</v>
      </c>
    </row>
    <row r="13" spans="1:6" s="28" customFormat="1" ht="13.5" thickBot="1">
      <c r="A13" s="24">
        <v>7</v>
      </c>
      <c r="B13" s="138" t="s">
        <v>177</v>
      </c>
      <c r="C13" s="618">
        <f>SUM(C8:C12)</f>
        <v>887098084.64786971</v>
      </c>
    </row>
    <row r="15" spans="1:6" ht="25.5">
      <c r="A15" s="152"/>
      <c r="B15" s="29" t="s">
        <v>360</v>
      </c>
    </row>
    <row r="16" spans="1:6">
      <c r="A16" s="152"/>
      <c r="B16" s="152"/>
    </row>
    <row r="17" spans="1:5" ht="15">
      <c r="A17" s="147"/>
      <c r="B17" s="148"/>
      <c r="C17" s="152"/>
      <c r="D17" s="152"/>
      <c r="E17" s="152"/>
    </row>
    <row r="18" spans="1:5" ht="15">
      <c r="A18" s="153"/>
      <c r="B18" s="154"/>
      <c r="C18" s="152"/>
      <c r="D18" s="152"/>
      <c r="E18" s="152"/>
    </row>
    <row r="19" spans="1:5">
      <c r="A19" s="155"/>
      <c r="B19" s="149"/>
      <c r="C19" s="152"/>
      <c r="D19" s="152"/>
      <c r="E19" s="152"/>
    </row>
    <row r="20" spans="1:5">
      <c r="A20" s="156"/>
      <c r="B20" s="150"/>
      <c r="C20" s="152"/>
      <c r="D20" s="152"/>
      <c r="E20" s="152"/>
    </row>
    <row r="21" spans="1:5">
      <c r="A21" s="156"/>
      <c r="B21" s="154"/>
      <c r="C21" s="152"/>
      <c r="D21" s="152"/>
      <c r="E21" s="152"/>
    </row>
    <row r="22" spans="1:5">
      <c r="A22" s="155"/>
      <c r="B22" s="151"/>
      <c r="C22" s="152"/>
      <c r="D22" s="152"/>
      <c r="E22" s="152"/>
    </row>
    <row r="23" spans="1:5">
      <c r="A23" s="156"/>
      <c r="B23" s="150"/>
      <c r="C23" s="152"/>
      <c r="D23" s="152"/>
      <c r="E23" s="152"/>
    </row>
    <row r="24" spans="1:5">
      <c r="A24" s="156"/>
      <c r="B24" s="150"/>
      <c r="C24" s="152"/>
      <c r="D24" s="152"/>
      <c r="E24" s="152"/>
    </row>
    <row r="25" spans="1:5">
      <c r="A25" s="156"/>
      <c r="B25" s="157"/>
      <c r="C25" s="152"/>
      <c r="D25" s="152"/>
      <c r="E25" s="152"/>
    </row>
    <row r="26" spans="1:5">
      <c r="A26" s="156"/>
      <c r="B26" s="154"/>
      <c r="C26" s="152"/>
      <c r="D26" s="152"/>
      <c r="E26" s="152"/>
    </row>
    <row r="27" spans="1:5">
      <c r="A27" s="152"/>
      <c r="B27" s="158"/>
      <c r="C27" s="152"/>
      <c r="D27" s="152"/>
      <c r="E27" s="152"/>
    </row>
    <row r="28" spans="1:5">
      <c r="A28" s="152"/>
      <c r="B28" s="158"/>
      <c r="C28" s="152"/>
      <c r="D28" s="152"/>
      <c r="E28" s="152"/>
    </row>
    <row r="29" spans="1:5">
      <c r="A29" s="152"/>
      <c r="B29" s="158"/>
      <c r="C29" s="152"/>
      <c r="D29" s="152"/>
      <c r="E29" s="152"/>
    </row>
    <row r="30" spans="1:5">
      <c r="A30" s="152"/>
      <c r="B30" s="158"/>
      <c r="C30" s="152"/>
      <c r="D30" s="152"/>
      <c r="E30" s="152"/>
    </row>
    <row r="31" spans="1:5">
      <c r="A31" s="152"/>
      <c r="B31" s="158"/>
      <c r="C31" s="152"/>
      <c r="D31" s="152"/>
      <c r="E31" s="152"/>
    </row>
    <row r="32" spans="1:5">
      <c r="A32" s="152"/>
      <c r="B32" s="158"/>
      <c r="C32" s="152"/>
      <c r="D32" s="152"/>
      <c r="E32" s="152"/>
    </row>
    <row r="33" spans="1:5">
      <c r="A33" s="152"/>
      <c r="B33" s="158"/>
      <c r="C33" s="152"/>
      <c r="D33" s="152"/>
      <c r="E33" s="152"/>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2024-01-30T13:39:54Z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