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Finance Department\Regulatory Reporting - NBG\Pillar 3\1. Quarter Pillar\2023\Q3\Final\UPDATED 19.12.2023\"/>
    </mc:Choice>
  </mc:AlternateContent>
  <bookViews>
    <workbookView xWindow="0" yWindow="0" windowWidth="28800" windowHeight="10500" activeTab="1"/>
  </bookViews>
  <sheets>
    <sheet name="Info " sheetId="1" r:id="rId1"/>
    <sheet name="1. key ratios " sheetId="2" r:id="rId2"/>
    <sheet name="2. SOFP" sheetId="3" r:id="rId3"/>
    <sheet name="3. SOPL" sheetId="4" r:id="rId4"/>
    <sheet name="4. Off-balance" sheetId="5" r:id="rId5"/>
    <sheet name="5. RWA " sheetId="6" r:id="rId6"/>
    <sheet name="6. Administrators-shareholders" sheetId="7" r:id="rId7"/>
    <sheet name="7. LI1 " sheetId="8" r:id="rId8"/>
    <sheet name="8. LI2" sheetId="9" r:id="rId9"/>
    <sheet name="9.Capital" sheetId="10" r:id="rId10"/>
    <sheet name="9.1. Capital Requirements" sheetId="11" r:id="rId11"/>
    <sheet name="10. CC2" sheetId="12" r:id="rId12"/>
    <sheet name="11. CRWA " sheetId="13" r:id="rId13"/>
    <sheet name="12. CRM" sheetId="14" r:id="rId14"/>
    <sheet name="13. CRME " sheetId="15" r:id="rId15"/>
    <sheet name="14. LCR" sheetId="16" r:id="rId16"/>
    <sheet name="15. CCR "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0" l="1"/>
  <c r="H9" i="20"/>
  <c r="H10" i="20"/>
  <c r="H11" i="20"/>
  <c r="H12" i="20"/>
  <c r="H13" i="20"/>
  <c r="H14" i="20"/>
  <c r="H15" i="20"/>
  <c r="H16" i="20"/>
  <c r="H17" i="20"/>
  <c r="H18" i="20"/>
  <c r="H19" i="20"/>
  <c r="H20" i="20"/>
  <c r="H21" i="20"/>
  <c r="G22" i="20" l="1"/>
  <c r="F22" i="20"/>
  <c r="E22" i="20"/>
  <c r="D22" i="20"/>
  <c r="C22" i="20"/>
  <c r="H22" i="20"/>
  <c r="C18" i="24"/>
  <c r="T22" i="25"/>
  <c r="L22" i="25"/>
  <c r="H22" i="25"/>
  <c r="D22" i="25"/>
  <c r="C22" i="25"/>
  <c r="C17"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C14" i="25"/>
  <c r="C13" i="25"/>
  <c r="C8" i="25" s="1"/>
  <c r="C12" i="25"/>
  <c r="AA8" i="25"/>
  <c r="Z8" i="25"/>
  <c r="Y8" i="25"/>
  <c r="X8" i="25"/>
  <c r="W8" i="25"/>
  <c r="V8" i="25"/>
  <c r="U8" i="25"/>
  <c r="T8" i="25"/>
  <c r="S8" i="25"/>
  <c r="R8" i="25"/>
  <c r="Q8" i="25"/>
  <c r="P8" i="25"/>
  <c r="O8" i="25"/>
  <c r="N8" i="25"/>
  <c r="M8" i="25"/>
  <c r="L8" i="25"/>
  <c r="K8" i="25"/>
  <c r="J8" i="25"/>
  <c r="I8" i="25"/>
  <c r="H8" i="25"/>
  <c r="G8" i="25"/>
  <c r="F8" i="25"/>
  <c r="E8" i="25"/>
  <c r="D8" i="25"/>
  <c r="B2" i="29" l="1"/>
  <c r="B1" i="29"/>
  <c r="B2" i="28"/>
  <c r="B1" i="28"/>
  <c r="B2" i="27"/>
  <c r="B1" i="27"/>
  <c r="B2" i="26"/>
  <c r="B1" i="26"/>
  <c r="B2" i="25"/>
  <c r="B1" i="25"/>
  <c r="B2" i="24"/>
  <c r="B1" i="24"/>
  <c r="D10" i="23"/>
  <c r="C10" i="23"/>
  <c r="D7" i="23"/>
  <c r="C7" i="23"/>
  <c r="C15" i="23"/>
  <c r="B2" i="23"/>
  <c r="B1" i="23"/>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G34" i="22"/>
  <c r="F34" i="22"/>
  <c r="E34" i="22"/>
  <c r="D34" i="22"/>
  <c r="C34" i="22"/>
  <c r="B2" i="22"/>
  <c r="B1" i="22"/>
  <c r="H23" i="21"/>
  <c r="H22" i="21"/>
  <c r="H20" i="21"/>
  <c r="H19" i="21"/>
  <c r="H18" i="21"/>
  <c r="H17" i="21"/>
  <c r="H16" i="21"/>
  <c r="H15" i="21"/>
  <c r="H14" i="21"/>
  <c r="H13" i="21"/>
  <c r="H12" i="21"/>
  <c r="H11" i="21"/>
  <c r="H10" i="21"/>
  <c r="H9" i="21"/>
  <c r="H8" i="21"/>
  <c r="G21" i="21"/>
  <c r="F21" i="21"/>
  <c r="E21" i="21"/>
  <c r="D21" i="21"/>
  <c r="C21" i="21"/>
  <c r="B2" i="21"/>
  <c r="B1" i="21"/>
  <c r="B2" i="20"/>
  <c r="B1" i="20"/>
  <c r="G33" i="19"/>
  <c r="F33" i="19"/>
  <c r="E33" i="19"/>
  <c r="D33" i="19"/>
  <c r="C33" i="19"/>
  <c r="E24" i="19"/>
  <c r="D24" i="19"/>
  <c r="G24" i="19"/>
  <c r="G37" i="19" s="1"/>
  <c r="C24" i="19"/>
  <c r="F24" i="19"/>
  <c r="F18" i="19"/>
  <c r="G18" i="19"/>
  <c r="E18" i="19"/>
  <c r="D18" i="19"/>
  <c r="C18" i="19"/>
  <c r="G14" i="19"/>
  <c r="F14" i="19"/>
  <c r="C14" i="19"/>
  <c r="E14" i="19"/>
  <c r="D14" i="19"/>
  <c r="D11" i="19"/>
  <c r="F11" i="19"/>
  <c r="E11" i="19"/>
  <c r="G11" i="19"/>
  <c r="C11" i="19"/>
  <c r="F8" i="19"/>
  <c r="E8" i="19"/>
  <c r="G8" i="19"/>
  <c r="D8" i="19"/>
  <c r="C8" i="19"/>
  <c r="B2" i="19"/>
  <c r="B1" i="19"/>
  <c r="C30" i="18"/>
  <c r="C26" i="18"/>
  <c r="C18" i="18"/>
  <c r="C8" i="18"/>
  <c r="B2" i="18"/>
  <c r="B1" i="18"/>
  <c r="N20" i="17"/>
  <c r="N19" i="17"/>
  <c r="E19" i="17"/>
  <c r="H14" i="17"/>
  <c r="N18" i="17"/>
  <c r="E18" i="17"/>
  <c r="G14" i="17"/>
  <c r="N17" i="17"/>
  <c r="E17" i="17"/>
  <c r="N16" i="17"/>
  <c r="E16" i="17"/>
  <c r="M14" i="17"/>
  <c r="L14" i="17"/>
  <c r="K14" i="17"/>
  <c r="J14" i="17"/>
  <c r="N15" i="17"/>
  <c r="E15" i="17"/>
  <c r="C14" i="17"/>
  <c r="N13" i="17"/>
  <c r="M7" i="17"/>
  <c r="M21" i="17" s="1"/>
  <c r="F7" i="17"/>
  <c r="E12" i="17"/>
  <c r="L7" i="17"/>
  <c r="N11" i="17"/>
  <c r="E11" i="17"/>
  <c r="K7" i="17"/>
  <c r="N10" i="17"/>
  <c r="C7" i="17"/>
  <c r="J7" i="17"/>
  <c r="J21" i="17" s="1"/>
  <c r="N9" i="17"/>
  <c r="E9" i="17"/>
  <c r="N8" i="17"/>
  <c r="E8" i="17"/>
  <c r="H7" i="17"/>
  <c r="G7" i="17"/>
  <c r="B2" i="17"/>
  <c r="B1" i="17"/>
  <c r="B2" i="16"/>
  <c r="B1" i="16"/>
  <c r="H21" i="15"/>
  <c r="H17" i="15"/>
  <c r="H15" i="15"/>
  <c r="H14" i="15"/>
  <c r="H13" i="15"/>
  <c r="H8" i="15"/>
  <c r="G22" i="15"/>
  <c r="F22" i="15"/>
  <c r="E22" i="15"/>
  <c r="D22" i="15"/>
  <c r="C22" i="15"/>
  <c r="B2" i="15"/>
  <c r="B1" i="15"/>
  <c r="V20" i="14"/>
  <c r="V19" i="14"/>
  <c r="V18" i="14"/>
  <c r="V17" i="14"/>
  <c r="V16" i="14"/>
  <c r="V15" i="14"/>
  <c r="V14" i="14"/>
  <c r="V13" i="14"/>
  <c r="V12" i="14"/>
  <c r="V11" i="14"/>
  <c r="V10" i="14"/>
  <c r="R21" i="14"/>
  <c r="Q21" i="14"/>
  <c r="P21" i="14"/>
  <c r="K21" i="14"/>
  <c r="V9" i="14"/>
  <c r="E21" i="14"/>
  <c r="D21" i="14"/>
  <c r="V8" i="14"/>
  <c r="V7" i="14"/>
  <c r="U21" i="14"/>
  <c r="T21" i="14"/>
  <c r="S21" i="14"/>
  <c r="O21" i="14"/>
  <c r="N21" i="14"/>
  <c r="M21" i="14"/>
  <c r="L21" i="14"/>
  <c r="J21" i="14"/>
  <c r="I21" i="14"/>
  <c r="H21" i="14"/>
  <c r="G21" i="14"/>
  <c r="C21" i="14"/>
  <c r="B2" i="14"/>
  <c r="B1" i="14"/>
  <c r="S21" i="13"/>
  <c r="S20" i="13"/>
  <c r="S19" i="13"/>
  <c r="S18" i="13"/>
  <c r="S17" i="13"/>
  <c r="S16" i="13"/>
  <c r="S15" i="13"/>
  <c r="S14" i="13"/>
  <c r="S13" i="13"/>
  <c r="S12" i="13"/>
  <c r="S11" i="13"/>
  <c r="Q22" i="13"/>
  <c r="P22" i="13"/>
  <c r="E22" i="13"/>
  <c r="D22" i="13"/>
  <c r="S10" i="13"/>
  <c r="J22" i="13"/>
  <c r="I22" i="13"/>
  <c r="S9" i="13"/>
  <c r="R22" i="13"/>
  <c r="O22" i="13"/>
  <c r="N22" i="13"/>
  <c r="M22" i="13"/>
  <c r="L22" i="13"/>
  <c r="K22" i="13"/>
  <c r="H22" i="13"/>
  <c r="G22" i="13"/>
  <c r="F22" i="13"/>
  <c r="C22" i="13"/>
  <c r="G2" i="13"/>
  <c r="B2" i="13"/>
  <c r="G1" i="13"/>
  <c r="B1" i="13"/>
  <c r="C62" i="12"/>
  <c r="C58" i="12"/>
  <c r="C67" i="12"/>
  <c r="C46" i="12"/>
  <c r="C40" i="12"/>
  <c r="C52" i="12"/>
  <c r="C68" i="12" s="1"/>
  <c r="C29" i="12"/>
  <c r="C26" i="12"/>
  <c r="C23" i="12"/>
  <c r="C18" i="12"/>
  <c r="C14" i="12"/>
  <c r="C6" i="12"/>
  <c r="B2" i="12"/>
  <c r="B1" i="12"/>
  <c r="C20" i="11"/>
  <c r="D16" i="11"/>
  <c r="C19" i="11"/>
  <c r="B2" i="11"/>
  <c r="B1" i="11"/>
  <c r="C48" i="10"/>
  <c r="C44" i="10"/>
  <c r="C53" i="10" s="1"/>
  <c r="C36" i="10"/>
  <c r="C32" i="10"/>
  <c r="C31" i="10" s="1"/>
  <c r="C42" i="10" s="1"/>
  <c r="C12" i="10"/>
  <c r="C6" i="10"/>
  <c r="C29" i="10" s="1"/>
  <c r="B2" i="10"/>
  <c r="B1" i="10"/>
  <c r="B2" i="9"/>
  <c r="B1" i="9"/>
  <c r="E31" i="8"/>
  <c r="D31" i="8"/>
  <c r="C31" i="8"/>
  <c r="C28" i="8"/>
  <c r="E28" i="8"/>
  <c r="D28" i="8"/>
  <c r="C25" i="8"/>
  <c r="E25" i="8"/>
  <c r="D25" i="8"/>
  <c r="C20" i="8"/>
  <c r="E20" i="8"/>
  <c r="D20" i="8"/>
  <c r="C16" i="8"/>
  <c r="E16" i="8"/>
  <c r="D16" i="8"/>
  <c r="C8" i="8"/>
  <c r="E8" i="8"/>
  <c r="E37" i="8" s="1"/>
  <c r="C5" i="9" s="1"/>
  <c r="C8" i="9" s="1"/>
  <c r="C13" i="9" s="1"/>
  <c r="D8" i="8"/>
  <c r="D37" i="8" s="1"/>
  <c r="B2" i="8"/>
  <c r="B1" i="8"/>
  <c r="B2" i="7"/>
  <c r="B1" i="7"/>
  <c r="E13" i="6"/>
  <c r="D6" i="6"/>
  <c r="D13" i="6" s="1"/>
  <c r="G6" i="6"/>
  <c r="G13" i="6" s="1"/>
  <c r="F6" i="6"/>
  <c r="F13" i="6" s="1"/>
  <c r="C6" i="6"/>
  <c r="C13" i="6" s="1"/>
  <c r="E6" i="6"/>
  <c r="G5" i="6"/>
  <c r="E5" i="6"/>
  <c r="D5" i="6"/>
  <c r="C5" i="6"/>
  <c r="B2" i="6"/>
  <c r="F5" i="6" s="1"/>
  <c r="B1" i="6"/>
  <c r="H43" i="5"/>
  <c r="E43" i="5"/>
  <c r="H42" i="5"/>
  <c r="E42" i="5"/>
  <c r="H41" i="5"/>
  <c r="E41" i="5"/>
  <c r="G38" i="5"/>
  <c r="H40" i="5"/>
  <c r="E40" i="5"/>
  <c r="H39" i="5"/>
  <c r="E39" i="5"/>
  <c r="D38" i="5"/>
  <c r="C38" i="5"/>
  <c r="E38" i="5" s="1"/>
  <c r="F38" i="5"/>
  <c r="H38" i="5" s="1"/>
  <c r="H37" i="5"/>
  <c r="E37" i="5"/>
  <c r="H36" i="5"/>
  <c r="E36" i="5"/>
  <c r="H35" i="5"/>
  <c r="E35" i="5"/>
  <c r="H34" i="5"/>
  <c r="E34" i="5"/>
  <c r="H33" i="5"/>
  <c r="E33" i="5"/>
  <c r="G30" i="5"/>
  <c r="H32" i="5"/>
  <c r="E32" i="5"/>
  <c r="H31" i="5"/>
  <c r="E31" i="5"/>
  <c r="C30" i="5"/>
  <c r="E30" i="5" s="1"/>
  <c r="F30" i="5"/>
  <c r="H30" i="5" s="1"/>
  <c r="D30" i="5"/>
  <c r="H29" i="5"/>
  <c r="E29" i="5"/>
  <c r="H28" i="5"/>
  <c r="E28" i="5"/>
  <c r="H27" i="5"/>
  <c r="E27" i="5"/>
  <c r="H26" i="5"/>
  <c r="E26" i="5"/>
  <c r="H25" i="5"/>
  <c r="E25" i="5"/>
  <c r="H24" i="5"/>
  <c r="E24" i="5"/>
  <c r="H23" i="5"/>
  <c r="E23" i="5"/>
  <c r="H22" i="5"/>
  <c r="E22" i="5"/>
  <c r="H21" i="5"/>
  <c r="E21" i="5"/>
  <c r="H20" i="5"/>
  <c r="E20" i="5"/>
  <c r="H19" i="5"/>
  <c r="E19" i="5"/>
  <c r="G17" i="5"/>
  <c r="G14" i="5" s="1"/>
  <c r="F17" i="5"/>
  <c r="E18" i="5"/>
  <c r="D17" i="5"/>
  <c r="C17" i="5"/>
  <c r="H16" i="5"/>
  <c r="E16" i="5"/>
  <c r="H15" i="5"/>
  <c r="E15" i="5"/>
  <c r="C14" i="5"/>
  <c r="H13" i="5"/>
  <c r="E13" i="5"/>
  <c r="G11" i="5"/>
  <c r="F11" i="5"/>
  <c r="E12" i="5"/>
  <c r="D11" i="5"/>
  <c r="E11" i="5" s="1"/>
  <c r="C11" i="5"/>
  <c r="G8" i="5"/>
  <c r="H10" i="5"/>
  <c r="E10" i="5"/>
  <c r="H9" i="5"/>
  <c r="E9" i="5"/>
  <c r="C8" i="5"/>
  <c r="E8" i="5" s="1"/>
  <c r="F8" i="5"/>
  <c r="D8" i="5"/>
  <c r="H7" i="5"/>
  <c r="E7" i="5"/>
  <c r="H6" i="5"/>
  <c r="E6" i="5"/>
  <c r="B2" i="5"/>
  <c r="B1" i="5"/>
  <c r="H44" i="4"/>
  <c r="E44" i="4"/>
  <c r="H42" i="4"/>
  <c r="E42" i="4"/>
  <c r="H41" i="4"/>
  <c r="E41" i="4"/>
  <c r="H40" i="4"/>
  <c r="E40" i="4"/>
  <c r="H39" i="4"/>
  <c r="E39" i="4"/>
  <c r="H38" i="4"/>
  <c r="E38" i="4"/>
  <c r="G37" i="4"/>
  <c r="H37" i="4" s="1"/>
  <c r="F37" i="4"/>
  <c r="D37" i="4"/>
  <c r="C37" i="4"/>
  <c r="E37" i="4" s="1"/>
  <c r="H36" i="4"/>
  <c r="E36" i="4"/>
  <c r="G34" i="4"/>
  <c r="F34" i="4"/>
  <c r="C34" i="4"/>
  <c r="E34" i="4" s="1"/>
  <c r="D34" i="4"/>
  <c r="H33" i="4"/>
  <c r="E33" i="4"/>
  <c r="H32" i="4"/>
  <c r="E32" i="4"/>
  <c r="H31" i="4"/>
  <c r="C29" i="4"/>
  <c r="E29" i="4" s="1"/>
  <c r="H30" i="4"/>
  <c r="E30" i="4"/>
  <c r="G29" i="4"/>
  <c r="H29" i="4" s="1"/>
  <c r="F29" i="4"/>
  <c r="D29" i="4"/>
  <c r="H28" i="4"/>
  <c r="E28" i="4"/>
  <c r="H27" i="4"/>
  <c r="E27" i="4"/>
  <c r="H26" i="4"/>
  <c r="E26" i="4"/>
  <c r="H25" i="4"/>
  <c r="E25" i="4"/>
  <c r="H24" i="4"/>
  <c r="E24" i="4"/>
  <c r="H23" i="4"/>
  <c r="E23" i="4"/>
  <c r="H22" i="4"/>
  <c r="E22" i="4"/>
  <c r="H21" i="4"/>
  <c r="E21" i="4"/>
  <c r="H20" i="4"/>
  <c r="E20" i="4"/>
  <c r="H19" i="4"/>
  <c r="E19" i="4"/>
  <c r="H18" i="4"/>
  <c r="E18" i="4"/>
  <c r="H17" i="4"/>
  <c r="E17" i="4"/>
  <c r="H16" i="4"/>
  <c r="E16" i="4"/>
  <c r="H15" i="4"/>
  <c r="E15" i="4"/>
  <c r="H14" i="4"/>
  <c r="E14" i="4"/>
  <c r="G13" i="4"/>
  <c r="H13" i="4" s="1"/>
  <c r="F13" i="4"/>
  <c r="D13" i="4"/>
  <c r="C13" i="4"/>
  <c r="E13" i="4" s="1"/>
  <c r="H12" i="4"/>
  <c r="E12" i="4"/>
  <c r="H11" i="4"/>
  <c r="E11" i="4"/>
  <c r="H10" i="4"/>
  <c r="E10" i="4"/>
  <c r="H9" i="4"/>
  <c r="E9" i="4"/>
  <c r="H8" i="4"/>
  <c r="E8" i="4"/>
  <c r="G6" i="4"/>
  <c r="F6" i="4"/>
  <c r="D6" i="4"/>
  <c r="D43" i="4" s="1"/>
  <c r="D45" i="4" s="1"/>
  <c r="C6" i="4"/>
  <c r="B2" i="4"/>
  <c r="B1" i="4"/>
  <c r="H67" i="3"/>
  <c r="E67" i="3"/>
  <c r="H66" i="3"/>
  <c r="E66" i="3"/>
  <c r="H65" i="3"/>
  <c r="E65" i="3"/>
  <c r="H64" i="3"/>
  <c r="C63" i="3"/>
  <c r="E63" i="3" s="1"/>
  <c r="G63" i="3"/>
  <c r="F63" i="3"/>
  <c r="H63" i="3" s="1"/>
  <c r="D63" i="3"/>
  <c r="H62" i="3"/>
  <c r="E62" i="3"/>
  <c r="H61" i="3"/>
  <c r="E61" i="3"/>
  <c r="H60" i="3"/>
  <c r="C59" i="3"/>
  <c r="E59" i="3" s="1"/>
  <c r="G59" i="3"/>
  <c r="F59" i="3"/>
  <c r="H59" i="3" s="1"/>
  <c r="D59" i="3"/>
  <c r="H58" i="3"/>
  <c r="E58" i="3"/>
  <c r="H57" i="3"/>
  <c r="E57" i="3"/>
  <c r="H56" i="3"/>
  <c r="E56" i="3"/>
  <c r="G68" i="3"/>
  <c r="F68" i="3"/>
  <c r="H68" i="3" s="1"/>
  <c r="E55" i="3"/>
  <c r="D68" i="3"/>
  <c r="H52" i="3"/>
  <c r="E52" i="3"/>
  <c r="H51" i="3"/>
  <c r="E51" i="3"/>
  <c r="H50" i="3"/>
  <c r="E50" i="3"/>
  <c r="H49" i="3"/>
  <c r="E49" i="3"/>
  <c r="G47" i="3"/>
  <c r="F47" i="3"/>
  <c r="E48" i="3"/>
  <c r="H46" i="3"/>
  <c r="E46" i="3"/>
  <c r="H45" i="3"/>
  <c r="E45" i="3"/>
  <c r="H44" i="3"/>
  <c r="E44" i="3"/>
  <c r="H43" i="3"/>
  <c r="E43" i="3"/>
  <c r="G41" i="3"/>
  <c r="F41" i="3"/>
  <c r="E42" i="3"/>
  <c r="H40" i="3"/>
  <c r="E40" i="3"/>
  <c r="H39" i="3"/>
  <c r="E39" i="3"/>
  <c r="G53" i="3"/>
  <c r="G69" i="3" s="1"/>
  <c r="F53" i="3"/>
  <c r="E38" i="3"/>
  <c r="D69" i="3"/>
  <c r="H35" i="3"/>
  <c r="E35" i="3"/>
  <c r="H34" i="3"/>
  <c r="E34" i="3"/>
  <c r="H33" i="3"/>
  <c r="E33" i="3"/>
  <c r="H32" i="3"/>
  <c r="E32" i="3"/>
  <c r="G30" i="3"/>
  <c r="F30" i="3"/>
  <c r="H30" i="3" s="1"/>
  <c r="E31" i="3"/>
  <c r="D30" i="3"/>
  <c r="C30" i="3"/>
  <c r="H29" i="3"/>
  <c r="E29" i="3"/>
  <c r="H28" i="3"/>
  <c r="C27" i="3"/>
  <c r="E27" i="3" s="1"/>
  <c r="G27" i="3"/>
  <c r="F27" i="3"/>
  <c r="H27" i="3" s="1"/>
  <c r="D27" i="3"/>
  <c r="H26" i="3"/>
  <c r="E26" i="3"/>
  <c r="G24" i="3"/>
  <c r="F24" i="3"/>
  <c r="E25" i="3"/>
  <c r="D24" i="3"/>
  <c r="C24" i="3"/>
  <c r="H23" i="3"/>
  <c r="E23" i="3"/>
  <c r="H22" i="3"/>
  <c r="E22" i="3"/>
  <c r="H21" i="3"/>
  <c r="E21" i="3"/>
  <c r="H20" i="3"/>
  <c r="C19" i="3"/>
  <c r="E19" i="3" s="1"/>
  <c r="G19" i="3"/>
  <c r="F19" i="3"/>
  <c r="H19" i="3" s="1"/>
  <c r="D19" i="3"/>
  <c r="H18" i="3"/>
  <c r="E18" i="3"/>
  <c r="H17" i="3"/>
  <c r="E17" i="3"/>
  <c r="H16" i="3"/>
  <c r="E16" i="3"/>
  <c r="G15" i="3"/>
  <c r="F15" i="3"/>
  <c r="H15" i="3" s="1"/>
  <c r="E15" i="3"/>
  <c r="D15" i="3"/>
  <c r="C15" i="3"/>
  <c r="H14" i="3"/>
  <c r="E14" i="3"/>
  <c r="H13" i="3"/>
  <c r="E13" i="3"/>
  <c r="H12" i="3"/>
  <c r="E12" i="3"/>
  <c r="H11" i="3"/>
  <c r="E11" i="3"/>
  <c r="H10" i="3"/>
  <c r="E10" i="3"/>
  <c r="H9" i="3"/>
  <c r="E9" i="3"/>
  <c r="H8" i="3"/>
  <c r="E8" i="3"/>
  <c r="G7" i="3"/>
  <c r="G36" i="3" s="1"/>
  <c r="F7" i="3"/>
  <c r="E7" i="3"/>
  <c r="D7" i="3"/>
  <c r="C7" i="3"/>
  <c r="C36" i="3" s="1"/>
  <c r="B2" i="3"/>
  <c r="B1" i="3"/>
  <c r="C35" i="18"/>
  <c r="K5" i="2"/>
  <c r="J5" i="2"/>
  <c r="G5" i="2"/>
  <c r="L5" i="2" s="1"/>
  <c r="F5" i="2"/>
  <c r="E5" i="2"/>
  <c r="D5" i="2"/>
  <c r="I5" i="2" s="1"/>
  <c r="C5" i="2"/>
  <c r="B1" i="2"/>
  <c r="E36" i="3" l="1"/>
  <c r="E6" i="4"/>
  <c r="C43" i="4"/>
  <c r="C38" i="18"/>
  <c r="D36" i="3"/>
  <c r="E30" i="3"/>
  <c r="C69" i="3"/>
  <c r="E69" i="3" s="1"/>
  <c r="E53" i="3"/>
  <c r="D17" i="11"/>
  <c r="H6" i="4"/>
  <c r="F43" i="4"/>
  <c r="D8" i="11"/>
  <c r="D9" i="11"/>
  <c r="D7" i="11"/>
  <c r="D13" i="11"/>
  <c r="D12" i="11"/>
  <c r="D11" i="11"/>
  <c r="D20" i="11"/>
  <c r="F36" i="3"/>
  <c r="H36" i="3" s="1"/>
  <c r="E24" i="3"/>
  <c r="E41" i="3"/>
  <c r="E47" i="3"/>
  <c r="C68" i="3"/>
  <c r="E68" i="3" s="1"/>
  <c r="G43" i="4"/>
  <c r="G45" i="4" s="1"/>
  <c r="H34" i="4"/>
  <c r="C21" i="17"/>
  <c r="C36" i="18"/>
  <c r="D15" i="23"/>
  <c r="D14" i="5"/>
  <c r="E14" i="5" s="1"/>
  <c r="E17" i="5"/>
  <c r="V21" i="14"/>
  <c r="G21" i="17"/>
  <c r="E14" i="17"/>
  <c r="G21" i="19"/>
  <c r="G39" i="19" s="1"/>
  <c r="H21" i="17"/>
  <c r="L21" i="17"/>
  <c r="H24" i="3"/>
  <c r="H41" i="3"/>
  <c r="H47" i="3"/>
  <c r="H8" i="5"/>
  <c r="F14" i="5"/>
  <c r="H14" i="5" s="1"/>
  <c r="H17" i="5"/>
  <c r="C37" i="8"/>
  <c r="K21" i="17"/>
  <c r="H34" i="22"/>
  <c r="N14" i="17"/>
  <c r="H53" i="3"/>
  <c r="F69" i="3"/>
  <c r="H69" i="3" s="1"/>
  <c r="C35" i="12"/>
  <c r="H22" i="15"/>
  <c r="H11" i="5"/>
  <c r="D19" i="11"/>
  <c r="H12" i="5"/>
  <c r="H18" i="5"/>
  <c r="I7" i="17"/>
  <c r="I21" i="17" s="1"/>
  <c r="N12" i="17"/>
  <c r="N7" i="17" s="1"/>
  <c r="F21" i="14"/>
  <c r="E7" i="4"/>
  <c r="E31" i="4"/>
  <c r="E35" i="4"/>
  <c r="C21" i="11"/>
  <c r="D21" i="11" s="1"/>
  <c r="F14" i="17"/>
  <c r="F21" i="17" s="1"/>
  <c r="H7" i="3"/>
  <c r="H25" i="3"/>
  <c r="H31" i="3"/>
  <c r="H38" i="3"/>
  <c r="H42" i="3"/>
  <c r="H48" i="3"/>
  <c r="H55" i="3"/>
  <c r="S8" i="13"/>
  <c r="S22" i="13" s="1"/>
  <c r="H7" i="21"/>
  <c r="H21" i="21" s="1"/>
  <c r="H7" i="4"/>
  <c r="H35" i="4"/>
  <c r="D15" i="11"/>
  <c r="I14" i="17"/>
  <c r="E20" i="3"/>
  <c r="E28" i="3"/>
  <c r="E60" i="3"/>
  <c r="E64" i="3"/>
  <c r="E10" i="17"/>
  <c r="E7" i="17" s="1"/>
  <c r="N21" i="17" l="1"/>
  <c r="H43" i="4"/>
  <c r="F45" i="4"/>
  <c r="H45" i="4" s="1"/>
  <c r="E21" i="17"/>
  <c r="C45" i="4"/>
  <c r="E45" i="4" s="1"/>
  <c r="E43" i="4"/>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ThisWorkbookDataModel"/>
    <s v="{[პოზიცია_NBG].[BALANCE_ACC].&amp;[6.302E3],[პოზიცია_NBG].[BALANCE_ACC].&amp;[6.352E3]}"/>
    <s v="[პოზიცია_NBG].[ACTIVITY_FIELD].&amp;[იურიდიული პირი (ვაჭრობა და მომსახურება)]"/>
    <s v="[TLOAN_PORT].[Currency_new_loan].&amp;[GEL]"/>
    <s v="[Measures].[Sum of Princ_overd]"/>
  </metadataStrings>
  <mdxMetadata count="2">
    <mdx n="0" f="v">
      <t c="2" fi="0">
        <n x="1" s="1"/>
        <n x="2"/>
      </t>
    </mdx>
    <mdx n="0" f="v">
      <t c="2" fi="0">
        <n x="4"/>
        <n x="3"/>
      </t>
    </mdx>
  </mdxMetadata>
  <valueMetadata count="2">
    <bk>
      <rc t="1" v="0"/>
    </bk>
    <bk>
      <rc t="1" v="1"/>
    </bk>
  </valueMetadata>
</metadata>
</file>

<file path=xl/sharedStrings.xml><?xml version="1.0" encoding="utf-8"?>
<sst xmlns="http://schemas.openxmlformats.org/spreadsheetml/2006/main" count="1193" uniqueCount="737">
  <si>
    <t xml:space="preserve"> Pillar 3 quarterly report</t>
  </si>
  <si>
    <t xml:space="preserve">Name of a bank </t>
  </si>
  <si>
    <t>JSC " Halyk Bank Georgia"</t>
  </si>
  <si>
    <t>Chairman of the Supervisory Board</t>
  </si>
  <si>
    <t>Arman Dunayev</t>
  </si>
  <si>
    <t>CEO of a bank</t>
  </si>
  <si>
    <t>Nikoloz Geguchadze</t>
  </si>
  <si>
    <t xml:space="preserve">Bank's web page </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</si>
  <si>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</si>
  <si>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</si>
  <si>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</si>
  <si>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</si>
  <si>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</si>
  <si>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</si>
  <si>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</si>
  <si>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</si>
  <si>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</si>
  <si>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</si>
  <si>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</si>
  <si>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</si>
  <si>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9.1</t>
  </si>
  <si>
    <t>Capital Adequacy Requirements</t>
  </si>
  <si>
    <t xml:space="preserve">Reconciliation of regulatory capital to balance sheet </t>
  </si>
  <si>
    <t>Credit risk weighted exposures</t>
  </si>
  <si>
    <t>Credit risk mitigation</t>
  </si>
  <si>
    <t>Standardized approach - effect of credit risk mitigation</t>
  </si>
  <si>
    <t>Liquidity Coverage Ratio</t>
  </si>
  <si>
    <t>Counterparty credit risk</t>
  </si>
  <si>
    <t>Leverage Ratio</t>
  </si>
  <si>
    <t>Net Stable Funding Ratio</t>
  </si>
  <si>
    <t>Exposures distributed by residual maturity and Risk Classes</t>
  </si>
  <si>
    <t>Assets, ECL and write-offs by risk classes</t>
  </si>
  <si>
    <t>Assets, ECL and write-offs by Sectors of income source</t>
  </si>
  <si>
    <t>Change in ECL for loans and Corporate debt securities</t>
  </si>
  <si>
    <t>Changes in the stock of non-performing loans over the period</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</si>
  <si>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</si>
  <si>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</si>
  <si>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</si>
  <si>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Loans, corporate debt securities and Off-balance-sheet items distributed by type of collateral</t>
  </si>
  <si>
    <t>General and Qualitative information on Retail Products</t>
  </si>
  <si>
    <t>Bank:</t>
  </si>
  <si>
    <t>Date:</t>
  </si>
  <si>
    <t>Table 1</t>
  </si>
  <si>
    <t>Key metrics</t>
  </si>
  <si>
    <t>According to IFRS</t>
  </si>
  <si>
    <t>Accoring to local GAAP</t>
  </si>
  <si>
    <t>N</t>
  </si>
  <si>
    <t>Regulatory capital (amounts, GEL)</t>
  </si>
  <si>
    <t>Based on Basel III framework</t>
  </si>
  <si>
    <t>CET1 capital</t>
  </si>
  <si>
    <t>Tier1 capital</t>
  </si>
  <si>
    <t>Regulatory capital</t>
  </si>
  <si>
    <t>CET1 capital total requirement</t>
  </si>
  <si>
    <t>Tier1 capital total requirement</t>
  </si>
  <si>
    <t>Regulatory capital total requirement</t>
  </si>
  <si>
    <t>Total Risk Weighted Assets (amounts, GEL)</t>
  </si>
  <si>
    <t>Total Risk Weighted Assets (Total RWA) (Based on Basel III framework)</t>
  </si>
  <si>
    <t>Capital Adequacy Ratios</t>
  </si>
  <si>
    <t>Based on Basel III framework *</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</si>
  <si>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</si>
  <si>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</si>
  <si>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</si>
  <si>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</si>
  <si>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</si>
  <si>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</si>
  <si>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</si>
  <si>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</si>
  <si>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</si>
  <si>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ECL/Total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</si>
  <si>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</si>
  <si>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</si>
  <si>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</si>
  <si>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</si>
  <si>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</si>
  <si>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</si>
  <si>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</si>
  <si>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</si>
  <si>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</si>
  <si>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</si>
  <si>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</si>
  <si>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Available stable funding</t>
  </si>
  <si>
    <t>Required stable funding</t>
  </si>
  <si>
    <t>Net stable funding ratio (%)</t>
  </si>
  <si>
    <t>* Regarding the annulment of conservation buffer requirement please see the press release of National Bank of Goergia "Supervisory Plan Of The National Bank Of Georgia With Regard To COVID-19" (link: https://nbg.gov.ge/page/covid-19)</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</si>
  <si>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</si>
  <si>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Statement of Financial Position</t>
  </si>
  <si>
    <t>reporting period</t>
  </si>
  <si>
    <t>respective period of the previous year</t>
  </si>
  <si>
    <t xml:space="preserve">GEL </t>
  </si>
  <si>
    <t xml:space="preserve">FX  </t>
  </si>
  <si>
    <t xml:space="preserve">Total </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</si>
  <si>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</si>
  <si>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</si>
  <si>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</si>
  <si>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</si>
  <si>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</si>
  <si>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</si>
  <si>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</si>
  <si>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</si>
  <si>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</si>
  <si>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</si>
  <si>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</si>
  <si>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</si>
  <si>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</si>
  <si>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</si>
  <si>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</si>
  <si>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</si>
  <si>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</si>
  <si>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</si>
  <si>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</si>
  <si>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</si>
  <si>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</si>
  <si>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</si>
  <si>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</si>
  <si>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</si>
  <si>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</si>
  <si>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</si>
  <si>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</si>
  <si>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</si>
  <si>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</si>
  <si>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</si>
  <si>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</si>
  <si>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</si>
  <si>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</si>
  <si>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</si>
  <si>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</si>
  <si>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</si>
  <si>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</si>
  <si>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</si>
  <si>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</si>
  <si>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</si>
  <si>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</si>
  <si>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</si>
  <si>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</si>
  <si>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</si>
  <si>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</si>
  <si>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</si>
  <si>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</si>
  <si>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</si>
  <si>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</si>
  <si>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</si>
  <si>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</si>
  <si>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</si>
  <si>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</si>
  <si>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</si>
  <si>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</si>
  <si>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</si>
  <si>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</si>
  <si>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</si>
  <si>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</si>
  <si>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</si>
  <si>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</si>
  <si>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</si>
  <si>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</si>
  <si>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</si>
  <si>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Other assets</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</si>
  <si>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</si>
  <si>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</si>
  <si>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</si>
  <si>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</si>
  <si>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</si>
  <si>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</si>
  <si>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</si>
  <si>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</si>
  <si>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</si>
  <si>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</si>
  <si>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</si>
  <si>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</si>
  <si>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</si>
  <si>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</si>
  <si>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</si>
  <si>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</si>
  <si>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</si>
  <si>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</si>
  <si>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</si>
  <si>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</si>
  <si>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</si>
  <si>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</si>
  <si>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</si>
  <si>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</si>
  <si>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</si>
  <si>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</si>
  <si>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</si>
  <si>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</si>
  <si>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</si>
  <si>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</si>
  <si>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</si>
  <si>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</si>
  <si>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</si>
  <si>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Off-balance sheet items</t>
  </si>
  <si>
    <t>Loan commitments received</t>
  </si>
  <si>
    <t>Guarantees received as security for liabilities of the bank</t>
  </si>
  <si>
    <t>Guaratees received as security for receivables of the bank</t>
  </si>
  <si>
    <t xml:space="preserve">Surety, joint liability </t>
  </si>
  <si>
    <t>Guarantees</t>
  </si>
  <si>
    <t>Assets pledged as security for liabilities of the bank</t>
  </si>
  <si>
    <t>Financial assets of the bank</t>
  </si>
  <si>
    <t>Non-financial assets of the bank</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</si>
  <si>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</si>
  <si>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</si>
  <si>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</si>
  <si>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</si>
  <si>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</si>
  <si>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</si>
  <si>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</si>
  <si>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</si>
  <si>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</si>
  <si>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</si>
  <si>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</si>
  <si>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</si>
  <si>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</si>
  <si>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</si>
  <si>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</si>
  <si>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</si>
  <si>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</si>
  <si>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Loan commitments given</t>
  </si>
  <si>
    <t>guarantees given</t>
  </si>
  <si>
    <t>Letters of credit Issued</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</si>
  <si>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</si>
  <si>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</si>
  <si>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</si>
  <si>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</si>
  <si>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</si>
  <si>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</si>
  <si>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</si>
  <si>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</si>
  <si>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</si>
  <si>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</si>
  <si>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</si>
  <si>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</si>
  <si>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</si>
  <si>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Capital expenditure commitment</t>
  </si>
  <si>
    <t>Table 5</t>
  </si>
  <si>
    <t>Risk Weighted Assets</t>
  </si>
  <si>
    <t>in Lari</t>
  </si>
  <si>
    <t>Risk Weighted Assets for Credit Risk</t>
  </si>
  <si>
    <t>Balance sheet items *</t>
  </si>
  <si>
    <t>1.1.1</t>
  </si>
  <si>
    <t xml:space="preserve">       Including: amounts below the thresholds for deduction (subject to 250% risk weight)</t>
  </si>
  <si>
    <t>Risk Weighted Assets for Market Risk</t>
  </si>
  <si>
    <t>Risk Weighted Assets for Operational Risk</t>
  </si>
  <si>
    <t>Total Risk Weighted Assets</t>
  </si>
  <si>
    <t>* COVID 19 related provisions are deducted from balance sheet items after applying relevant risks weights and mitigation</t>
  </si>
  <si>
    <t>Table 6</t>
  </si>
  <si>
    <t>Information about supervisory board, directorate, beneficiary owners and shareholders</t>
  </si>
  <si>
    <t>Members of Supervisory Board</t>
  </si>
  <si>
    <t>Independence status</t>
  </si>
  <si>
    <t>Independent member</t>
  </si>
  <si>
    <t>Chingiz Kanapianov</t>
  </si>
  <si>
    <t>Aliya Karpykova</t>
  </si>
  <si>
    <t>Non-independent member</t>
  </si>
  <si>
    <t>Viktor Skryl</t>
  </si>
  <si>
    <t xml:space="preserve">Nana Gvaladze </t>
  </si>
  <si>
    <t>Members of Board of Directors</t>
  </si>
  <si>
    <t>Position/Subordinated business units</t>
  </si>
  <si>
    <t>General Director/Evaluation, Security, Human Resourses, Financial Monitoring, Marketing, Legal</t>
  </si>
  <si>
    <t>Konstantine Gordeziani</t>
  </si>
  <si>
    <t>Deputy General Director/Financial Risks, Operational Risks, Credit administration</t>
  </si>
  <si>
    <t>Shota Chkoidze</t>
  </si>
  <si>
    <t>Deputy General Director/IT, Retail Business, Bank Cards, Contact Center</t>
  </si>
  <si>
    <t>Marina Tankarova</t>
  </si>
  <si>
    <t xml:space="preserve">Deputy General Director/Finance, Accounting, Operations, Maintenance department, Stationery, Credit administration, centralized back-office
</t>
  </si>
  <si>
    <t>Tamar Goderdzishvili</t>
  </si>
  <si>
    <t xml:space="preserve">Deputy General Director/Corporate Business, Small and Medium Business, Treasury, Credit analysis
</t>
  </si>
  <si>
    <t xml:space="preserve">List of Shareholders owning 1% and more of issued capital, indicating Shares </t>
  </si>
  <si>
    <t>JSC " Halyk Bank of Kazakhstan"</t>
  </si>
  <si>
    <t>List of bank beneficiaries indicating names of direct or indirect holders of 5% or more of shares</t>
  </si>
  <si>
    <t>Timur Kulibayev</t>
  </si>
  <si>
    <t>Dinara Kulibayeva</t>
  </si>
  <si>
    <t>The Bank of New York (Nominal Holder)</t>
  </si>
  <si>
    <t>Table 7</t>
  </si>
  <si>
    <t>a</t>
  </si>
  <si>
    <t>b</t>
  </si>
  <si>
    <t>c</t>
  </si>
  <si>
    <t>Account name of standardazed supervisory balance sheet item</t>
  </si>
  <si>
    <t>Carrying values as reported in published stand-alone financial statements per IFRS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</si>
  <si>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</si>
  <si>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</si>
  <si>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</si>
  <si>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</si>
  <si>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</si>
  <si>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</si>
  <si>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</si>
  <si>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</si>
  <si>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</si>
  <si>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</si>
  <si>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</si>
  <si>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</si>
  <si>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</si>
  <si>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 *</t>
  </si>
  <si>
    <t>Total exposures subject to credit risk weighting</t>
  </si>
  <si>
    <t>*Other adjustments include COVID 19 related provisions too. These provisions are deducted from risk weighted balance sheet items. See table "5.RWA"</t>
  </si>
  <si>
    <t>Table 9</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</si>
  <si>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</si>
  <si>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</si>
  <si>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</si>
  <si>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</si>
  <si>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</si>
  <si>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</si>
  <si>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</si>
  <si>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</si>
  <si>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</si>
  <si>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</si>
  <si>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</si>
  <si>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</si>
  <si>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</si>
  <si>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</si>
  <si>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</si>
  <si>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</si>
  <si>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</si>
  <si>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Other deductions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</si>
  <si>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</si>
  <si>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</si>
  <si>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</si>
  <si>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</si>
  <si>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</si>
  <si>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</si>
  <si>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</si>
  <si>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</si>
  <si>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</si>
  <si>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</si>
  <si>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</si>
  <si>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</si>
  <si>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</si>
  <si>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</si>
  <si>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</si>
  <si>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</si>
  <si>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</si>
  <si>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</si>
  <si>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</si>
  <si>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</si>
  <si>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</si>
  <si>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</si>
  <si>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</si>
  <si>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</si>
  <si>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</si>
  <si>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</si>
  <si>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</si>
  <si>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</si>
  <si>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</si>
  <si>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</si>
  <si>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</si>
  <si>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</si>
  <si>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</si>
  <si>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</si>
  <si>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</si>
  <si>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</si>
  <si>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</si>
  <si>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</si>
  <si>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</si>
  <si>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</si>
  <si>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</si>
  <si>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 *</t>
  </si>
  <si>
    <t>2.2</t>
  </si>
  <si>
    <t>Countercyclical Buffer</t>
  </si>
  <si>
    <t>2.3</t>
  </si>
  <si>
    <t>Systemic Risk Buffer</t>
  </si>
  <si>
    <t>3</t>
  </si>
  <si>
    <t>Pillar 2 Requirements</t>
  </si>
  <si>
    <t>CET1 Pillar 2 Requirement</t>
  </si>
  <si>
    <t>Tier 1 Pillar2 Requirement</t>
  </si>
  <si>
    <t>Regulatory capital Pillar 2 Requirement</t>
  </si>
  <si>
    <t>Total Requirements</t>
  </si>
  <si>
    <t>CET1</t>
  </si>
  <si>
    <t>Tier 1</t>
  </si>
  <si>
    <t>6</t>
  </si>
  <si>
    <t>Total regulatory Capital</t>
  </si>
  <si>
    <t>* Regarding the annulment of conservation buffer requirement please see the press release of National Bank of Goergia "Supervisory Plan Of The National Bank Of Georgia With Regard To COVID-19" (link: https://www.nbg.gov.ge/index.php?m=340&amp;newsid=3901&amp;lng=eng )</t>
  </si>
  <si>
    <t>Table 10</t>
  </si>
  <si>
    <t xml:space="preserve"> Reconcilation of balance sheet to regulatory capital</t>
  </si>
  <si>
    <t xml:space="preserve">On-balance sheet items per standardized regulatory report </t>
  </si>
  <si>
    <t>linkage  to capital table</t>
  </si>
  <si>
    <t xml:space="preserve">Table 9 (Capital), N10 </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</si>
  <si>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</si>
  <si>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</si>
  <si>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</si>
  <si>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</si>
  <si>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</si>
  <si>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</si>
  <si>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</si>
  <si>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</si>
  <si>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</si>
  <si>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</si>
  <si>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</si>
  <si>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</si>
  <si>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</si>
  <si>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</si>
  <si>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</si>
  <si>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</si>
  <si>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</si>
  <si>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</si>
  <si>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</si>
  <si>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</si>
  <si>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</si>
  <si>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</si>
  <si>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</si>
  <si>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</si>
  <si>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</si>
  <si>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</si>
  <si>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</si>
  <si>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</si>
  <si>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</si>
  <si>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</si>
  <si>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</si>
  <si>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</si>
  <si>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</si>
  <si>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</si>
  <si>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Total</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</si>
  <si>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</si>
  <si>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</si>
  <si>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</si>
  <si>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</si>
  <si>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</si>
  <si>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</si>
  <si>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</si>
  <si>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</si>
  <si>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</si>
  <si>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</si>
  <si>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</si>
  <si>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</si>
  <si>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</si>
  <si>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</si>
  <si>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</si>
  <si>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</si>
  <si>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</si>
  <si>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</si>
  <si>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</si>
  <si>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</si>
  <si>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</si>
  <si>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</si>
  <si>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</si>
  <si>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</si>
  <si>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</si>
  <si>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</si>
  <si>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</si>
  <si>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</si>
  <si>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</si>
  <si>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</si>
  <si>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</si>
  <si>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</si>
  <si>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</si>
  <si>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</si>
  <si>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</si>
  <si>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</si>
  <si>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</si>
  <si>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</si>
  <si>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</si>
  <si>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</si>
  <si>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</si>
  <si>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</si>
  <si>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</si>
  <si>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</si>
  <si>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</si>
  <si>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</si>
  <si>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</si>
  <si>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</si>
  <si>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</si>
  <si>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</si>
  <si>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</si>
  <si>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</si>
  <si>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</si>
  <si>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</si>
  <si>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</si>
  <si>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</si>
  <si>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</si>
  <si>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</si>
  <si>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</si>
  <si>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</si>
  <si>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</si>
  <si>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</si>
  <si>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</si>
  <si>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</si>
  <si>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</si>
  <si>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</si>
  <si>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</si>
  <si>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</si>
  <si>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</si>
  <si>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</si>
  <si>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</si>
  <si>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On-balance sheet exposures (excluding derivatives and SFTs)</t>
  </si>
  <si>
    <t>On-balance sheet items (excluding derivatives, SFTs and fiduciary assets, but including collateral) *</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</si>
  <si>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</si>
  <si>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</si>
  <si>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</si>
  <si>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</si>
  <si>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</si>
  <si>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</si>
  <si>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</si>
  <si>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</si>
  <si>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</si>
  <si>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</si>
  <si>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</si>
  <si>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</si>
  <si>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</si>
  <si>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</si>
  <si>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</si>
  <si>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</si>
  <si>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</si>
  <si>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</si>
  <si>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</si>
  <si>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</si>
  <si>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</si>
  <si>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</si>
  <si>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</si>
  <si>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</si>
  <si>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</si>
  <si>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</si>
  <si>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</si>
  <si>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</si>
  <si>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</si>
  <si>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</si>
  <si>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</si>
  <si>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</si>
  <si>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</si>
  <si>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</si>
  <si>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</si>
  <si>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</si>
  <si>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</si>
  <si>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</si>
  <si>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</si>
  <si>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</si>
  <si>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</si>
  <si>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*COVID 19 related provisions are deducted from balance sheet items</t>
  </si>
  <si>
    <t>Table 16</t>
  </si>
  <si>
    <t>Unweighted value by residual maturity</t>
  </si>
  <si>
    <t>Weighted value</t>
  </si>
  <si>
    <t>No maturity</t>
  </si>
  <si>
    <t>&lt; 6 month</t>
  </si>
  <si>
    <t>6 month to &lt;1yr</t>
  </si>
  <si>
    <t>&gt;= 1 yr</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</si>
  <si>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</si>
  <si>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</si>
  <si>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</si>
  <si>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</si>
  <si>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</si>
  <si>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</si>
  <si>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</si>
  <si>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</si>
  <si>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</si>
  <si>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</si>
  <si>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</si>
  <si>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</si>
  <si>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</si>
  <si>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</si>
  <si>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</si>
  <si>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</si>
  <si>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</si>
  <si>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</si>
  <si>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</si>
  <si>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</si>
  <si>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</si>
  <si>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</si>
  <si>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</si>
  <si>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</si>
  <si>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</si>
  <si>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</si>
  <si>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</si>
  <si>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</si>
  <si>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</si>
  <si>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</si>
  <si>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</si>
  <si>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</si>
  <si>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</si>
  <si>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</si>
  <si>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</si>
  <si>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</si>
  <si>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</si>
  <si>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</si>
  <si>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Past due items*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</si>
  <si>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</si>
  <si>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Table 18</t>
  </si>
  <si>
    <t xml:space="preserve">                                                                                                                                      On Balance Assets                                                                                                                   
                                                                                                                                                                                                                                                                                                            Risk classes</t>
  </si>
  <si>
    <t xml:space="preserve">Gross carrying values </t>
  </si>
  <si>
    <t>Expected Credit Loss</t>
  </si>
  <si>
    <t>General Reserve</t>
  </si>
  <si>
    <t>Accumulated write-off, during the reporting period</t>
  </si>
  <si>
    <t>Net Value</t>
  </si>
  <si>
    <t>Of which: Loans and other Assets - Non-Performing</t>
  </si>
  <si>
    <t>Of which: Loans and other Assets - other than Non-Performing</t>
  </si>
  <si>
    <t>(a+b-c-d)</t>
  </si>
  <si>
    <t xml:space="preserve"> Of which: loans</t>
  </si>
  <si>
    <t xml:space="preserve"> Of which: securities</t>
  </si>
  <si>
    <t>Table 19</t>
  </si>
  <si>
    <t>State, state organizations</t>
  </si>
  <si>
    <t>Financial Institutions</t>
  </si>
  <si>
    <t>Pawn-shops</t>
  </si>
  <si>
    <t>Construction Development, Real Estate Development and other Land Loans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</si>
  <si>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</si>
  <si>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</si>
  <si>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</si>
  <si>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</si>
  <si>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</si>
  <si>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</si>
  <si>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</si>
  <si>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</si>
  <si>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</si>
  <si>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</si>
  <si>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</si>
  <si>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</si>
  <si>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Oil Importers,Filling stationas,gas stations and Retailers</t>
  </si>
  <si>
    <t>Energy</t>
  </si>
  <si>
    <t>Auto Dealers</t>
  </si>
  <si>
    <t>HealthCare</t>
  </si>
  <si>
    <t>Pharmacy</t>
  </si>
  <si>
    <t>Telecommunication</t>
  </si>
  <si>
    <t>Service</t>
  </si>
  <si>
    <t>Agriculture</t>
  </si>
  <si>
    <t xml:space="preserve">Other </t>
  </si>
  <si>
    <t>Assets on which the Sector of repayment source is not accounted for</t>
  </si>
  <si>
    <t>Table 20</t>
  </si>
  <si>
    <t>Changes in Expected Credit Loss for loans and Corporate debt securities</t>
  </si>
  <si>
    <t>Loans</t>
  </si>
  <si>
    <t>Corporate debt securities</t>
  </si>
  <si>
    <t>Opening balance of Expected Credit Loss</t>
  </si>
  <si>
    <t>An increase in the ECL for possible losses on assets</t>
  </si>
  <si>
    <t>As a result of the origination of the new assets</t>
  </si>
  <si>
    <t>As a result of classification of assets as a low quality</t>
  </si>
  <si>
    <t>Decrease in ECL for possible losses on assets</t>
  </si>
  <si>
    <t>As a result of write-off of assets</t>
  </si>
  <si>
    <t>As a result of partial or total payment of assets</t>
  </si>
  <si>
    <t>As a result of classification of assets as a high quality</t>
  </si>
  <si>
    <t>Increase / Decrease ECL of foreign currency assets as a result of currency exchange rate changes</t>
  </si>
  <si>
    <t>Closing balance of Expected Credit Loss</t>
  </si>
  <si>
    <t>Table 21</t>
  </si>
  <si>
    <t>Gross carrying value of Non-performing Loans</t>
  </si>
  <si>
    <t>Net accumulated recoveries related to decrease of Non-performing loans</t>
  </si>
  <si>
    <t>Opening balance</t>
  </si>
  <si>
    <t>Inflows to non-performing portfolios</t>
  </si>
  <si>
    <t>Increase of non-performing portfolio, as e result of currency exchange rate changes</t>
  </si>
  <si>
    <t>Outflows from non-performing portfolios</t>
  </si>
  <si>
    <t>Outflow due to the decrease level of credit risk</t>
  </si>
  <si>
    <t>Outflow due to loan repayment, partial or total</t>
  </si>
  <si>
    <t>Outflows due to write-offs</t>
  </si>
  <si>
    <t>Outflow due to taking possession of collateral</t>
  </si>
  <si>
    <t>Outflow due to sale of portfolios</t>
  </si>
  <si>
    <t>Outflow due to other situations</t>
  </si>
  <si>
    <t>Decrease of non-performing portfolio, as a result of currency exchange rate changes</t>
  </si>
  <si>
    <t>Closing balance</t>
  </si>
  <si>
    <t>Table 22</t>
  </si>
  <si>
    <t>Distribution of loans, Debt securities  and Off-balance-sheet items according to Credit Risk Stages and Past due days</t>
  </si>
  <si>
    <t xml:space="preserve"> Gross carrying value of loans and Debt securities, nominal value of Off-balance-sheet items</t>
  </si>
  <si>
    <r>
      <t>1</t>
    </r>
    <r>
      <rPr>
        <vertAlign val="superscript"/>
        <sz val="9"/>
        <rFont val="Sylfaen"/>
        <family val="1"/>
      </rPr>
      <t>st</t>
    </r>
    <r>
      <rPr>
        <sz val="9"/>
        <rFont val="Sylfaen"/>
        <family val="1"/>
      </rPr>
      <t xml:space="preserve"> stage</t>
    </r>
  </si>
  <si>
    <r>
      <t>2</t>
    </r>
    <r>
      <rPr>
        <vertAlign val="superscript"/>
        <sz val="9"/>
        <rFont val="Sylfaen"/>
        <family val="1"/>
      </rPr>
      <t>nd</t>
    </r>
    <r>
      <rPr>
        <sz val="9"/>
        <rFont val="Sylfaen"/>
        <family val="1"/>
      </rPr>
      <t xml:space="preserve"> stage</t>
    </r>
  </si>
  <si>
    <r>
      <t>3</t>
    </r>
    <r>
      <rPr>
        <vertAlign val="superscript"/>
        <sz val="9"/>
        <rFont val="Sylfaen"/>
        <family val="1"/>
      </rPr>
      <t>rd</t>
    </r>
    <r>
      <rPr>
        <sz val="9"/>
        <rFont val="Sylfaen"/>
        <family val="1"/>
      </rPr>
      <t xml:space="preserve"> stage</t>
    </r>
  </si>
  <si>
    <t>POCI</t>
  </si>
  <si>
    <t>Past due ≤ 30 days</t>
  </si>
  <si>
    <t xml:space="preserve"> Past due &gt; 30 days ≤ 90 days </t>
  </si>
  <si>
    <t xml:space="preserve"> Past due &gt; 90 days </t>
  </si>
  <si>
    <t xml:space="preserve"> Past due &gt; 90 days ≤ 180 days </t>
  </si>
  <si>
    <t xml:space="preserve"> Past due &gt; 180 days ≤ 1 Year </t>
  </si>
  <si>
    <t xml:space="preserve"> Past due &gt; 1 Year ≤ 2 Year </t>
  </si>
  <si>
    <t xml:space="preserve"> Past due &gt; 2 Year ≤ 5 Year </t>
  </si>
  <si>
    <t xml:space="preserve">Past due &gt;5 Years </t>
  </si>
  <si>
    <t>Central banks</t>
  </si>
  <si>
    <t>General governments</t>
  </si>
  <si>
    <t>Credit institutions</t>
  </si>
  <si>
    <t>Other financial corporations</t>
  </si>
  <si>
    <t>Non-financial corporations</t>
  </si>
  <si>
    <t>Households</t>
  </si>
  <si>
    <t>Debt Securities</t>
  </si>
  <si>
    <t>Off-balance-sheet items</t>
  </si>
  <si>
    <t>Table 23</t>
  </si>
  <si>
    <t xml:space="preserve">Loans Distributed according to LTV ratio, Expected Credit Loss, Value of collateral for loans and loans secured by guarantees according to Credit Risk stages and past due days
  </t>
  </si>
  <si>
    <t xml:space="preserve"> Gross carrying value of loans</t>
  </si>
  <si>
    <t>Secured Loans</t>
  </si>
  <si>
    <t>Loans Secured by Immovable property</t>
  </si>
  <si>
    <t>1.1.1.1</t>
  </si>
  <si>
    <t>LTV ≤70%</t>
  </si>
  <si>
    <t>1.1.1.2</t>
  </si>
  <si>
    <t>LTV &gt;70% ≤85%</t>
  </si>
  <si>
    <t>1.1.1.3</t>
  </si>
  <si>
    <t>LTV &gt;85% ≤100%</t>
  </si>
  <si>
    <t>1.1.1.4</t>
  </si>
  <si>
    <t>LTV &gt;100%</t>
  </si>
  <si>
    <t>Expected Credit Loss of Loans</t>
  </si>
  <si>
    <t>Value of Pledged collateral</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</si>
  <si>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</si>
  <si>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</si>
  <si>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</si>
  <si>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</si>
  <si>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</si>
  <si>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</si>
  <si>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</si>
  <si>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</si>
  <si>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</si>
  <si>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</si>
  <si>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 xml:space="preserve">                                                                                                     Loans
                                                                                                                                                                                                             Sector of repayment source</t>
  </si>
  <si>
    <t>Gross carrying value</t>
  </si>
  <si>
    <t>Table 25</t>
  </si>
  <si>
    <t>ა</t>
  </si>
  <si>
    <t>ბ</t>
  </si>
  <si>
    <t>გ</t>
  </si>
  <si>
    <t>დ</t>
  </si>
  <si>
    <t>ე</t>
  </si>
  <si>
    <t>ვ</t>
  </si>
  <si>
    <t>ზ</t>
  </si>
  <si>
    <t>თ</t>
  </si>
  <si>
    <t>ი</t>
  </si>
  <si>
    <t xml:space="preserve">                               Gross carrying value(Nominal value for Offbalance)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</si>
  <si>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</si>
  <si>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</si>
  <si>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</si>
  <si>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</si>
  <si>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</si>
  <si>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</si>
  <si>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</si>
  <si>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</si>
  <si>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</si>
  <si>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Off-balance-sheet itmes</t>
  </si>
  <si>
    <t xml:space="preserve"> Of which: Non-Performing Loans</t>
  </si>
  <si>
    <t xml:space="preserve"> Of which: Non-Performing Corporate debt securities</t>
  </si>
  <si>
    <t xml:space="preserve"> Of which: Non-Performing Off-balance-sheet itmes</t>
  </si>
  <si>
    <t>Table 26</t>
  </si>
  <si>
    <t>Retail Products</t>
  </si>
  <si>
    <t>Contractual Principal Amount</t>
  </si>
  <si>
    <t>Gross carrying value of Loans</t>
  </si>
  <si>
    <t>Number of Loans</t>
  </si>
  <si>
    <t>Weighted average nominal interest rate on quarterly disbursed loans</t>
  </si>
  <si>
    <t>Weighted average effective interest rate on quarterly disbursed loans</t>
  </si>
  <si>
    <t>Weighted average nominal interest rate (on Residual Contractual value of Loans)</t>
  </si>
  <si>
    <t>Weighted average remaining maturity (months) according to the  Residual Contractual value of Loans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</si>
  <si>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</si>
  <si>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</si>
  <si>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</si>
  <si>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</si>
  <si>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</si>
  <si>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</si>
  <si>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</si>
  <si>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</si>
  <si>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</si>
  <si>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</si>
  <si>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</si>
  <si>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</si>
  <si>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</si>
  <si>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</si>
  <si>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http://halykbank.ge</t>
  </si>
  <si>
    <t xml:space="preserve"> ცხრილი 9 (Capital), N10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</si>
</sst>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_(* #,##0_);_(* \(#,##0\);_(* &quot;-&quot;??_);_(@_)"/>
    <numFmt numFmtId="166" formatCode="#,##0_ ;[Red]\-#,##0\ "/>
    <numFmt numFmtId="167" formatCode="_(#,##0_);_(\(#,##0\);_(\ \-\ _);_(@_)"/>
    <numFmt numFmtId="168" formatCode="0.0%"/>
    <numFmt numFmtId="169" formatCode="_-* #,##0.00_-;\-* #,##0.00_-;_-*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name val="Arial"/>
      <family val="2"/>
    </font>
    <font>
      <b/>
      <sz val="11"/>
      <name val="Arial"/>
      <family val="2"/>
    </font>
    <font>
      <sz val="11"/>
      <color theme="1"/>
      <name val="Arial"/>
      <family val="2"/>
    </font>
    <font>
      <b/>
      <i/>
      <sz val="10"/>
      <color theme="1"/>
      <name val="Arial"/>
      <family val="2"/>
    </font>
    <font>
      <u/>
      <sz val="10"/>
      <color indexed="12"/>
      <name val="Arial"/>
      <family val="2"/>
    </font>
    <font>
      <b/>
      <sz val="10"/>
      <color theme="1"/>
      <name val="Arial"/>
      <family val="2"/>
    </font>
    <font>
      <b/>
      <i/>
      <sz val="11"/>
      <color theme="1"/>
      <name val="Arial"/>
      <family val="2"/>
    </font>
    <font>
      <b/>
      <sz val="10"/>
      <name val="Arial"/>
      <family val="2"/>
    </font>
    <font>
      <sz val="10"/>
      <name val="MS Sans Serif"/>
      <family val="2"/>
    </font>
    <font>
      <b/>
      <i/>
      <sz val="10"/>
      <name val="Arial"/>
      <family val="2"/>
    </font>
    <font>
      <sz val="10"/>
      <color rgb="FF333333"/>
      <name val="Arial"/>
      <family val="2"/>
    </font>
    <font>
      <sz val="10"/>
      <name val="Calibri"/>
      <family val="2"/>
      <scheme val="minor"/>
    </font>
    <font>
      <b/>
      <sz val="12"/>
      <color theme="1"/>
      <name val="Calibri"/>
      <family val="2"/>
      <scheme val="minor"/>
    </font>
    <font>
      <b/>
      <sz val="10"/>
      <name val="Sylfaen"/>
      <family val="1"/>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b/>
      <sz val="9"/>
      <name val="Arial"/>
      <family val="2"/>
    </font>
    <font>
      <sz val="10"/>
      <name val="Sylfaen"/>
      <family val="1"/>
    </font>
    <font>
      <i/>
      <sz val="10"/>
      <name val="Arial"/>
      <family val="2"/>
    </font>
    <font>
      <b/>
      <sz val="10"/>
      <name val="Calibri"/>
      <family val="2"/>
      <scheme val="minor"/>
    </font>
    <font>
      <sz val="8"/>
      <color theme="1"/>
      <name val="Arial"/>
      <family val="2"/>
    </font>
    <font>
      <sz val="10"/>
      <color theme="1"/>
      <name val="Times New Roman"/>
      <family val="1"/>
    </font>
    <font>
      <sz val="10"/>
      <name val="Arial"/>
      <family val="2"/>
      <charset val="204"/>
    </font>
    <font>
      <b/>
      <sz val="10"/>
      <color theme="1"/>
      <name val="Calibri"/>
      <family val="2"/>
      <scheme val="minor"/>
    </font>
    <font>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i/>
      <sz val="10"/>
      <color theme="1"/>
      <name val="Arial"/>
      <family val="2"/>
    </font>
    <font>
      <i/>
      <sz val="11"/>
      <color theme="1"/>
      <name val="Arial"/>
      <family val="2"/>
    </font>
    <font>
      <b/>
      <sz val="11"/>
      <color theme="1"/>
      <name val="Arial"/>
      <family val="2"/>
    </font>
    <font>
      <i/>
      <sz val="10"/>
      <color theme="1"/>
      <name val="Sylfaen"/>
      <family val="1"/>
    </font>
    <font>
      <sz val="8"/>
      <color theme="1"/>
      <name val="Calibri"/>
      <family val="2"/>
      <scheme val="minor"/>
    </font>
    <font>
      <sz val="10"/>
      <name val="SPKolheti"/>
      <family val="1"/>
    </font>
    <font>
      <i/>
      <sz val="10"/>
      <color theme="1"/>
      <name val="Calibri"/>
      <family val="2"/>
      <scheme val="minor"/>
    </font>
    <font>
      <sz val="11"/>
      <name val="Arial"/>
      <family val="2"/>
    </font>
    <font>
      <sz val="9"/>
      <name val="Arial"/>
      <family val="2"/>
    </font>
    <font>
      <sz val="9"/>
      <name val="Calibri"/>
      <family val="2"/>
    </font>
    <font>
      <i/>
      <sz val="9"/>
      <name val="Arial"/>
      <family val="2"/>
    </font>
    <font>
      <b/>
      <sz val="9"/>
      <name val="Calibri"/>
      <family val="2"/>
    </font>
    <font>
      <sz val="11"/>
      <name val="Calibri"/>
      <family val="2"/>
    </font>
    <font>
      <b/>
      <sz val="11"/>
      <name val="Calibri"/>
      <family val="2"/>
    </font>
    <font>
      <sz val="8"/>
      <name val="Arial"/>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i/>
      <sz val="9"/>
      <name val="Calibri"/>
      <family val="1"/>
      <scheme val="minor"/>
    </font>
    <font>
      <b/>
      <sz val="9"/>
      <name val="Calibri"/>
      <family val="1"/>
      <scheme val="minor"/>
    </font>
    <font>
      <b/>
      <u/>
      <sz val="9"/>
      <color theme="1"/>
      <name val="Sylfaen"/>
      <family val="1"/>
    </font>
    <font>
      <vertAlign val="superscript"/>
      <sz val="9"/>
      <name val="Sylfaen"/>
      <family val="1"/>
    </font>
    <font>
      <b/>
      <sz val="8"/>
      <name val="Sylfaen"/>
      <family val="1"/>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thin">
        <color auto="1"/>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164" fontId="12" fillId="3" borderId="0"/>
    <xf numFmtId="0" fontId="4" fillId="0" borderId="0"/>
    <xf numFmtId="0" fontId="31" fillId="0" borderId="0"/>
    <xf numFmtId="0" fontId="31"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alignment vertical="center"/>
    </xf>
    <xf numFmtId="169" fontId="1" fillId="0" borderId="0" applyFont="0" applyFill="0" applyBorder="0" applyAlignment="0" applyProtection="0"/>
  </cellStyleXfs>
  <cellXfs count="816">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0" xfId="0" applyFont="1"/>
    <xf numFmtId="0" fontId="4" fillId="2" borderId="1" xfId="3" applyFont="1" applyFill="1" applyBorder="1" applyAlignment="1" applyProtection="1">
      <alignment horizontal="right" indent="1"/>
    </xf>
    <xf numFmtId="0" fontId="4" fillId="2" borderId="1" xfId="3" applyFont="1" applyFill="1" applyBorder="1" applyAlignment="1" applyProtection="1">
      <alignment horizontal="left" wrapText="1"/>
    </xf>
    <xf numFmtId="0" fontId="6" fillId="0" borderId="1" xfId="0" applyFont="1" applyBorder="1"/>
    <xf numFmtId="0" fontId="3" fillId="0" borderId="1" xfId="3" applyFont="1" applyFill="1" applyBorder="1" applyAlignment="1" applyProtection="1">
      <alignment horizontal="left" wrapText="1"/>
    </xf>
    <xf numFmtId="0" fontId="4" fillId="0" borderId="1" xfId="3" applyFont="1" applyFill="1" applyBorder="1" applyAlignment="1" applyProtection="1">
      <alignment horizontal="left" wrapText="1"/>
    </xf>
    <xf numFmtId="0" fontId="4" fillId="2" borderId="2" xfId="3" applyFont="1" applyFill="1" applyBorder="1" applyAlignment="1" applyProtection="1">
      <alignment horizontal="right" indent="1"/>
    </xf>
    <xf numFmtId="0" fontId="4" fillId="0" borderId="2" xfId="3" applyFont="1" applyFill="1" applyBorder="1" applyAlignment="1" applyProtection="1">
      <alignment horizontal="left" wrapText="1"/>
    </xf>
    <xf numFmtId="0" fontId="7" fillId="0" borderId="0" xfId="0" applyFont="1" applyBorder="1" applyAlignment="1">
      <alignment wrapText="1"/>
    </xf>
    <xf numFmtId="0" fontId="4" fillId="2" borderId="1" xfId="3" applyFont="1" applyFill="1" applyBorder="1" applyAlignment="1" applyProtection="1"/>
    <xf numFmtId="0" fontId="8" fillId="0" borderId="0" xfId="4" applyAlignment="1" applyProtection="1"/>
    <xf numFmtId="0" fontId="8" fillId="0" borderId="1" xfId="4" applyFill="1" applyBorder="1" applyAlignment="1" applyProtection="1"/>
    <xf numFmtId="0" fontId="6" fillId="0" borderId="0" xfId="0" applyFont="1" applyAlignment="1"/>
    <xf numFmtId="0" fontId="8" fillId="0" borderId="1" xfId="4" applyFill="1" applyBorder="1" applyAlignment="1" applyProtection="1">
      <alignment horizontal="left" vertical="center" wrapText="1"/>
    </xf>
    <xf numFmtId="49" fontId="3" fillId="0" borderId="1" xfId="0" applyNumberFormat="1" applyFont="1" applyBorder="1" applyAlignment="1">
      <alignment horizontal="right"/>
    </xf>
    <xf numFmtId="0" fontId="8" fillId="0" borderId="1" xfId="4" applyFill="1" applyBorder="1" applyAlignment="1" applyProtection="1">
      <alignment horizontal="left" vertical="center"/>
    </xf>
    <xf numFmtId="0" fontId="8" fillId="0" borderId="1" xfId="4" applyBorder="1" applyAlignment="1" applyProtection="1"/>
    <xf numFmtId="0" fontId="3" fillId="0" borderId="1" xfId="0" applyFont="1" applyFill="1" applyBorder="1"/>
    <xf numFmtId="0" fontId="3" fillId="0" borderId="0" xfId="0" applyFont="1"/>
    <xf numFmtId="0" fontId="4" fillId="0" borderId="0" xfId="5" applyFont="1" applyFill="1" applyBorder="1" applyProtection="1"/>
    <xf numFmtId="0" fontId="4" fillId="0" borderId="0" xfId="0" applyFont="1"/>
    <xf numFmtId="14" fontId="4" fillId="0" borderId="0" xfId="0" applyNumberFormat="1" applyFont="1"/>
    <xf numFmtId="0" fontId="4" fillId="0" borderId="0" xfId="0" applyFont="1" applyBorder="1"/>
    <xf numFmtId="0" fontId="3" fillId="0" borderId="0" xfId="0" applyFont="1" applyBorder="1"/>
    <xf numFmtId="0" fontId="6" fillId="0" borderId="0" xfId="0" applyFont="1" applyBorder="1"/>
    <xf numFmtId="0" fontId="4" fillId="0" borderId="5" xfId="0" applyFont="1" applyBorder="1"/>
    <xf numFmtId="0" fontId="9" fillId="0" borderId="5" xfId="0" applyFont="1" applyBorder="1" applyAlignment="1">
      <alignment horizontal="center" vertical="center"/>
    </xf>
    <xf numFmtId="0" fontId="4" fillId="0" borderId="9" xfId="0" applyFont="1" applyBorder="1" applyAlignment="1">
      <alignment horizontal="right" vertical="center" wrapText="1"/>
    </xf>
    <xf numFmtId="0" fontId="4" fillId="0" borderId="10" xfId="0" applyFont="1" applyBorder="1" applyAlignment="1">
      <alignment vertical="center" wrapText="1"/>
    </xf>
    <xf numFmtId="0" fontId="4" fillId="0" borderId="10" xfId="0" applyNumberFormat="1" applyFont="1" applyFill="1" applyBorder="1" applyAlignment="1">
      <alignment horizontal="left" vertical="center" wrapText="1" indent="1"/>
    </xf>
    <xf numFmtId="0" fontId="4" fillId="0" borderId="11" xfId="0" applyNumberFormat="1" applyFont="1" applyFill="1" applyBorder="1" applyAlignment="1">
      <alignment horizontal="left" vertical="center" wrapText="1" indent="1"/>
    </xf>
    <xf numFmtId="0" fontId="4" fillId="0" borderId="12" xfId="0" applyNumberFormat="1" applyFont="1" applyFill="1" applyBorder="1" applyAlignment="1">
      <alignment horizontal="left" vertical="center" wrapText="1" indent="1"/>
    </xf>
    <xf numFmtId="0" fontId="11" fillId="0" borderId="1" xfId="0" applyFont="1" applyFill="1" applyBorder="1" applyAlignment="1">
      <alignment horizontal="center" vertical="center" wrapText="1"/>
    </xf>
    <xf numFmtId="164" fontId="4" fillId="3" borderId="0" xfId="6" applyFont="1" applyBorder="1"/>
    <xf numFmtId="164" fontId="4" fillId="3" borderId="13" xfId="6" applyFont="1" applyBorder="1"/>
    <xf numFmtId="164" fontId="4" fillId="3" borderId="14" xfId="6" applyFont="1" applyBorder="1"/>
    <xf numFmtId="0" fontId="4" fillId="0" borderId="9"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4" fillId="0" borderId="9" xfId="0" applyFont="1" applyFill="1" applyBorder="1" applyAlignment="1">
      <alignment horizontal="right" vertical="center" wrapText="1"/>
    </xf>
    <xf numFmtId="0" fontId="4" fillId="0" borderId="1" xfId="0" applyFont="1" applyBorder="1" applyAlignment="1">
      <alignment vertical="center" wrapText="1"/>
    </xf>
    <xf numFmtId="165" fontId="4" fillId="0" borderId="1" xfId="1" applyNumberFormat="1" applyFont="1" applyFill="1" applyBorder="1" applyAlignment="1" applyProtection="1">
      <alignment vertical="center" wrapText="1"/>
      <protection locked="0"/>
    </xf>
    <xf numFmtId="165" fontId="3" fillId="0" borderId="1" xfId="1" applyNumberFormat="1" applyFont="1" applyFill="1" applyBorder="1" applyAlignment="1" applyProtection="1">
      <alignment vertical="center" wrapText="1"/>
      <protection locked="0"/>
    </xf>
    <xf numFmtId="165" fontId="3" fillId="0" borderId="15" xfId="1" applyNumberFormat="1" applyFont="1" applyFill="1" applyBorder="1" applyAlignment="1" applyProtection="1">
      <alignment vertical="center" wrapText="1"/>
      <protection locked="0"/>
    </xf>
    <xf numFmtId="165" fontId="3" fillId="0" borderId="9" xfId="1" applyNumberFormat="1" applyFont="1" applyFill="1" applyBorder="1" applyAlignment="1" applyProtection="1">
      <alignment vertical="center" wrapText="1"/>
      <protection locked="0"/>
    </xf>
    <xf numFmtId="165" fontId="4" fillId="0" borderId="1" xfId="1" applyNumberFormat="1" applyFont="1" applyFill="1" applyBorder="1" applyAlignment="1" applyProtection="1">
      <alignment horizontal="right" vertical="center" wrapText="1"/>
      <protection locked="0"/>
    </xf>
    <xf numFmtId="9" fontId="11" fillId="0" borderId="1" xfId="2" applyFont="1" applyFill="1" applyBorder="1" applyAlignment="1" applyProtection="1">
      <alignment horizontal="right" vertical="center" wrapText="1"/>
      <protection locked="0"/>
    </xf>
    <xf numFmtId="9" fontId="3" fillId="0" borderId="1" xfId="2" applyFont="1" applyFill="1" applyBorder="1" applyAlignment="1" applyProtection="1">
      <alignment vertical="center" wrapText="1"/>
      <protection locked="0"/>
    </xf>
    <xf numFmtId="9" fontId="3" fillId="0" borderId="15" xfId="2" applyFont="1" applyFill="1" applyBorder="1" applyAlignment="1" applyProtection="1">
      <alignment vertical="center" wrapText="1"/>
      <protection locked="0"/>
    </xf>
    <xf numFmtId="9" fontId="6" fillId="0" borderId="0" xfId="2" applyFont="1" applyFill="1"/>
    <xf numFmtId="9" fontId="3" fillId="0" borderId="9" xfId="2" applyFont="1" applyFill="1" applyBorder="1" applyAlignment="1" applyProtection="1">
      <alignment vertical="center" wrapText="1"/>
      <protection locked="0"/>
    </xf>
    <xf numFmtId="0" fontId="6" fillId="0" borderId="0" xfId="0" applyFont="1" applyFill="1"/>
    <xf numFmtId="9" fontId="4" fillId="0" borderId="1" xfId="2" applyFont="1" applyBorder="1" applyAlignment="1" applyProtection="1">
      <alignment horizontal="right" vertical="center" wrapText="1"/>
      <protection locked="0"/>
    </xf>
    <xf numFmtId="9" fontId="3" fillId="0" borderId="1" xfId="2" applyFont="1" applyBorder="1" applyAlignment="1" applyProtection="1">
      <alignment vertical="center" wrapText="1"/>
      <protection locked="0"/>
    </xf>
    <xf numFmtId="9" fontId="3" fillId="0" borderId="15" xfId="2" applyFont="1" applyBorder="1" applyAlignment="1" applyProtection="1">
      <alignment vertical="center" wrapText="1"/>
      <protection locked="0"/>
    </xf>
    <xf numFmtId="9" fontId="6" fillId="0" borderId="0" xfId="2" applyFont="1"/>
    <xf numFmtId="9" fontId="3" fillId="0" borderId="9" xfId="2" applyFont="1" applyBorder="1" applyAlignment="1" applyProtection="1">
      <alignment vertical="center" wrapText="1"/>
      <protection locked="0"/>
    </xf>
    <xf numFmtId="0" fontId="4" fillId="4" borderId="9" xfId="0" applyFont="1" applyFill="1" applyBorder="1" applyAlignment="1">
      <alignment horizontal="right" vertical="center"/>
    </xf>
    <xf numFmtId="9" fontId="4" fillId="4" borderId="1" xfId="2" applyFont="1" applyFill="1" applyBorder="1" applyAlignment="1" applyProtection="1">
      <alignment vertical="center"/>
      <protection locked="0"/>
    </xf>
    <xf numFmtId="9" fontId="14" fillId="4" borderId="1" xfId="2" applyFont="1" applyFill="1" applyBorder="1" applyAlignment="1" applyProtection="1">
      <alignment vertical="center"/>
      <protection locked="0"/>
    </xf>
    <xf numFmtId="9" fontId="14" fillId="4" borderId="15" xfId="2" applyFont="1" applyFill="1" applyBorder="1" applyAlignment="1" applyProtection="1">
      <alignment vertical="center"/>
      <protection locked="0"/>
    </xf>
    <xf numFmtId="9" fontId="14" fillId="4" borderId="9" xfId="2" applyFont="1" applyFill="1" applyBorder="1" applyAlignment="1" applyProtection="1">
      <alignment vertical="center"/>
      <protection locked="0"/>
    </xf>
    <xf numFmtId="9" fontId="3" fillId="0" borderId="1" xfId="2" applyFont="1" applyFill="1" applyBorder="1" applyAlignment="1" applyProtection="1">
      <alignment horizontal="center" vertical="center" wrapText="1"/>
      <protection locked="0"/>
    </xf>
    <xf numFmtId="9" fontId="3" fillId="0" borderId="15" xfId="2" applyFont="1" applyFill="1" applyBorder="1" applyAlignment="1" applyProtection="1">
      <alignment horizontal="center" vertical="center" wrapText="1"/>
      <protection locked="0"/>
    </xf>
    <xf numFmtId="9" fontId="3" fillId="0" borderId="9" xfId="2" applyFont="1" applyFill="1" applyBorder="1" applyAlignment="1" applyProtection="1">
      <alignment horizontal="center" vertical="center" wrapText="1"/>
      <protection locked="0"/>
    </xf>
    <xf numFmtId="0" fontId="11" fillId="0" borderId="9" xfId="0" applyFont="1" applyFill="1" applyBorder="1" applyAlignment="1">
      <alignment horizontal="center" vertical="center" wrapText="1"/>
    </xf>
    <xf numFmtId="165" fontId="4" fillId="4" borderId="1" xfId="1" applyNumberFormat="1" applyFont="1" applyFill="1" applyBorder="1" applyAlignment="1" applyProtection="1">
      <alignment vertical="center"/>
      <protection locked="0"/>
    </xf>
    <xf numFmtId="165" fontId="14" fillId="4" borderId="1" xfId="1" applyNumberFormat="1" applyFont="1" applyFill="1" applyBorder="1" applyAlignment="1" applyProtection="1">
      <alignment vertical="center"/>
      <protection locked="0"/>
    </xf>
    <xf numFmtId="165" fontId="14" fillId="4" borderId="15" xfId="1" applyNumberFormat="1" applyFont="1" applyFill="1" applyBorder="1" applyAlignment="1" applyProtection="1">
      <alignment vertical="center"/>
      <protection locked="0"/>
    </xf>
    <xf numFmtId="165" fontId="14" fillId="4" borderId="9" xfId="1" applyNumberFormat="1" applyFont="1" applyFill="1" applyBorder="1" applyAlignment="1" applyProtection="1">
      <alignment vertical="center"/>
      <protection locked="0"/>
    </xf>
    <xf numFmtId="0" fontId="4" fillId="4" borderId="16" xfId="0" applyFont="1" applyFill="1" applyBorder="1" applyAlignment="1">
      <alignment horizontal="right" vertical="center"/>
    </xf>
    <xf numFmtId="0" fontId="4" fillId="0" borderId="2" xfId="0" applyFont="1" applyBorder="1" applyAlignment="1">
      <alignment vertical="center" wrapText="1"/>
    </xf>
    <xf numFmtId="9" fontId="4" fillId="4" borderId="2" xfId="2" applyFont="1" applyFill="1" applyBorder="1" applyAlignment="1" applyProtection="1">
      <alignment vertical="center"/>
      <protection locked="0"/>
    </xf>
    <xf numFmtId="9" fontId="14" fillId="4" borderId="2" xfId="2" applyFont="1" applyFill="1" applyBorder="1" applyAlignment="1" applyProtection="1">
      <alignment vertical="center"/>
      <protection locked="0"/>
    </xf>
    <xf numFmtId="9" fontId="14" fillId="4" borderId="17" xfId="2" applyFont="1" applyFill="1" applyBorder="1" applyAlignment="1" applyProtection="1">
      <alignment vertical="center"/>
      <protection locked="0"/>
    </xf>
    <xf numFmtId="9" fontId="14" fillId="4" borderId="16" xfId="2" applyFont="1" applyFill="1" applyBorder="1" applyAlignment="1" applyProtection="1">
      <alignment vertical="center"/>
      <protection locked="0"/>
    </xf>
    <xf numFmtId="166" fontId="4" fillId="4" borderId="2" xfId="0" applyNumberFormat="1" applyFont="1" applyFill="1" applyBorder="1" applyAlignment="1" applyProtection="1">
      <alignment vertical="center"/>
      <protection locked="0"/>
    </xf>
    <xf numFmtId="166" fontId="14" fillId="4" borderId="2" xfId="0" applyNumberFormat="1" applyFont="1" applyFill="1" applyBorder="1" applyAlignment="1" applyProtection="1">
      <alignment vertical="center"/>
      <protection locked="0"/>
    </xf>
    <xf numFmtId="166" fontId="14" fillId="4" borderId="17" xfId="0" applyNumberFormat="1" applyFont="1" applyFill="1" applyBorder="1" applyAlignment="1" applyProtection="1">
      <alignment vertical="center"/>
      <protection locked="0"/>
    </xf>
    <xf numFmtId="166" fontId="14" fillId="4" borderId="16" xfId="0" applyNumberFormat="1" applyFont="1" applyFill="1" applyBorder="1" applyAlignment="1" applyProtection="1">
      <alignment vertical="center"/>
      <protection locked="0"/>
    </xf>
    <xf numFmtId="165" fontId="4" fillId="4" borderId="2" xfId="1" applyNumberFormat="1" applyFont="1" applyFill="1" applyBorder="1" applyAlignment="1" applyProtection="1">
      <alignment vertical="center"/>
      <protection locked="0"/>
    </xf>
    <xf numFmtId="165" fontId="14" fillId="4" borderId="2" xfId="1" applyNumberFormat="1" applyFont="1" applyFill="1" applyBorder="1" applyAlignment="1" applyProtection="1">
      <alignment vertical="center"/>
      <protection locked="0"/>
    </xf>
    <xf numFmtId="165" fontId="14" fillId="4" borderId="17" xfId="1" applyNumberFormat="1" applyFont="1" applyFill="1" applyBorder="1" applyAlignment="1" applyProtection="1">
      <alignment vertical="center"/>
      <protection locked="0"/>
    </xf>
    <xf numFmtId="165" fontId="14" fillId="4" borderId="16" xfId="1" applyNumberFormat="1" applyFont="1" applyFill="1" applyBorder="1" applyAlignment="1" applyProtection="1">
      <alignment vertical="center"/>
      <protection locked="0"/>
    </xf>
    <xf numFmtId="0" fontId="4" fillId="4" borderId="18" xfId="0" applyFont="1" applyFill="1" applyBorder="1" applyAlignment="1">
      <alignment horizontal="right" vertical="center"/>
    </xf>
    <xf numFmtId="0" fontId="4" fillId="0" borderId="19" xfId="0" applyFont="1" applyBorder="1" applyAlignment="1">
      <alignment vertical="center" wrapText="1"/>
    </xf>
    <xf numFmtId="9" fontId="4" fillId="4" borderId="19" xfId="2" applyFont="1" applyFill="1" applyBorder="1" applyAlignment="1" applyProtection="1">
      <alignment vertical="center"/>
      <protection locked="0"/>
    </xf>
    <xf numFmtId="9" fontId="14" fillId="4" borderId="19" xfId="2" applyFont="1" applyFill="1" applyBorder="1" applyAlignment="1" applyProtection="1">
      <alignment vertical="center"/>
      <protection locked="0"/>
    </xf>
    <xf numFmtId="9" fontId="14" fillId="4" borderId="20" xfId="2" applyFont="1" applyFill="1" applyBorder="1" applyAlignment="1" applyProtection="1">
      <alignment vertical="center"/>
      <protection locked="0"/>
    </xf>
    <xf numFmtId="9" fontId="14" fillId="4" borderId="18" xfId="2" applyFont="1" applyFill="1" applyBorder="1" applyAlignment="1" applyProtection="1">
      <alignment vertical="center"/>
      <protection locked="0"/>
    </xf>
    <xf numFmtId="0" fontId="4" fillId="0" borderId="0" xfId="0" applyFont="1" applyAlignment="1">
      <alignment horizontal="right"/>
    </xf>
    <xf numFmtId="0" fontId="4" fillId="0" borderId="0" xfId="0" applyFont="1" applyAlignment="1">
      <alignment wrapText="1"/>
    </xf>
    <xf numFmtId="0" fontId="15" fillId="0" borderId="0" xfId="0" applyFont="1" applyAlignment="1">
      <alignment wrapText="1"/>
    </xf>
    <xf numFmtId="0" fontId="4" fillId="0"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18" fillId="2" borderId="1" xfId="7" applyFont="1" applyFill="1" applyBorder="1" applyAlignment="1">
      <alignment horizontal="left" vertical="center" wrapText="1"/>
    </xf>
    <xf numFmtId="165" fontId="0" fillId="0" borderId="1" xfId="1" applyNumberFormat="1" applyFont="1" applyBorder="1"/>
    <xf numFmtId="165" fontId="0" fillId="5" borderId="1" xfId="1" applyNumberFormat="1" applyFont="1" applyFill="1" applyBorder="1"/>
    <xf numFmtId="165" fontId="0" fillId="0" borderId="0" xfId="0" applyNumberFormat="1"/>
    <xf numFmtId="0" fontId="19" fillId="0" borderId="1" xfId="7" applyFont="1" applyFill="1" applyBorder="1" applyAlignment="1">
      <alignment horizontal="left" vertical="center" wrapText="1" indent="1"/>
    </xf>
    <xf numFmtId="0" fontId="20" fillId="2" borderId="25" xfId="0" applyFont="1" applyFill="1" applyBorder="1" applyAlignment="1">
      <alignment horizontal="left" vertical="center" wrapText="1"/>
    </xf>
    <xf numFmtId="0" fontId="19" fillId="2" borderId="1" xfId="7" applyFont="1" applyFill="1" applyBorder="1" applyAlignment="1">
      <alignment horizontal="left" vertical="center" wrapText="1" indent="1"/>
    </xf>
    <xf numFmtId="0" fontId="18" fillId="0" borderId="25"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5" xfId="0" applyFont="1" applyFill="1" applyBorder="1" applyAlignment="1">
      <alignment vertical="center" wrapText="1"/>
    </xf>
    <xf numFmtId="165" fontId="0" fillId="0" borderId="1" xfId="1" applyNumberFormat="1" applyFont="1" applyBorder="1" applyAlignment="1">
      <alignment vertical="center"/>
    </xf>
    <xf numFmtId="165" fontId="0" fillId="5" borderId="1" xfId="1" applyNumberFormat="1" applyFont="1" applyFill="1" applyBorder="1" applyAlignment="1">
      <alignment vertical="center"/>
    </xf>
    <xf numFmtId="0" fontId="21" fillId="0" borderId="25" xfId="0" applyFont="1" applyFill="1" applyBorder="1" applyAlignment="1">
      <alignment horizontal="left" vertical="center" wrapText="1" indent="1"/>
    </xf>
    <xf numFmtId="0" fontId="21" fillId="2" borderId="25" xfId="0" applyFont="1" applyFill="1" applyBorder="1" applyAlignment="1">
      <alignment horizontal="left" vertical="center" wrapText="1" indent="1"/>
    </xf>
    <xf numFmtId="0" fontId="20" fillId="2" borderId="26" xfId="0" applyFont="1" applyFill="1" applyBorder="1" applyAlignment="1">
      <alignment horizontal="left" vertical="center" wrapText="1"/>
    </xf>
    <xf numFmtId="0" fontId="21" fillId="0" borderId="1" xfId="7" applyFont="1" applyFill="1" applyBorder="1" applyAlignment="1">
      <alignment horizontal="left" vertical="center" wrapText="1" indent="1"/>
    </xf>
    <xf numFmtId="0" fontId="20" fillId="0" borderId="1" xfId="0" applyFont="1" applyFill="1" applyBorder="1" applyAlignment="1">
      <alignment horizontal="left" vertical="center" wrapText="1"/>
    </xf>
    <xf numFmtId="0" fontId="22" fillId="0" borderId="1" xfId="7" applyFont="1" applyFill="1" applyBorder="1" applyAlignment="1">
      <alignment horizontal="center" vertical="center" wrapText="1"/>
    </xf>
    <xf numFmtId="0" fontId="20" fillId="2" borderId="27" xfId="0" applyFont="1" applyFill="1" applyBorder="1" applyAlignment="1">
      <alignment horizontal="left" vertical="center" wrapText="1"/>
    </xf>
    <xf numFmtId="0" fontId="19" fillId="2" borderId="25" xfId="0" applyFont="1" applyFill="1" applyBorder="1" applyAlignment="1">
      <alignment horizontal="left" vertical="center" wrapText="1" indent="1"/>
    </xf>
    <xf numFmtId="0" fontId="20" fillId="0" borderId="25" xfId="0" applyFont="1" applyBorder="1" applyAlignment="1">
      <alignment horizontal="left" vertical="center" wrapText="1"/>
    </xf>
    <xf numFmtId="0" fontId="19" fillId="0" borderId="25" xfId="0" applyFont="1" applyBorder="1" applyAlignment="1">
      <alignment horizontal="left" vertical="center" wrapText="1" indent="1"/>
    </xf>
    <xf numFmtId="0" fontId="19" fillId="0" borderId="26" xfId="0" applyFont="1" applyBorder="1" applyAlignment="1">
      <alignment horizontal="left" vertical="center" wrapText="1" indent="1"/>
    </xf>
    <xf numFmtId="0" fontId="20" fillId="0" borderId="1" xfId="7" applyFont="1" applyFill="1" applyBorder="1" applyAlignment="1">
      <alignment horizontal="left" vertical="center" wrapText="1"/>
    </xf>
    <xf numFmtId="0" fontId="20" fillId="0" borderId="1" xfId="0" applyFont="1" applyFill="1" applyBorder="1" applyAlignment="1">
      <alignment vertical="center" wrapText="1"/>
    </xf>
    <xf numFmtId="0" fontId="20" fillId="2" borderId="1" xfId="7" applyFont="1" applyFill="1" applyBorder="1" applyAlignment="1">
      <alignment horizontal="left" vertical="center" wrapText="1"/>
    </xf>
    <xf numFmtId="0" fontId="19" fillId="0" borderId="25" xfId="0" applyFont="1" applyFill="1" applyBorder="1" applyAlignment="1">
      <alignment horizontal="left" vertical="center" wrapText="1" indent="1"/>
    </xf>
    <xf numFmtId="0" fontId="23" fillId="0" borderId="0" xfId="0" applyFont="1" applyAlignment="1">
      <alignment horizontal="justify"/>
    </xf>
    <xf numFmtId="0" fontId="0" fillId="0" borderId="0" xfId="0" applyAlignment="1">
      <alignment horizontal="center"/>
    </xf>
    <xf numFmtId="0" fontId="0" fillId="0" borderId="0" xfId="0" applyAlignment="1">
      <alignment horizontal="left" vertical="center"/>
    </xf>
    <xf numFmtId="0" fontId="0" fillId="0" borderId="1" xfId="0" applyBorder="1" applyAlignment="1">
      <alignment horizontal="center" vertical="center"/>
    </xf>
    <xf numFmtId="0" fontId="20" fillId="0" borderId="30" xfId="0" applyFont="1" applyFill="1" applyBorder="1" applyAlignment="1">
      <alignment horizontal="justify" vertical="center" wrapText="1"/>
    </xf>
    <xf numFmtId="0" fontId="19" fillId="0" borderId="26" xfId="0" applyFont="1" applyFill="1" applyBorder="1" applyAlignment="1">
      <alignment horizontal="left" vertical="center" wrapText="1" indent="1"/>
    </xf>
    <xf numFmtId="0" fontId="20" fillId="0" borderId="25"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20" fillId="2" borderId="25" xfId="0" applyFont="1" applyFill="1" applyBorder="1" applyAlignment="1">
      <alignment horizontal="justify" vertical="center" wrapText="1"/>
    </xf>
    <xf numFmtId="0" fontId="20" fillId="0" borderId="26" xfId="0" applyFont="1" applyFill="1" applyBorder="1" applyAlignment="1">
      <alignment horizontal="justify" vertical="center" wrapText="1"/>
    </xf>
    <xf numFmtId="0" fontId="20" fillId="0" borderId="27" xfId="0" applyFont="1" applyFill="1" applyBorder="1" applyAlignment="1">
      <alignment horizontal="justify" vertical="center" wrapText="1"/>
    </xf>
    <xf numFmtId="0" fontId="18" fillId="0" borderId="25" xfId="0" applyFont="1" applyFill="1" applyBorder="1" applyAlignment="1">
      <alignment vertical="center" wrapText="1"/>
    </xf>
    <xf numFmtId="165" fontId="0" fillId="0" borderId="1" xfId="1" applyNumberFormat="1" applyFont="1" applyBorder="1" applyProtection="1"/>
    <xf numFmtId="0" fontId="19" fillId="0" borderId="25" xfId="0" applyFont="1" applyFill="1" applyBorder="1" applyAlignment="1">
      <alignment horizontal="left" vertical="center" wrapText="1"/>
    </xf>
    <xf numFmtId="0" fontId="20" fillId="0" borderId="31" xfId="0" applyFont="1" applyFill="1" applyBorder="1" applyAlignment="1">
      <alignment vertical="center" wrapText="1"/>
    </xf>
    <xf numFmtId="0" fontId="20" fillId="2" borderId="25" xfId="0" applyFont="1" applyFill="1" applyBorder="1" applyAlignment="1">
      <alignment vertical="center" wrapText="1"/>
    </xf>
    <xf numFmtId="0" fontId="25" fillId="0" borderId="24" xfId="0" applyNumberFormat="1" applyFont="1" applyFill="1" applyBorder="1" applyAlignment="1">
      <alignment vertical="center" wrapText="1"/>
    </xf>
    <xf numFmtId="165" fontId="26" fillId="0" borderId="1" xfId="1" applyNumberFormat="1" applyFont="1" applyFill="1" applyBorder="1" applyAlignment="1" applyProtection="1">
      <alignment horizontal="right"/>
    </xf>
    <xf numFmtId="165" fontId="26" fillId="5" borderId="1" xfId="1" applyNumberFormat="1" applyFont="1" applyFill="1" applyBorder="1" applyAlignment="1" applyProtection="1">
      <alignment horizontal="right"/>
    </xf>
    <xf numFmtId="165" fontId="26" fillId="5" borderId="15" xfId="1" applyNumberFormat="1" applyFont="1" applyFill="1" applyBorder="1" applyAlignment="1" applyProtection="1">
      <alignment horizontal="right"/>
    </xf>
    <xf numFmtId="0" fontId="4" fillId="0" borderId="24" xfId="0" applyNumberFormat="1" applyFont="1" applyFill="1" applyBorder="1" applyAlignment="1">
      <alignment horizontal="left" vertical="center" wrapText="1" indent="4"/>
    </xf>
    <xf numFmtId="0" fontId="11" fillId="0" borderId="24" xfId="0" applyNumberFormat="1" applyFont="1" applyFill="1" applyBorder="1" applyAlignment="1">
      <alignment vertical="center" wrapText="1"/>
    </xf>
    <xf numFmtId="0" fontId="4" fillId="0" borderId="1" xfId="0" applyFont="1" applyFill="1" applyBorder="1" applyAlignment="1" applyProtection="1">
      <alignment horizontal="left" vertical="center" indent="11"/>
      <protection locked="0"/>
    </xf>
    <xf numFmtId="0" fontId="27" fillId="0" borderId="1" xfId="0" applyFont="1" applyFill="1" applyBorder="1" applyAlignment="1" applyProtection="1">
      <alignment horizontal="left" vertical="center" indent="17"/>
      <protection locked="0"/>
    </xf>
    <xf numFmtId="0" fontId="2" fillId="0" borderId="1" xfId="0" applyFont="1" applyBorder="1" applyAlignment="1">
      <alignment vertical="center"/>
    </xf>
    <xf numFmtId="0" fontId="28" fillId="0" borderId="1" xfId="0" applyNumberFormat="1" applyFont="1" applyFill="1" applyBorder="1" applyAlignment="1">
      <alignment vertical="center" wrapText="1"/>
    </xf>
    <xf numFmtId="0" fontId="15" fillId="0" borderId="24"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11" fillId="0" borderId="32" xfId="0" applyNumberFormat="1" applyFont="1" applyFill="1" applyBorder="1" applyAlignment="1">
      <alignment vertical="center" wrapText="1"/>
    </xf>
    <xf numFmtId="166" fontId="26" fillId="0" borderId="0" xfId="0" applyNumberFormat="1" applyFont="1" applyFill="1" applyBorder="1" applyAlignment="1" applyProtection="1">
      <alignment horizontal="right"/>
    </xf>
    <xf numFmtId="0" fontId="29" fillId="0" borderId="0" xfId="0" applyFont="1"/>
    <xf numFmtId="0" fontId="29" fillId="0" borderId="0" xfId="0" applyFont="1" applyBorder="1"/>
    <xf numFmtId="0" fontId="9" fillId="0" borderId="0" xfId="0" applyFont="1" applyAlignment="1">
      <alignment horizontal="center"/>
    </xf>
    <xf numFmtId="0" fontId="27" fillId="0" borderId="0" xfId="0" applyFont="1" applyFill="1" applyAlignment="1">
      <alignment horizontal="center"/>
    </xf>
    <xf numFmtId="0" fontId="3" fillId="0" borderId="12" xfId="0" applyFont="1" applyBorder="1" applyAlignment="1">
      <alignment horizontal="center" vertical="center" wrapText="1"/>
    </xf>
    <xf numFmtId="0" fontId="3" fillId="0" borderId="10" xfId="0" applyFont="1" applyFill="1" applyBorder="1" applyAlignment="1">
      <alignment horizontal="left" vertical="center" wrapText="1" indent="2"/>
    </xf>
    <xf numFmtId="0" fontId="3" fillId="0" borderId="9" xfId="0" applyFont="1" applyBorder="1" applyAlignment="1">
      <alignment horizontal="center" vertical="center" wrapText="1"/>
    </xf>
    <xf numFmtId="0" fontId="3" fillId="0" borderId="1" xfId="0" applyFont="1" applyBorder="1" applyAlignment="1">
      <alignment vertical="center" wrapText="1"/>
    </xf>
    <xf numFmtId="165" fontId="30" fillId="5" borderId="1" xfId="1" applyNumberFormat="1" applyFont="1" applyFill="1" applyBorder="1" applyAlignment="1">
      <alignment vertical="center" wrapText="1"/>
    </xf>
    <xf numFmtId="165" fontId="30" fillId="5" borderId="22" xfId="1" applyNumberFormat="1" applyFont="1" applyFill="1" applyBorder="1" applyAlignment="1">
      <alignment vertical="center" wrapText="1"/>
    </xf>
    <xf numFmtId="165" fontId="30" fillId="5" borderId="15" xfId="1" applyNumberFormat="1" applyFont="1" applyFill="1" applyBorder="1" applyAlignment="1">
      <alignment vertical="center" wrapText="1"/>
    </xf>
    <xf numFmtId="165" fontId="30" fillId="5" borderId="33" xfId="1" applyNumberFormat="1" applyFont="1" applyFill="1" applyBorder="1" applyAlignment="1">
      <alignment vertical="center" wrapText="1"/>
    </xf>
    <xf numFmtId="165" fontId="30" fillId="0" borderId="1" xfId="1" applyNumberFormat="1" applyFont="1" applyBorder="1" applyAlignment="1">
      <alignment vertical="center" wrapText="1"/>
    </xf>
    <xf numFmtId="165" fontId="30" fillId="0" borderId="22" xfId="1" applyNumberFormat="1" applyFont="1" applyBorder="1" applyAlignment="1">
      <alignment vertical="center" wrapText="1"/>
    </xf>
    <xf numFmtId="165" fontId="30" fillId="0" borderId="33" xfId="1" applyNumberFormat="1" applyFont="1" applyBorder="1" applyAlignment="1">
      <alignment vertical="center" wrapText="1"/>
    </xf>
    <xf numFmtId="14" fontId="4" fillId="2" borderId="1" xfId="8" quotePrefix="1" applyNumberFormat="1" applyFont="1" applyFill="1" applyBorder="1" applyAlignment="1" applyProtection="1">
      <alignment horizontal="left"/>
      <protection locked="0"/>
    </xf>
    <xf numFmtId="165" fontId="30" fillId="0" borderId="1" xfId="1" applyNumberFormat="1" applyFont="1" applyFill="1" applyBorder="1" applyAlignment="1">
      <alignment vertical="center" wrapText="1"/>
    </xf>
    <xf numFmtId="165" fontId="30" fillId="0" borderId="33" xfId="1" applyNumberFormat="1" applyFont="1" applyFill="1" applyBorder="1" applyAlignment="1">
      <alignment vertical="center" wrapText="1"/>
    </xf>
    <xf numFmtId="0" fontId="3" fillId="0" borderId="18" xfId="0" applyFont="1" applyBorder="1" applyAlignment="1">
      <alignment horizontal="center" vertical="center" wrapText="1"/>
    </xf>
    <xf numFmtId="0" fontId="9" fillId="0" borderId="19" xfId="0" applyFont="1" applyBorder="1" applyAlignment="1">
      <alignment vertical="center" wrapText="1"/>
    </xf>
    <xf numFmtId="165" fontId="30" fillId="5" borderId="19" xfId="1" applyNumberFormat="1" applyFont="1" applyFill="1" applyBorder="1" applyAlignment="1">
      <alignment vertical="center" wrapText="1"/>
    </xf>
    <xf numFmtId="165" fontId="30" fillId="5" borderId="34" xfId="1" applyNumberFormat="1" applyFont="1" applyFill="1" applyBorder="1" applyAlignment="1">
      <alignment vertical="center" wrapText="1"/>
    </xf>
    <xf numFmtId="165" fontId="30" fillId="5" borderId="20" xfId="1" applyNumberFormat="1" applyFont="1" applyFill="1" applyBorder="1" applyAlignment="1">
      <alignment vertical="center" wrapText="1"/>
    </xf>
    <xf numFmtId="165" fontId="30" fillId="5" borderId="35" xfId="1" applyNumberFormat="1" applyFont="1" applyFill="1" applyBorder="1" applyAlignment="1">
      <alignment vertical="center" wrapText="1"/>
    </xf>
    <xf numFmtId="0" fontId="3" fillId="0" borderId="0" xfId="0" applyFont="1" applyAlignment="1">
      <alignment wrapText="1"/>
    </xf>
    <xf numFmtId="0" fontId="3" fillId="0" borderId="0" xfId="0" applyFont="1" applyFill="1" applyBorder="1" applyAlignment="1">
      <alignment wrapText="1"/>
    </xf>
    <xf numFmtId="0" fontId="4" fillId="0" borderId="0" xfId="0" applyFont="1" applyBorder="1" applyAlignment="1">
      <alignment horizontal="left" wrapText="1"/>
    </xf>
    <xf numFmtId="0" fontId="11" fillId="0" borderId="0" xfId="0" applyFont="1" applyFill="1" applyBorder="1" applyAlignment="1">
      <alignment horizontal="center" vertical="center" wrapText="1"/>
    </xf>
    <xf numFmtId="0" fontId="4" fillId="0" borderId="0" xfId="0" applyFont="1" applyBorder="1" applyAlignment="1">
      <alignment horizontal="right" wrapText="1"/>
    </xf>
    <xf numFmtId="0" fontId="4" fillId="0" borderId="12" xfId="0" applyFont="1" applyBorder="1"/>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9" xfId="0" applyFont="1" applyBorder="1" applyAlignment="1">
      <alignment vertical="center"/>
    </xf>
    <xf numFmtId="0" fontId="4" fillId="0" borderId="22" xfId="0" applyFont="1" applyBorder="1" applyAlignment="1">
      <alignment wrapText="1"/>
    </xf>
    <xf numFmtId="0" fontId="4" fillId="0" borderId="15" xfId="0" applyFont="1" applyBorder="1" applyAlignment="1">
      <alignment wrapText="1"/>
    </xf>
    <xf numFmtId="0" fontId="3" fillId="0" borderId="33" xfId="0" applyFont="1" applyBorder="1" applyAlignment="1"/>
    <xf numFmtId="0" fontId="6" fillId="0" borderId="0" xfId="0" applyFont="1" applyAlignment="1">
      <alignment wrapText="1"/>
    </xf>
    <xf numFmtId="0" fontId="4" fillId="0" borderId="1" xfId="0" applyFont="1" applyBorder="1" applyAlignment="1">
      <alignment wrapText="1"/>
    </xf>
    <xf numFmtId="0" fontId="3" fillId="0" borderId="15" xfId="0" applyFont="1" applyBorder="1" applyAlignment="1"/>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33" xfId="0" applyFont="1" applyBorder="1" applyAlignment="1">
      <alignment wrapText="1"/>
    </xf>
    <xf numFmtId="0" fontId="4" fillId="0" borderId="33" xfId="0" applyFont="1" applyBorder="1" applyAlignment="1"/>
    <xf numFmtId="9" fontId="3" fillId="0" borderId="33" xfId="2" applyFont="1" applyBorder="1" applyAlignment="1"/>
    <xf numFmtId="10" fontId="3" fillId="0" borderId="33" xfId="0" applyNumberFormat="1" applyFont="1" applyBorder="1" applyAlignment="1"/>
    <xf numFmtId="0" fontId="4" fillId="0" borderId="16" xfId="0" applyFont="1" applyBorder="1" applyAlignment="1">
      <alignment vertical="center"/>
    </xf>
    <xf numFmtId="0" fontId="4" fillId="0" borderId="18" xfId="0" applyFont="1" applyBorder="1"/>
    <xf numFmtId="0" fontId="4" fillId="0" borderId="36" xfId="0" applyFont="1" applyBorder="1" applyAlignment="1">
      <alignment wrapText="1"/>
    </xf>
    <xf numFmtId="0" fontId="3" fillId="0" borderId="0" xfId="0" applyFont="1" applyFill="1" applyBorder="1" applyAlignment="1">
      <alignment vertical="center" wrapText="1"/>
    </xf>
    <xf numFmtId="0" fontId="3" fillId="0" borderId="0" xfId="0" applyFont="1" applyFill="1"/>
    <xf numFmtId="0" fontId="4" fillId="0" borderId="0" xfId="5" applyFont="1" applyFill="1" applyBorder="1" applyAlignment="1" applyProtection="1"/>
    <xf numFmtId="0" fontId="3" fillId="0" borderId="28" xfId="0" applyFont="1" applyFill="1" applyBorder="1" applyAlignment="1">
      <alignment vertical="center" wrapText="1"/>
    </xf>
    <xf numFmtId="0" fontId="4" fillId="0" borderId="12" xfId="5" applyFont="1" applyFill="1" applyBorder="1" applyAlignment="1" applyProtection="1">
      <alignment vertical="center"/>
    </xf>
    <xf numFmtId="0" fontId="4" fillId="0" borderId="10" xfId="5" applyFont="1" applyFill="1" applyBorder="1" applyAlignment="1" applyProtection="1">
      <alignment vertical="center"/>
    </xf>
    <xf numFmtId="0" fontId="11" fillId="0" borderId="10" xfId="5" applyFont="1" applyFill="1" applyBorder="1" applyAlignment="1" applyProtection="1">
      <alignment horizontal="center" vertical="center"/>
    </xf>
    <xf numFmtId="0" fontId="11" fillId="0" borderId="11" xfId="5" applyFont="1" applyFill="1" applyBorder="1" applyAlignment="1" applyProtection="1">
      <alignment horizontal="center" vertical="center"/>
    </xf>
    <xf numFmtId="0" fontId="4" fillId="0" borderId="0" xfId="5" applyFont="1" applyFill="1" applyBorder="1" applyAlignment="1" applyProtection="1">
      <alignment vertical="center"/>
    </xf>
    <xf numFmtId="0" fontId="3" fillId="0" borderId="9" xfId="0" applyFont="1" applyFill="1" applyBorder="1"/>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165" fontId="3" fillId="0" borderId="1" xfId="1" applyNumberFormat="1" applyFont="1" applyFill="1" applyBorder="1" applyAlignment="1">
      <alignment horizontal="center" vertical="center"/>
    </xf>
    <xf numFmtId="0" fontId="3" fillId="0" borderId="18" xfId="0" applyFont="1" applyBorder="1"/>
    <xf numFmtId="166" fontId="9" fillId="5" borderId="19" xfId="0" applyNumberFormat="1" applyFont="1" applyFill="1" applyBorder="1" applyAlignment="1">
      <alignment horizontal="left" vertical="center" wrapText="1"/>
    </xf>
    <xf numFmtId="166" fontId="9" fillId="5" borderId="19" xfId="0" applyNumberFormat="1" applyFont="1" applyFill="1" applyBorder="1" applyAlignment="1">
      <alignment horizontal="center" vertical="center"/>
    </xf>
    <xf numFmtId="0" fontId="3" fillId="0" borderId="0" xfId="0" applyFont="1" applyAlignment="1">
      <alignment vertical="center"/>
    </xf>
    <xf numFmtId="0" fontId="9" fillId="0" borderId="5" xfId="0" applyFont="1" applyBorder="1" applyAlignment="1">
      <alignment horizontal="left"/>
    </xf>
    <xf numFmtId="0" fontId="27" fillId="0" borderId="0" xfId="5" applyFont="1" applyFill="1" applyBorder="1" applyAlignment="1" applyProtection="1">
      <alignment horizontal="right"/>
    </xf>
    <xf numFmtId="0" fontId="3" fillId="0" borderId="12" xfId="0" applyFont="1" applyBorder="1" applyAlignment="1">
      <alignment horizontal="center" vertical="center"/>
    </xf>
    <xf numFmtId="0" fontId="9" fillId="5" borderId="38" xfId="0" applyFont="1" applyFill="1" applyBorder="1" applyAlignment="1">
      <alignment wrapText="1"/>
    </xf>
    <xf numFmtId="165" fontId="3" fillId="5" borderId="11" xfId="1"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1" xfId="0" applyFont="1" applyFill="1" applyBorder="1" applyAlignment="1"/>
    <xf numFmtId="165" fontId="3" fillId="0" borderId="15" xfId="1" applyNumberFormat="1" applyFont="1" applyBorder="1" applyAlignment="1"/>
    <xf numFmtId="0" fontId="3" fillId="0" borderId="0" xfId="0" applyFont="1" applyAlignment="1"/>
    <xf numFmtId="0" fontId="3" fillId="0" borderId="1" xfId="0" applyFont="1" applyFill="1" applyBorder="1" applyAlignment="1">
      <alignment vertical="center" wrapText="1"/>
    </xf>
    <xf numFmtId="165" fontId="3" fillId="0" borderId="15" xfId="1" applyNumberFormat="1" applyFont="1" applyBorder="1" applyAlignment="1">
      <alignment wrapText="1"/>
    </xf>
    <xf numFmtId="0" fontId="9" fillId="5" borderId="1" xfId="0" applyFont="1" applyFill="1" applyBorder="1" applyAlignment="1">
      <alignment wrapText="1"/>
    </xf>
    <xf numFmtId="165" fontId="3" fillId="5" borderId="15" xfId="1" applyNumberFormat="1" applyFont="1" applyFill="1" applyBorder="1" applyAlignment="1">
      <alignment horizontal="center" vertical="center" wrapText="1"/>
    </xf>
    <xf numFmtId="0" fontId="3" fillId="0" borderId="39" xfId="0" applyFont="1" applyBorder="1" applyAlignment="1">
      <alignment wrapText="1"/>
    </xf>
    <xf numFmtId="0" fontId="3" fillId="0" borderId="1" xfId="0" applyFont="1" applyBorder="1" applyAlignment="1">
      <alignment wrapText="1"/>
    </xf>
    <xf numFmtId="0" fontId="9" fillId="5" borderId="19" xfId="0" applyFont="1" applyFill="1" applyBorder="1" applyAlignment="1">
      <alignment wrapText="1"/>
    </xf>
    <xf numFmtId="165" fontId="3" fillId="5" borderId="20" xfId="1" applyNumberFormat="1" applyFont="1" applyFill="1" applyBorder="1" applyAlignment="1">
      <alignment horizontal="center" vertical="center" wrapText="1"/>
    </xf>
    <xf numFmtId="0" fontId="3" fillId="0" borderId="0" xfId="0" applyFont="1" applyFill="1" applyBorder="1"/>
    <xf numFmtId="0" fontId="26" fillId="0" borderId="0" xfId="5" applyFont="1" applyFill="1" applyBorder="1" applyAlignment="1" applyProtection="1"/>
    <xf numFmtId="0" fontId="28" fillId="0" borderId="0" xfId="5" applyFont="1" applyFill="1" applyBorder="1" applyAlignment="1" applyProtection="1">
      <alignment horizontal="center" vertical="center" wrapText="1"/>
    </xf>
    <xf numFmtId="0" fontId="0" fillId="0" borderId="0" xfId="0" applyFill="1" applyBorder="1" applyAlignment="1">
      <alignment horizontal="center" vertical="center"/>
    </xf>
    <xf numFmtId="0" fontId="32" fillId="0" borderId="0" xfId="0" applyFont="1" applyFill="1" applyBorder="1" applyAlignment="1">
      <alignment wrapText="1"/>
    </xf>
    <xf numFmtId="0" fontId="33" fillId="0" borderId="0" xfId="0" applyFont="1" applyFill="1" applyBorder="1" applyAlignment="1">
      <alignment horizontal="center" vertical="center"/>
    </xf>
    <xf numFmtId="0" fontId="33" fillId="0" borderId="0" xfId="0" applyFont="1" applyFill="1" applyBorder="1" applyAlignment="1"/>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Border="1" applyAlignment="1">
      <alignment wrapText="1"/>
    </xf>
    <xf numFmtId="0" fontId="3" fillId="0" borderId="0" xfId="0" applyFont="1" applyFill="1" applyBorder="1" applyAlignment="1">
      <alignment vertical="center"/>
    </xf>
    <xf numFmtId="0" fontId="4" fillId="0" borderId="12" xfId="9" applyFont="1" applyFill="1" applyBorder="1" applyAlignment="1" applyProtection="1">
      <alignment horizontal="center" vertical="center"/>
      <protection locked="0"/>
    </xf>
    <xf numFmtId="0" fontId="11" fillId="2" borderId="40" xfId="9" applyFont="1" applyFill="1" applyBorder="1" applyAlignment="1" applyProtection="1">
      <alignment horizontal="center" vertical="center" wrapText="1"/>
      <protection locked="0"/>
    </xf>
    <xf numFmtId="165" fontId="4" fillId="2" borderId="11" xfId="10" applyNumberFormat="1" applyFont="1" applyFill="1" applyBorder="1" applyAlignment="1" applyProtection="1">
      <alignment horizontal="center" vertical="center"/>
      <protection locked="0"/>
    </xf>
    <xf numFmtId="0" fontId="4" fillId="0" borderId="9" xfId="9" applyFont="1" applyFill="1" applyBorder="1" applyAlignment="1" applyProtection="1">
      <alignment horizontal="center" vertical="center"/>
      <protection locked="0"/>
    </xf>
    <xf numFmtId="0" fontId="9" fillId="5" borderId="1" xfId="0" applyFont="1" applyFill="1" applyBorder="1" applyAlignment="1">
      <alignment horizontal="left" vertical="top" wrapText="1"/>
    </xf>
    <xf numFmtId="165" fontId="4" fillId="5" borderId="15" xfId="1" applyNumberFormat="1" applyFont="1" applyFill="1" applyBorder="1" applyAlignment="1" applyProtection="1">
      <alignment vertical="top"/>
    </xf>
    <xf numFmtId="0" fontId="4" fillId="2" borderId="21" xfId="11" applyFont="1" applyFill="1" applyBorder="1" applyAlignment="1" applyProtection="1">
      <alignment vertical="center" wrapText="1"/>
      <protection locked="0"/>
    </xf>
    <xf numFmtId="165" fontId="4" fillId="2" borderId="15" xfId="1" applyNumberFormat="1" applyFont="1" applyFill="1" applyBorder="1" applyAlignment="1" applyProtection="1">
      <alignment vertical="top"/>
      <protection locked="0"/>
    </xf>
    <xf numFmtId="0" fontId="4" fillId="2" borderId="1" xfId="11" applyFont="1" applyFill="1" applyBorder="1" applyAlignment="1" applyProtection="1">
      <alignment vertical="center" wrapText="1"/>
      <protection locked="0"/>
    </xf>
    <xf numFmtId="0" fontId="4" fillId="2" borderId="2" xfId="11" applyFont="1" applyFill="1" applyBorder="1" applyAlignment="1" applyProtection="1">
      <alignment vertical="center" wrapText="1"/>
      <protection locked="0"/>
    </xf>
    <xf numFmtId="165" fontId="4" fillId="5" borderId="15" xfId="1" applyNumberFormat="1" applyFont="1" applyFill="1" applyBorder="1" applyAlignment="1" applyProtection="1">
      <alignment vertical="top" wrapText="1"/>
    </xf>
    <xf numFmtId="0" fontId="4" fillId="2" borderId="21" xfId="11" applyFont="1" applyFill="1" applyBorder="1" applyAlignment="1" applyProtection="1">
      <alignment horizontal="left" vertical="center" wrapText="1"/>
      <protection locked="0"/>
    </xf>
    <xf numFmtId="165" fontId="4" fillId="2" borderId="15" xfId="1" applyNumberFormat="1" applyFont="1" applyFill="1" applyBorder="1" applyAlignment="1" applyProtection="1">
      <alignment vertical="top" wrapText="1"/>
      <protection locked="0"/>
    </xf>
    <xf numFmtId="0" fontId="4" fillId="2" borderId="1" xfId="11" applyFont="1" applyFill="1" applyBorder="1" applyAlignment="1" applyProtection="1">
      <alignment horizontal="left" vertical="center" wrapText="1"/>
      <protection locked="0"/>
    </xf>
    <xf numFmtId="0" fontId="4" fillId="2" borderId="1" xfId="9" applyFont="1" applyFill="1" applyBorder="1" applyAlignment="1" applyProtection="1">
      <alignment horizontal="left" vertical="center" wrapText="1"/>
      <protection locked="0"/>
    </xf>
    <xf numFmtId="0" fontId="4" fillId="0" borderId="1" xfId="11" applyFont="1" applyBorder="1" applyAlignment="1" applyProtection="1">
      <alignment horizontal="left" vertical="center" wrapText="1"/>
      <protection locked="0"/>
    </xf>
    <xf numFmtId="0" fontId="4" fillId="0" borderId="0" xfId="11" applyFont="1" applyBorder="1" applyAlignment="1" applyProtection="1">
      <alignment wrapText="1"/>
      <protection locked="0"/>
    </xf>
    <xf numFmtId="0" fontId="4" fillId="6" borderId="0" xfId="11" applyFont="1" applyFill="1" applyBorder="1" applyAlignment="1" applyProtection="1">
      <alignment wrapText="1"/>
      <protection locked="0"/>
    </xf>
    <xf numFmtId="0" fontId="4" fillId="0" borderId="1" xfId="11" applyFont="1" applyFill="1" applyBorder="1" applyAlignment="1" applyProtection="1">
      <alignment horizontal="left" vertical="center" wrapText="1"/>
      <protection locked="0"/>
    </xf>
    <xf numFmtId="1" fontId="11" fillId="5" borderId="1" xfId="10" applyNumberFormat="1" applyFont="1" applyFill="1" applyBorder="1" applyAlignment="1" applyProtection="1">
      <alignment horizontal="left" vertical="top" wrapText="1"/>
    </xf>
    <xf numFmtId="0" fontId="4" fillId="0" borderId="9" xfId="9" applyFont="1" applyFill="1" applyBorder="1" applyAlignment="1" applyProtection="1">
      <alignment horizontal="center" vertical="center" wrapText="1"/>
      <protection locked="0"/>
    </xf>
    <xf numFmtId="0" fontId="11" fillId="2" borderId="1" xfId="11" applyFont="1" applyFill="1" applyBorder="1" applyAlignment="1" applyProtection="1">
      <alignment vertical="center" wrapText="1"/>
      <protection locked="0"/>
    </xf>
    <xf numFmtId="165" fontId="4" fillId="5" borderId="15" xfId="1" applyNumberFormat="1" applyFont="1" applyFill="1" applyBorder="1" applyAlignment="1" applyProtection="1">
      <alignment vertical="top" wrapText="1"/>
      <protection locked="0"/>
    </xf>
    <xf numFmtId="0" fontId="4" fillId="2" borderId="1" xfId="11" applyFont="1" applyFill="1" applyBorder="1" applyAlignment="1" applyProtection="1">
      <alignment horizontal="left" vertical="center" wrapText="1" indent="2"/>
      <protection locked="0"/>
    </xf>
    <xf numFmtId="0" fontId="11" fillId="5" borderId="1" xfId="11" applyFont="1" applyFill="1" applyBorder="1" applyAlignment="1" applyProtection="1">
      <alignment vertical="center" wrapText="1"/>
      <protection locked="0"/>
    </xf>
    <xf numFmtId="0" fontId="11" fillId="5" borderId="19" xfId="11" applyFont="1" applyFill="1" applyBorder="1" applyAlignment="1" applyProtection="1">
      <alignment vertical="center" wrapText="1"/>
      <protection locked="0"/>
    </xf>
    <xf numFmtId="165" fontId="4" fillId="5" borderId="20" xfId="1" applyNumberFormat="1" applyFont="1" applyFill="1" applyBorder="1" applyAlignment="1" applyProtection="1">
      <alignment vertical="top" wrapText="1"/>
    </xf>
    <xf numFmtId="0" fontId="26" fillId="0" borderId="0" xfId="5" applyFont="1" applyFill="1" applyBorder="1" applyProtection="1"/>
    <xf numFmtId="0" fontId="33" fillId="0" borderId="0" xfId="0" applyFont="1"/>
    <xf numFmtId="0" fontId="33" fillId="0" borderId="0" xfId="0" applyFont="1" applyFill="1"/>
    <xf numFmtId="0" fontId="32" fillId="0" borderId="0" xfId="12" applyFont="1" applyFill="1" applyAlignment="1" applyProtection="1">
      <alignment horizontal="left" vertical="center"/>
      <protection locked="0"/>
    </xf>
    <xf numFmtId="0" fontId="32" fillId="5" borderId="41" xfId="0" applyFont="1" applyFill="1" applyBorder="1" applyAlignment="1">
      <alignment vertical="center" wrapText="1"/>
    </xf>
    <xf numFmtId="0" fontId="32" fillId="5" borderId="42" xfId="0" applyFont="1" applyFill="1" applyBorder="1" applyAlignment="1">
      <alignment vertical="center" wrapText="1"/>
    </xf>
    <xf numFmtId="0" fontId="32" fillId="5" borderId="10"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3" fillId="0" borderId="0" xfId="0" applyFont="1" applyFill="1" applyAlignment="1">
      <alignment horizontal="center" vertical="center"/>
    </xf>
    <xf numFmtId="0" fontId="32" fillId="5" borderId="9"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15" xfId="0" applyFont="1" applyFill="1" applyBorder="1" applyAlignment="1">
      <alignment horizontal="left" vertical="center" wrapText="1"/>
    </xf>
    <xf numFmtId="0" fontId="33" fillId="0" borderId="0" xfId="0" applyFont="1" applyFill="1" applyAlignment="1">
      <alignment horizontal="left" vertical="center"/>
    </xf>
    <xf numFmtId="0" fontId="33" fillId="0" borderId="9" xfId="0" applyFont="1" applyFill="1" applyBorder="1" applyAlignment="1">
      <alignment horizontal="right" vertical="center" wrapText="1"/>
    </xf>
    <xf numFmtId="0" fontId="33" fillId="0" borderId="1" xfId="0" applyFont="1" applyFill="1" applyBorder="1" applyAlignment="1">
      <alignment horizontal="left" vertical="center" wrapText="1"/>
    </xf>
    <xf numFmtId="10" fontId="15" fillId="0" borderId="1" xfId="2" applyNumberFormat="1" applyFont="1" applyFill="1" applyBorder="1" applyAlignment="1">
      <alignment horizontal="left" vertical="center" wrapText="1"/>
    </xf>
    <xf numFmtId="165" fontId="33" fillId="0" borderId="15" xfId="1" applyNumberFormat="1" applyFont="1" applyFill="1" applyBorder="1" applyAlignment="1">
      <alignment horizontal="right" vertical="center" wrapText="1"/>
    </xf>
    <xf numFmtId="10" fontId="33" fillId="0" borderId="1" xfId="2" applyNumberFormat="1" applyFont="1" applyFill="1" applyBorder="1" applyAlignment="1">
      <alignment horizontal="left" vertical="center" wrapText="1"/>
    </xf>
    <xf numFmtId="10" fontId="32" fillId="5" borderId="1" xfId="0" applyNumberFormat="1" applyFont="1" applyFill="1" applyBorder="1" applyAlignment="1">
      <alignment horizontal="left" vertical="center" wrapText="1"/>
    </xf>
    <xf numFmtId="165" fontId="32" fillId="5" borderId="15" xfId="1" applyNumberFormat="1" applyFont="1" applyFill="1" applyBorder="1" applyAlignment="1">
      <alignment horizontal="left" vertical="center" wrapText="1"/>
    </xf>
    <xf numFmtId="0" fontId="34" fillId="0" borderId="9" xfId="0" applyFont="1" applyFill="1" applyBorder="1" applyAlignment="1">
      <alignment horizontal="right" vertical="center" wrapText="1"/>
    </xf>
    <xf numFmtId="0" fontId="34" fillId="0" borderId="1" xfId="0" applyFont="1" applyFill="1" applyBorder="1" applyAlignment="1">
      <alignment horizontal="left" vertical="center" wrapText="1"/>
    </xf>
    <xf numFmtId="10" fontId="34" fillId="0" borderId="1" xfId="2" applyNumberFormat="1" applyFont="1" applyFill="1" applyBorder="1" applyAlignment="1">
      <alignment horizontal="left" vertical="center" wrapText="1"/>
    </xf>
    <xf numFmtId="0" fontId="34" fillId="0" borderId="0" xfId="0" applyFont="1" applyFill="1" applyAlignment="1">
      <alignment horizontal="left" vertical="center"/>
    </xf>
    <xf numFmtId="10" fontId="32" fillId="5" borderId="1" xfId="2" applyNumberFormat="1" applyFont="1" applyFill="1" applyBorder="1" applyAlignment="1">
      <alignment horizontal="left" vertical="center" wrapText="1"/>
    </xf>
    <xf numFmtId="0" fontId="32" fillId="5" borderId="43" xfId="0" applyFont="1" applyFill="1" applyBorder="1" applyAlignment="1">
      <alignment vertical="center" wrapText="1"/>
    </xf>
    <xf numFmtId="0" fontId="32" fillId="5" borderId="24" xfId="0" applyFont="1" applyFill="1" applyBorder="1" applyAlignment="1">
      <alignment vertical="center" wrapText="1"/>
    </xf>
    <xf numFmtId="10" fontId="32" fillId="5" borderId="1" xfId="0" applyNumberFormat="1" applyFont="1" applyFill="1" applyBorder="1" applyAlignment="1">
      <alignment horizontal="center" vertical="center" wrapText="1"/>
    </xf>
    <xf numFmtId="165" fontId="32" fillId="5" borderId="15" xfId="1" applyNumberFormat="1" applyFont="1" applyFill="1" applyBorder="1" applyAlignment="1">
      <alignment horizontal="center" vertical="center" wrapText="1"/>
    </xf>
    <xf numFmtId="0" fontId="32" fillId="0" borderId="9" xfId="0" applyFont="1" applyFill="1" applyBorder="1" applyAlignment="1">
      <alignment horizontal="left" vertical="center" wrapText="1"/>
    </xf>
    <xf numFmtId="49" fontId="35" fillId="0" borderId="18" xfId="13" applyNumberFormat="1" applyFont="1" applyFill="1" applyBorder="1" applyAlignment="1" applyProtection="1">
      <alignment horizontal="left" vertical="center"/>
      <protection locked="0"/>
    </xf>
    <xf numFmtId="0" fontId="36" fillId="0" borderId="19" xfId="9" applyFont="1" applyFill="1" applyBorder="1" applyAlignment="1" applyProtection="1">
      <alignment horizontal="left" vertical="center" wrapText="1"/>
      <protection locked="0"/>
    </xf>
    <xf numFmtId="10" fontId="36" fillId="0" borderId="19" xfId="2" applyNumberFormat="1" applyFont="1" applyFill="1" applyBorder="1" applyAlignment="1" applyProtection="1">
      <alignment horizontal="left" vertical="center"/>
    </xf>
    <xf numFmtId="165" fontId="33" fillId="0" borderId="20" xfId="1" applyNumberFormat="1" applyFont="1" applyFill="1" applyBorder="1" applyAlignment="1">
      <alignment horizontal="right" vertical="center" wrapText="1"/>
    </xf>
    <xf numFmtId="0" fontId="11" fillId="0" borderId="0" xfId="5" applyFont="1" applyFill="1" applyBorder="1" applyAlignment="1" applyProtection="1"/>
    <xf numFmtId="0" fontId="11" fillId="0" borderId="0" xfId="5" applyFont="1" applyFill="1" applyBorder="1" applyAlignment="1" applyProtection="1">
      <alignment horizontal="center"/>
    </xf>
    <xf numFmtId="0" fontId="27" fillId="0" borderId="0" xfId="0" applyFont="1" applyFill="1" applyBorder="1" applyAlignment="1" applyProtection="1">
      <alignment horizontal="right"/>
      <protection locked="0"/>
    </xf>
    <xf numFmtId="0" fontId="3" fillId="0" borderId="4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165" fontId="9" fillId="0" borderId="47" xfId="1" applyNumberFormat="1" applyFont="1" applyBorder="1" applyAlignment="1">
      <alignment horizontal="center" vertical="center"/>
    </xf>
    <xf numFmtId="165" fontId="3" fillId="0" borderId="48" xfId="1" applyNumberFormat="1" applyFont="1" applyBorder="1" applyAlignment="1">
      <alignment horizontal="center" vertical="center"/>
    </xf>
    <xf numFmtId="167" fontId="6" fillId="0" borderId="0" xfId="0" applyNumberFormat="1" applyFont="1" applyBorder="1" applyAlignment="1">
      <alignment horizontal="center"/>
    </xf>
    <xf numFmtId="165" fontId="3" fillId="0" borderId="39" xfId="1" applyNumberFormat="1" applyFont="1" applyBorder="1" applyAlignment="1">
      <alignment horizontal="center" vertical="center"/>
    </xf>
    <xf numFmtId="165" fontId="3" fillId="0" borderId="49" xfId="1" applyNumberFormat="1" applyFont="1" applyBorder="1" applyAlignment="1">
      <alignment horizontal="center" vertical="center"/>
    </xf>
    <xf numFmtId="165" fontId="3" fillId="0" borderId="39" xfId="1" applyNumberFormat="1" applyFont="1" applyFill="1" applyBorder="1" applyAlignment="1">
      <alignment horizontal="center" vertical="center"/>
    </xf>
    <xf numFmtId="165" fontId="3" fillId="0" borderId="49" xfId="1" applyNumberFormat="1" applyFont="1" applyFill="1" applyBorder="1" applyAlignment="1">
      <alignment horizontal="center" vertical="center"/>
    </xf>
    <xf numFmtId="165" fontId="9" fillId="0" borderId="39" xfId="1" applyNumberFormat="1" applyFont="1" applyFill="1" applyBorder="1" applyAlignment="1">
      <alignment horizontal="center" vertical="center"/>
    </xf>
    <xf numFmtId="165" fontId="37" fillId="0" borderId="39" xfId="1" applyNumberFormat="1" applyFont="1" applyFill="1" applyBorder="1" applyAlignment="1">
      <alignment horizontal="center" vertical="center"/>
    </xf>
    <xf numFmtId="165" fontId="37" fillId="0" borderId="49" xfId="1" applyNumberFormat="1" applyFont="1" applyFill="1" applyBorder="1" applyAlignment="1">
      <alignment horizontal="center" vertical="center"/>
    </xf>
    <xf numFmtId="167" fontId="38" fillId="0" borderId="0" xfId="0" applyNumberFormat="1" applyFont="1" applyBorder="1" applyAlignment="1">
      <alignment horizontal="center"/>
    </xf>
    <xf numFmtId="165" fontId="7" fillId="0" borderId="39" xfId="1" applyNumberFormat="1" applyFont="1" applyFill="1" applyBorder="1" applyAlignment="1">
      <alignment horizontal="center" vertical="center"/>
    </xf>
    <xf numFmtId="165" fontId="27" fillId="0" borderId="49" xfId="1" applyNumberFormat="1" applyFont="1" applyFill="1" applyBorder="1" applyAlignment="1">
      <alignment horizontal="center" vertical="center"/>
    </xf>
    <xf numFmtId="165" fontId="3" fillId="0" borderId="50" xfId="1" applyNumberFormat="1" applyFont="1" applyFill="1" applyBorder="1" applyAlignment="1">
      <alignment horizontal="center" vertical="center"/>
    </xf>
    <xf numFmtId="165" fontId="3" fillId="0" borderId="51" xfId="1" applyNumberFormat="1" applyFont="1" applyFill="1" applyBorder="1" applyAlignment="1">
      <alignment horizontal="center" vertical="center"/>
    </xf>
    <xf numFmtId="165" fontId="9" fillId="0" borderId="52" xfId="1" applyNumberFormat="1" applyFont="1" applyFill="1" applyBorder="1" applyAlignment="1">
      <alignment horizontal="center" vertical="center"/>
    </xf>
    <xf numFmtId="165" fontId="9" fillId="0" borderId="53" xfId="1" applyNumberFormat="1" applyFont="1" applyFill="1" applyBorder="1" applyAlignment="1">
      <alignment horizontal="center" vertical="center"/>
    </xf>
    <xf numFmtId="167" fontId="39" fillId="0" borderId="0" xfId="0" applyNumberFormat="1" applyFont="1" applyFill="1" applyBorder="1" applyAlignment="1">
      <alignment horizontal="center"/>
    </xf>
    <xf numFmtId="165" fontId="9" fillId="0" borderId="54" xfId="1" applyNumberFormat="1" applyFont="1" applyBorder="1" applyAlignment="1">
      <alignment horizontal="center" vertical="center"/>
    </xf>
    <xf numFmtId="165" fontId="40" fillId="7" borderId="55" xfId="1" applyNumberFormat="1" applyFont="1" applyFill="1" applyBorder="1" applyAlignment="1">
      <alignment horizontal="center" vertical="center"/>
    </xf>
    <xf numFmtId="165" fontId="9" fillId="0" borderId="39" xfId="1" applyNumberFormat="1" applyFont="1" applyBorder="1" applyAlignment="1">
      <alignment horizontal="center" vertical="center"/>
    </xf>
    <xf numFmtId="165" fontId="3" fillId="0" borderId="50" xfId="1" applyNumberFormat="1" applyFont="1" applyBorder="1" applyAlignment="1">
      <alignment horizontal="center" vertical="center"/>
    </xf>
    <xf numFmtId="165" fontId="3" fillId="0" borderId="51" xfId="1" applyNumberFormat="1" applyFont="1" applyBorder="1" applyAlignment="1">
      <alignment horizontal="center" vertical="center"/>
    </xf>
    <xf numFmtId="165" fontId="9" fillId="0" borderId="50" xfId="1" applyNumberFormat="1" applyFont="1" applyBorder="1" applyAlignment="1">
      <alignment horizontal="center" vertical="center"/>
    </xf>
    <xf numFmtId="165" fontId="37" fillId="0" borderId="50" xfId="1" applyNumberFormat="1" applyFont="1" applyBorder="1" applyAlignment="1">
      <alignment horizontal="center" vertical="center"/>
    </xf>
    <xf numFmtId="165" fontId="3" fillId="0" borderId="56" xfId="1" applyNumberFormat="1" applyFont="1" applyBorder="1" applyAlignment="1">
      <alignment horizontal="center" vertical="center"/>
    </xf>
    <xf numFmtId="0" fontId="19" fillId="2" borderId="26" xfId="0" applyFont="1" applyFill="1" applyBorder="1" applyAlignment="1">
      <alignment horizontal="left" vertical="center" wrapText="1" indent="1"/>
    </xf>
    <xf numFmtId="0" fontId="19" fillId="2" borderId="1" xfId="0" applyFont="1" applyFill="1" applyBorder="1" applyAlignment="1">
      <alignment horizontal="left" vertical="center" wrapText="1" indent="1"/>
    </xf>
    <xf numFmtId="165" fontId="3" fillId="0" borderId="1" xfId="1" applyNumberFormat="1" applyFont="1" applyBorder="1" applyAlignment="1">
      <alignment horizontal="center" vertical="center"/>
    </xf>
    <xf numFmtId="0" fontId="20" fillId="0" borderId="1" xfId="0" applyFont="1" applyBorder="1" applyAlignment="1">
      <alignment horizontal="left" vertical="center" wrapText="1"/>
    </xf>
    <xf numFmtId="165" fontId="9" fillId="0" borderId="1" xfId="1" applyNumberFormat="1" applyFont="1" applyFill="1" applyBorder="1" applyAlignment="1">
      <alignment horizontal="center" vertical="center"/>
    </xf>
    <xf numFmtId="165" fontId="9" fillId="0" borderId="1" xfId="1" applyNumberFormat="1" applyFont="1" applyBorder="1" applyAlignment="1">
      <alignment horizontal="center" vertical="center"/>
    </xf>
    <xf numFmtId="0" fontId="19" fillId="0" borderId="1" xfId="0" applyFont="1" applyBorder="1" applyAlignment="1">
      <alignment horizontal="left" vertical="center" wrapText="1" inden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23" fillId="0" borderId="1" xfId="0" applyFont="1" applyBorder="1" applyAlignment="1">
      <alignment horizontal="justify"/>
    </xf>
    <xf numFmtId="14" fontId="3" fillId="0" borderId="0" xfId="0" applyNumberFormat="1" applyFont="1"/>
    <xf numFmtId="0" fontId="9" fillId="0" borderId="0" xfId="0" applyFont="1" applyFill="1" applyBorder="1" applyAlignment="1">
      <alignment horizontal="center" wrapText="1"/>
    </xf>
    <xf numFmtId="0" fontId="33" fillId="0" borderId="57" xfId="0" applyFont="1" applyBorder="1"/>
    <xf numFmtId="0" fontId="33" fillId="0" borderId="58" xfId="0" applyFont="1" applyBorder="1"/>
    <xf numFmtId="0" fontId="33" fillId="0" borderId="10" xfId="0" applyFont="1" applyBorder="1" applyAlignment="1">
      <alignment horizontal="center" vertical="center"/>
    </xf>
    <xf numFmtId="0" fontId="33" fillId="0" borderId="59" xfId="0" applyFont="1" applyBorder="1" applyAlignment="1">
      <alignment horizontal="center" vertical="center"/>
    </xf>
    <xf numFmtId="0" fontId="33" fillId="0" borderId="11" xfId="0" applyFont="1" applyBorder="1" applyAlignment="1">
      <alignment horizontal="center" vertical="center"/>
    </xf>
    <xf numFmtId="0" fontId="41" fillId="0" borderId="0" xfId="0" applyFont="1"/>
    <xf numFmtId="0" fontId="33" fillId="0" borderId="14" xfId="0" applyFont="1" applyBorder="1"/>
    <xf numFmtId="0" fontId="3" fillId="0" borderId="1" xfId="0" applyFont="1" applyBorder="1" applyAlignment="1">
      <alignment horizontal="center" vertical="center" wrapText="1"/>
    </xf>
    <xf numFmtId="0" fontId="3" fillId="0" borderId="9" xfId="0" applyFont="1" applyBorder="1" applyAlignment="1">
      <alignment vertical="center"/>
    </xf>
    <xf numFmtId="0" fontId="4" fillId="2" borderId="1" xfId="5" applyFont="1" applyFill="1" applyBorder="1" applyAlignment="1">
      <alignment horizontal="left" vertical="center" wrapText="1"/>
    </xf>
    <xf numFmtId="165" fontId="3" fillId="0" borderId="1" xfId="1" applyNumberFormat="1" applyFont="1" applyBorder="1" applyAlignment="1"/>
    <xf numFmtId="167" fontId="3" fillId="0" borderId="1" xfId="0" applyNumberFormat="1" applyFont="1" applyBorder="1" applyAlignment="1"/>
    <xf numFmtId="0" fontId="29" fillId="0" borderId="0" xfId="0" applyFont="1" applyAlignment="1"/>
    <xf numFmtId="0" fontId="4" fillId="2" borderId="18" xfId="9" applyFont="1" applyFill="1" applyBorder="1" applyAlignment="1" applyProtection="1">
      <alignment horizontal="left" vertical="center"/>
      <protection locked="0"/>
    </xf>
    <xf numFmtId="0" fontId="11" fillId="2" borderId="19" xfId="14" applyFont="1" applyFill="1" applyBorder="1" applyAlignment="1" applyProtection="1">
      <protection locked="0"/>
    </xf>
    <xf numFmtId="165" fontId="3" fillId="5" borderId="19" xfId="1" applyNumberFormat="1" applyFont="1" applyFill="1" applyBorder="1"/>
    <xf numFmtId="167" fontId="3" fillId="5" borderId="19" xfId="0" applyNumberFormat="1" applyFont="1" applyFill="1" applyBorder="1"/>
    <xf numFmtId="0" fontId="3" fillId="0" borderId="12" xfId="0" applyFont="1" applyBorder="1"/>
    <xf numFmtId="0" fontId="3" fillId="0" borderId="11" xfId="0" applyFont="1" applyBorder="1"/>
    <xf numFmtId="0" fontId="3" fillId="0" borderId="15" xfId="0" applyFont="1" applyBorder="1" applyAlignment="1">
      <alignment horizontal="center" vertical="center"/>
    </xf>
    <xf numFmtId="165" fontId="4" fillId="2" borderId="9" xfId="15" applyNumberFormat="1" applyFont="1" applyFill="1" applyBorder="1" applyAlignment="1" applyProtection="1">
      <alignment horizontal="center" vertical="center" wrapText="1"/>
      <protection locked="0"/>
    </xf>
    <xf numFmtId="165" fontId="4" fillId="0" borderId="1" xfId="15" applyNumberFormat="1" applyFont="1" applyFill="1" applyBorder="1" applyAlignment="1" applyProtection="1">
      <alignment horizontal="center" vertical="center" wrapText="1"/>
      <protection locked="0"/>
    </xf>
    <xf numFmtId="0" fontId="4" fillId="0" borderId="1" xfId="11" applyFont="1" applyFill="1" applyBorder="1" applyAlignment="1" applyProtection="1">
      <alignment horizontal="center" vertical="center" wrapText="1"/>
      <protection locked="0"/>
    </xf>
    <xf numFmtId="165" fontId="4" fillId="2" borderId="1" xfId="15" applyNumberFormat="1" applyFont="1" applyFill="1" applyBorder="1" applyAlignment="1" applyProtection="1">
      <alignment horizontal="center" vertical="center" wrapText="1"/>
      <protection locked="0"/>
    </xf>
    <xf numFmtId="165" fontId="4" fillId="2" borderId="15" xfId="15" applyNumberFormat="1" applyFont="1" applyFill="1" applyBorder="1" applyAlignment="1" applyProtection="1">
      <alignment horizontal="center" vertical="center" wrapText="1"/>
      <protection locked="0"/>
    </xf>
    <xf numFmtId="0" fontId="4" fillId="0" borderId="15" xfId="15"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2" borderId="9" xfId="13" applyFont="1" applyFill="1" applyBorder="1" applyAlignment="1" applyProtection="1">
      <alignment horizontal="right" vertical="center"/>
      <protection locked="0"/>
    </xf>
    <xf numFmtId="165" fontId="3" fillId="0" borderId="9" xfId="1" applyNumberFormat="1" applyFont="1" applyBorder="1" applyAlignment="1"/>
    <xf numFmtId="165" fontId="3" fillId="0" borderId="33" xfId="1" applyNumberFormat="1" applyFont="1" applyBorder="1" applyAlignment="1"/>
    <xf numFmtId="165" fontId="3" fillId="5" borderId="66" xfId="1" applyNumberFormat="1" applyFont="1" applyFill="1" applyBorder="1" applyAlignment="1"/>
    <xf numFmtId="0" fontId="11" fillId="2" borderId="20" xfId="14" applyFont="1" applyFill="1" applyBorder="1" applyAlignment="1" applyProtection="1">
      <protection locked="0"/>
    </xf>
    <xf numFmtId="165" fontId="3" fillId="5" borderId="18" xfId="1" applyNumberFormat="1" applyFont="1" applyFill="1" applyBorder="1"/>
    <xf numFmtId="165" fontId="3" fillId="5" borderId="20" xfId="1" applyNumberFormat="1" applyFont="1" applyFill="1" applyBorder="1"/>
    <xf numFmtId="165" fontId="3" fillId="5" borderId="67" xfId="1"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Border="1"/>
    <xf numFmtId="0" fontId="33" fillId="0" borderId="10" xfId="0" applyFont="1" applyBorder="1" applyAlignment="1">
      <alignment wrapText="1"/>
    </xf>
    <xf numFmtId="0" fontId="33" fillId="0" borderId="59" xfId="0" applyFont="1" applyBorder="1" applyAlignment="1">
      <alignment wrapText="1"/>
    </xf>
    <xf numFmtId="0" fontId="33" fillId="0" borderId="11" xfId="0" applyFont="1" applyBorder="1" applyAlignment="1">
      <alignment wrapText="1"/>
    </xf>
    <xf numFmtId="0" fontId="29" fillId="0" borderId="0" xfId="0" applyFont="1" applyAlignment="1">
      <alignment wrapText="1"/>
    </xf>
    <xf numFmtId="0" fontId="3" fillId="0" borderId="9" xfId="0" applyFont="1" applyBorder="1"/>
    <xf numFmtId="0" fontId="3" fillId="0" borderId="14" xfId="0" applyFont="1" applyBorder="1" applyAlignment="1">
      <alignment wrapText="1"/>
    </xf>
    <xf numFmtId="0" fontId="33" fillId="0" borderId="1" xfId="0" applyFont="1" applyFill="1" applyBorder="1" applyAlignment="1">
      <alignment horizontal="center" vertical="center" wrapText="1"/>
    </xf>
    <xf numFmtId="166" fontId="33" fillId="0" borderId="1" xfId="0" applyNumberFormat="1" applyFont="1" applyBorder="1"/>
    <xf numFmtId="166" fontId="33" fillId="0" borderId="1" xfId="0" applyNumberFormat="1" applyFont="1" applyFill="1" applyBorder="1"/>
    <xf numFmtId="166" fontId="33" fillId="0" borderId="22" xfId="0" applyNumberFormat="1" applyFont="1" applyBorder="1"/>
    <xf numFmtId="9" fontId="33" fillId="0" borderId="15" xfId="2" applyFont="1" applyBorder="1"/>
    <xf numFmtId="0" fontId="9" fillId="0" borderId="19" xfId="0" applyFont="1" applyBorder="1"/>
    <xf numFmtId="166" fontId="33" fillId="5" borderId="19" xfId="0" applyNumberFormat="1" applyFont="1" applyFill="1" applyBorder="1"/>
    <xf numFmtId="9" fontId="33" fillId="5" borderId="20" xfId="2" applyFont="1" applyFill="1" applyBorder="1"/>
    <xf numFmtId="0" fontId="32" fillId="0" borderId="0" xfId="0" applyFont="1" applyFill="1" applyAlignment="1">
      <alignment horizontal="center"/>
    </xf>
    <xf numFmtId="0" fontId="43" fillId="2" borderId="70" xfId="0" applyFont="1" applyFill="1" applyBorder="1" applyAlignment="1">
      <alignment horizontal="left"/>
    </xf>
    <xf numFmtId="0" fontId="43" fillId="2" borderId="4" xfId="0" applyFont="1" applyFill="1" applyBorder="1" applyAlignment="1">
      <alignment horizontal="left"/>
    </xf>
    <xf numFmtId="0" fontId="4" fillId="0" borderId="1" xfId="0" applyFont="1" applyFill="1" applyBorder="1" applyAlignment="1">
      <alignment horizontal="center" vertical="center" wrapText="1"/>
    </xf>
    <xf numFmtId="0" fontId="32" fillId="2" borderId="43" xfId="0" applyFont="1" applyFill="1" applyBorder="1" applyAlignment="1">
      <alignment vertical="center"/>
    </xf>
    <xf numFmtId="0" fontId="33" fillId="2" borderId="23" xfId="0" applyFont="1" applyFill="1" applyBorder="1" applyAlignment="1">
      <alignment vertical="center"/>
    </xf>
    <xf numFmtId="0" fontId="33" fillId="2" borderId="33" xfId="0" applyFont="1" applyFill="1" applyBorder="1" applyAlignment="1">
      <alignment vertical="center"/>
    </xf>
    <xf numFmtId="0" fontId="33" fillId="0" borderId="71" xfId="0" applyFont="1" applyFill="1" applyBorder="1" applyAlignment="1">
      <alignment horizontal="center" vertical="center"/>
    </xf>
    <xf numFmtId="0" fontId="33" fillId="0" borderId="21" xfId="0" applyFont="1" applyFill="1" applyBorder="1" applyAlignment="1">
      <alignment vertical="center"/>
    </xf>
    <xf numFmtId="164" fontId="12" fillId="3" borderId="0" xfId="6" applyBorder="1"/>
    <xf numFmtId="165" fontId="33" fillId="0" borderId="72" xfId="1" applyNumberFormat="1" applyFont="1" applyFill="1" applyBorder="1" applyAlignment="1">
      <alignment vertical="center"/>
    </xf>
    <xf numFmtId="165" fontId="33" fillId="0" borderId="60" xfId="1" applyNumberFormat="1" applyFont="1" applyFill="1" applyBorder="1" applyAlignment="1">
      <alignment vertical="center"/>
    </xf>
    <xf numFmtId="0" fontId="33" fillId="0" borderId="9" xfId="0" applyFont="1" applyFill="1" applyBorder="1" applyAlignment="1">
      <alignment horizontal="center" vertical="center"/>
    </xf>
    <xf numFmtId="0" fontId="33" fillId="0" borderId="1" xfId="0" applyFont="1" applyFill="1" applyBorder="1" applyAlignment="1">
      <alignment vertical="center"/>
    </xf>
    <xf numFmtId="165" fontId="33" fillId="0" borderId="1" xfId="1" applyNumberFormat="1" applyFont="1" applyFill="1" applyBorder="1" applyAlignment="1">
      <alignment vertical="center"/>
    </xf>
    <xf numFmtId="165" fontId="33" fillId="0" borderId="22" xfId="1" applyNumberFormat="1" applyFont="1" applyFill="1" applyBorder="1" applyAlignment="1">
      <alignment vertical="center"/>
    </xf>
    <xf numFmtId="165" fontId="33" fillId="0" borderId="15" xfId="1" applyNumberFormat="1" applyFont="1" applyFill="1" applyBorder="1" applyAlignment="1">
      <alignment vertical="center"/>
    </xf>
    <xf numFmtId="0" fontId="32" fillId="0" borderId="1" xfId="0" applyFont="1" applyFill="1" applyBorder="1" applyAlignment="1">
      <alignment vertical="center"/>
    </xf>
    <xf numFmtId="0" fontId="33" fillId="0" borderId="18" xfId="0" applyFont="1" applyFill="1" applyBorder="1" applyAlignment="1">
      <alignment horizontal="center" vertical="center"/>
    </xf>
    <xf numFmtId="0" fontId="32" fillId="0" borderId="19" xfId="0" applyFont="1" applyFill="1" applyBorder="1" applyAlignment="1">
      <alignment vertical="center"/>
    </xf>
    <xf numFmtId="165" fontId="33" fillId="0" borderId="19" xfId="1" applyNumberFormat="1" applyFont="1" applyFill="1" applyBorder="1" applyAlignment="1">
      <alignment vertical="center"/>
    </xf>
    <xf numFmtId="165" fontId="33" fillId="0" borderId="34" xfId="1" applyNumberFormat="1" applyFont="1" applyFill="1" applyBorder="1" applyAlignment="1">
      <alignment vertical="center"/>
    </xf>
    <xf numFmtId="165" fontId="33" fillId="0" borderId="20" xfId="1" applyNumberFormat="1" applyFont="1" applyFill="1" applyBorder="1" applyAlignment="1">
      <alignment vertical="center"/>
    </xf>
    <xf numFmtId="0" fontId="33" fillId="2" borderId="14" xfId="0" applyFont="1" applyFill="1" applyBorder="1" applyAlignment="1">
      <alignment horizontal="center" vertical="center"/>
    </xf>
    <xf numFmtId="0" fontId="33" fillId="2" borderId="0" xfId="0" applyFont="1" applyFill="1" applyBorder="1" applyAlignment="1">
      <alignment vertical="center"/>
    </xf>
    <xf numFmtId="0" fontId="33" fillId="0" borderId="12" xfId="0" applyFont="1" applyFill="1" applyBorder="1" applyAlignment="1">
      <alignment horizontal="center" vertical="center"/>
    </xf>
    <xf numFmtId="0" fontId="33" fillId="0" borderId="10" xfId="0" applyFont="1" applyFill="1" applyBorder="1" applyAlignment="1">
      <alignment vertical="center"/>
    </xf>
    <xf numFmtId="164" fontId="12" fillId="3" borderId="58" xfId="6" applyBorder="1"/>
    <xf numFmtId="165" fontId="33" fillId="0" borderId="59" xfId="1" applyNumberFormat="1" applyFont="1" applyFill="1" applyBorder="1" applyAlignment="1">
      <alignment vertical="center"/>
    </xf>
    <xf numFmtId="165" fontId="33" fillId="0" borderId="11" xfId="1" applyNumberFormat="1" applyFont="1" applyFill="1" applyBorder="1" applyAlignment="1">
      <alignment vertical="center"/>
    </xf>
    <xf numFmtId="0" fontId="33" fillId="0" borderId="16" xfId="0" applyFont="1" applyFill="1" applyBorder="1" applyAlignment="1">
      <alignment horizontal="center" vertical="center"/>
    </xf>
    <xf numFmtId="0" fontId="33" fillId="0" borderId="2" xfId="0" applyFont="1" applyFill="1" applyBorder="1" applyAlignment="1">
      <alignment vertical="center"/>
    </xf>
    <xf numFmtId="164" fontId="12" fillId="3" borderId="34" xfId="6" applyBorder="1"/>
    <xf numFmtId="164" fontId="12" fillId="3" borderId="73" xfId="6" applyBorder="1"/>
    <xf numFmtId="164" fontId="12" fillId="3" borderId="32" xfId="6" applyBorder="1"/>
    <xf numFmtId="165" fontId="33" fillId="0" borderId="3" xfId="1" applyNumberFormat="1" applyFont="1" applyFill="1" applyBorder="1" applyAlignment="1">
      <alignment vertical="center"/>
    </xf>
    <xf numFmtId="165" fontId="33" fillId="0" borderId="17" xfId="1" applyNumberFormat="1" applyFont="1" applyFill="1" applyBorder="1" applyAlignment="1">
      <alignment vertical="center"/>
    </xf>
    <xf numFmtId="0" fontId="33" fillId="0" borderId="74" xfId="0" applyFont="1" applyFill="1" applyBorder="1" applyAlignment="1">
      <alignment horizontal="center" vertical="center"/>
    </xf>
    <xf numFmtId="0" fontId="33" fillId="0" borderId="75" xfId="0" applyFont="1" applyFill="1" applyBorder="1" applyAlignment="1">
      <alignment vertical="center"/>
    </xf>
    <xf numFmtId="164" fontId="12" fillId="3" borderId="7" xfId="6" applyBorder="1"/>
    <xf numFmtId="9" fontId="33" fillId="0" borderId="76" xfId="2" applyFont="1" applyFill="1" applyBorder="1" applyAlignment="1">
      <alignment vertical="center"/>
    </xf>
    <xf numFmtId="9" fontId="33" fillId="0" borderId="77" xfId="2" applyFont="1" applyFill="1" applyBorder="1" applyAlignment="1">
      <alignment vertical="center"/>
    </xf>
    <xf numFmtId="0" fontId="11" fillId="0" borderId="0" xfId="8" applyFont="1" applyFill="1" applyBorder="1" applyAlignment="1" applyProtection="1">
      <alignment horizontal="center" vertical="center"/>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9" fillId="0" borderId="0" xfId="0" applyFont="1" applyAlignment="1">
      <alignment horizontal="center"/>
    </xf>
    <xf numFmtId="0" fontId="4" fillId="2" borderId="9" xfId="13" applyFont="1" applyFill="1" applyBorder="1" applyAlignment="1" applyProtection="1">
      <alignment horizontal="left" vertical="center"/>
      <protection locked="0"/>
    </xf>
    <xf numFmtId="0" fontId="4" fillId="2" borderId="1" xfId="13" applyFont="1" applyFill="1" applyBorder="1" applyProtection="1">
      <protection locked="0"/>
    </xf>
    <xf numFmtId="0" fontId="4" fillId="2" borderId="1" xfId="11" applyFont="1" applyFill="1" applyBorder="1" applyAlignment="1" applyProtection="1">
      <alignment horizontal="center" vertical="center" wrapText="1"/>
      <protection locked="0"/>
    </xf>
    <xf numFmtId="3" fontId="4" fillId="2" borderId="1" xfId="15" applyNumberFormat="1" applyFont="1" applyFill="1" applyBorder="1" applyAlignment="1" applyProtection="1">
      <alignment horizontal="center" vertical="center" wrapText="1"/>
      <protection locked="0"/>
    </xf>
    <xf numFmtId="9" fontId="4" fillId="2" borderId="1" xfId="16" applyNumberFormat="1" applyFont="1" applyFill="1" applyBorder="1" applyAlignment="1" applyProtection="1">
      <alignment horizontal="center" vertical="center"/>
      <protection locked="0"/>
    </xf>
    <xf numFmtId="0" fontId="4" fillId="2" borderId="1" xfId="5" applyFont="1" applyFill="1" applyBorder="1" applyAlignment="1">
      <alignment horizontal="center" vertical="center" wrapText="1"/>
    </xf>
    <xf numFmtId="0" fontId="44" fillId="2" borderId="1" xfId="5" applyFont="1" applyFill="1" applyBorder="1" applyAlignment="1">
      <alignment horizontal="left" vertical="center"/>
    </xf>
    <xf numFmtId="0" fontId="5" fillId="2" borderId="1" xfId="5" applyFont="1" applyFill="1" applyBorder="1" applyAlignment="1">
      <alignment wrapText="1"/>
    </xf>
    <xf numFmtId="165" fontId="4" fillId="5" borderId="1" xfId="1" applyNumberFormat="1" applyFont="1" applyFill="1" applyBorder="1" applyProtection="1">
      <protection locked="0"/>
    </xf>
    <xf numFmtId="165" fontId="4" fillId="2" borderId="1" xfId="1" applyNumberFormat="1" applyFont="1" applyFill="1" applyBorder="1" applyProtection="1">
      <protection locked="0"/>
    </xf>
    <xf numFmtId="165" fontId="4" fillId="5" borderId="15" xfId="1" applyNumberFormat="1" applyFont="1" applyFill="1" applyBorder="1" applyProtection="1">
      <protection locked="0"/>
    </xf>
    <xf numFmtId="0" fontId="44" fillId="2" borderId="1" xfId="5" applyFont="1" applyFill="1" applyBorder="1" applyAlignment="1">
      <alignment horizontal="left" vertical="center" wrapText="1"/>
    </xf>
    <xf numFmtId="168" fontId="4" fillId="2" borderId="1" xfId="8" applyNumberFormat="1" applyFont="1" applyFill="1" applyBorder="1" applyAlignment="1" applyProtection="1">
      <alignment horizontal="right" wrapText="1"/>
      <protection locked="0"/>
    </xf>
    <xf numFmtId="0" fontId="44" fillId="0" borderId="1" xfId="5" applyFont="1" applyFill="1" applyBorder="1" applyAlignment="1">
      <alignment horizontal="left" vertical="center" wrapText="1"/>
    </xf>
    <xf numFmtId="168" fontId="4" fillId="8" borderId="1" xfId="8" applyNumberFormat="1" applyFont="1" applyFill="1" applyBorder="1" applyAlignment="1" applyProtection="1">
      <alignment horizontal="right" wrapText="1"/>
      <protection locked="0"/>
    </xf>
    <xf numFmtId="0" fontId="5" fillId="0" borderId="1" xfId="5" applyFont="1" applyFill="1" applyBorder="1" applyAlignment="1">
      <alignment wrapText="1"/>
    </xf>
    <xf numFmtId="165" fontId="4" fillId="0" borderId="1" xfId="1" applyNumberFormat="1" applyFont="1" applyFill="1" applyBorder="1" applyProtection="1">
      <protection locked="0"/>
    </xf>
    <xf numFmtId="0" fontId="44" fillId="2" borderId="1" xfId="9" applyFont="1" applyFill="1" applyBorder="1" applyAlignment="1" applyProtection="1">
      <alignment horizontal="left" vertical="center"/>
      <protection locked="0"/>
    </xf>
    <xf numFmtId="0" fontId="5" fillId="2" borderId="1" xfId="17" applyFont="1" applyFill="1" applyBorder="1" applyAlignment="1" applyProtection="1"/>
    <xf numFmtId="165" fontId="11" fillId="5" borderId="19" xfId="1" applyNumberFormat="1" applyFont="1" applyFill="1" applyBorder="1" applyAlignment="1" applyProtection="1">
      <protection locked="0"/>
    </xf>
    <xf numFmtId="3" fontId="11" fillId="5" borderId="19" xfId="14" applyNumberFormat="1" applyFont="1" applyFill="1" applyBorder="1" applyAlignment="1" applyProtection="1">
      <protection locked="0"/>
    </xf>
    <xf numFmtId="165" fontId="4" fillId="2" borderId="19" xfId="1" applyNumberFormat="1" applyFont="1" applyFill="1" applyBorder="1" applyProtection="1">
      <protection locked="0"/>
    </xf>
    <xf numFmtId="165" fontId="11" fillId="5" borderId="20" xfId="1" applyNumberFormat="1" applyFont="1" applyFill="1" applyBorder="1" applyAlignment="1" applyProtection="1">
      <protection locked="0"/>
    </xf>
    <xf numFmtId="166" fontId="3" fillId="0" borderId="0" xfId="0" applyNumberFormat="1" applyFont="1"/>
    <xf numFmtId="0" fontId="11" fillId="9" borderId="22" xfId="18" applyFont="1" applyFill="1" applyBorder="1" applyAlignment="1">
      <alignment vertical="center"/>
    </xf>
    <xf numFmtId="0" fontId="11" fillId="9" borderId="23" xfId="18" applyFont="1" applyFill="1" applyBorder="1" applyAlignment="1">
      <alignment vertical="center"/>
    </xf>
    <xf numFmtId="0" fontId="11" fillId="9" borderId="24" xfId="18" applyFont="1" applyFill="1" applyBorder="1" applyAlignment="1">
      <alignment vertical="center"/>
    </xf>
    <xf numFmtId="0" fontId="45" fillId="10" borderId="2" xfId="18" applyFont="1" applyFill="1" applyBorder="1" applyAlignment="1">
      <alignment horizontal="center" vertical="center"/>
    </xf>
    <xf numFmtId="0" fontId="45" fillId="10" borderId="24" xfId="18" applyFont="1" applyFill="1" applyBorder="1" applyAlignment="1">
      <alignment horizontal="left" vertical="center" wrapText="1"/>
    </xf>
    <xf numFmtId="165" fontId="45" fillId="0" borderId="1" xfId="1" applyNumberFormat="1" applyFont="1" applyFill="1" applyBorder="1" applyAlignment="1" applyProtection="1">
      <alignment horizontal="right" vertical="center"/>
      <protection locked="0"/>
    </xf>
    <xf numFmtId="0" fontId="25" fillId="11" borderId="1" xfId="18" applyFont="1" applyFill="1" applyBorder="1" applyAlignment="1">
      <alignment horizontal="center" vertical="center"/>
    </xf>
    <xf numFmtId="0" fontId="25" fillId="11" borderId="23" xfId="18" applyFont="1" applyFill="1" applyBorder="1" applyAlignment="1">
      <alignment vertical="top" wrapText="1"/>
    </xf>
    <xf numFmtId="165" fontId="11" fillId="9" borderId="24" xfId="1" applyNumberFormat="1" applyFont="1" applyFill="1" applyBorder="1" applyAlignment="1">
      <alignment horizontal="right" vertical="center"/>
    </xf>
    <xf numFmtId="0" fontId="46" fillId="10" borderId="2" xfId="18" applyFont="1" applyFill="1" applyBorder="1" applyAlignment="1">
      <alignment horizontal="center" vertical="center"/>
    </xf>
    <xf numFmtId="0" fontId="45" fillId="10" borderId="23" xfId="18" applyFont="1" applyFill="1" applyBorder="1" applyAlignment="1">
      <alignment vertical="center" wrapText="1"/>
    </xf>
    <xf numFmtId="0" fontId="45" fillId="10" borderId="24" xfId="18" applyFont="1" applyFill="1" applyBorder="1" applyAlignment="1">
      <alignment horizontal="left" vertical="center"/>
    </xf>
    <xf numFmtId="0" fontId="46" fillId="2" borderId="2" xfId="18" applyFont="1" applyFill="1" applyBorder="1" applyAlignment="1">
      <alignment horizontal="center" vertical="center"/>
    </xf>
    <xf numFmtId="0" fontId="45" fillId="2" borderId="24" xfId="18" applyFont="1" applyFill="1" applyBorder="1" applyAlignment="1">
      <alignment horizontal="left" vertical="center"/>
    </xf>
    <xf numFmtId="0" fontId="46" fillId="0" borderId="2" xfId="18" applyFont="1" applyFill="1" applyBorder="1" applyAlignment="1">
      <alignment horizontal="center" vertical="center"/>
    </xf>
    <xf numFmtId="0" fontId="45" fillId="0" borderId="24" xfId="18" applyFont="1" applyFill="1" applyBorder="1" applyAlignment="1">
      <alignment horizontal="left" vertical="center"/>
    </xf>
    <xf numFmtId="0" fontId="48" fillId="11" borderId="1" xfId="18" applyFont="1" applyFill="1" applyBorder="1" applyAlignment="1">
      <alignment horizontal="center" vertical="center"/>
    </xf>
    <xf numFmtId="0" fontId="25" fillId="11" borderId="23" xfId="18" applyFont="1" applyFill="1" applyBorder="1" applyAlignment="1">
      <alignment vertical="center"/>
    </xf>
    <xf numFmtId="165" fontId="45" fillId="11" borderId="1" xfId="1" applyNumberFormat="1" applyFont="1" applyFill="1" applyBorder="1" applyAlignment="1" applyProtection="1">
      <alignment horizontal="right" vertical="center"/>
      <protection locked="0"/>
    </xf>
    <xf numFmtId="0" fontId="25" fillId="9" borderId="22" xfId="18" applyFont="1" applyFill="1" applyBorder="1" applyAlignment="1">
      <alignment vertical="center"/>
    </xf>
    <xf numFmtId="0" fontId="25" fillId="9" borderId="23" xfId="18" applyFont="1" applyFill="1" applyBorder="1" applyAlignment="1">
      <alignment vertical="center"/>
    </xf>
    <xf numFmtId="165" fontId="25" fillId="9" borderId="24" xfId="1" applyNumberFormat="1" applyFont="1" applyFill="1" applyBorder="1" applyAlignment="1">
      <alignment horizontal="right" vertical="center"/>
    </xf>
    <xf numFmtId="0" fontId="49" fillId="2" borderId="2" xfId="18" applyFont="1" applyFill="1" applyBorder="1" applyAlignment="1">
      <alignment horizontal="center" vertical="center"/>
    </xf>
    <xf numFmtId="0" fontId="50" fillId="11" borderId="1" xfId="18" applyFont="1" applyFill="1" applyBorder="1" applyAlignment="1">
      <alignment horizontal="center" vertical="center"/>
    </xf>
    <xf numFmtId="0" fontId="11" fillId="11" borderId="23" xfId="18" applyFont="1" applyFill="1" applyBorder="1" applyAlignment="1">
      <alignment vertical="center"/>
    </xf>
    <xf numFmtId="0" fontId="49" fillId="10" borderId="2" xfId="18" applyFont="1" applyFill="1" applyBorder="1" applyAlignment="1">
      <alignment horizontal="center" vertical="center"/>
    </xf>
    <xf numFmtId="165" fontId="45" fillId="2" borderId="1" xfId="1" applyNumberFormat="1" applyFont="1" applyFill="1" applyBorder="1" applyAlignment="1" applyProtection="1">
      <alignment horizontal="right" vertical="center"/>
      <protection locked="0"/>
    </xf>
    <xf numFmtId="0" fontId="50" fillId="2" borderId="1" xfId="18" applyFont="1" applyFill="1" applyBorder="1" applyAlignment="1">
      <alignment horizontal="center" vertical="center"/>
    </xf>
    <xf numFmtId="0" fontId="11" fillId="2" borderId="23" xfId="18" applyFont="1" applyFill="1" applyBorder="1" applyAlignment="1">
      <alignment vertical="center"/>
    </xf>
    <xf numFmtId="10" fontId="45" fillId="0" borderId="1" xfId="1" applyNumberFormat="1" applyFont="1" applyFill="1" applyBorder="1" applyAlignment="1" applyProtection="1">
      <alignment horizontal="right" vertical="center"/>
      <protection locked="0"/>
    </xf>
    <xf numFmtId="0" fontId="46" fillId="10" borderId="1" xfId="18" applyFont="1" applyFill="1" applyBorder="1" applyAlignment="1">
      <alignment horizontal="center" vertical="center"/>
    </xf>
    <xf numFmtId="0" fontId="51" fillId="10" borderId="1" xfId="18" applyFont="1" applyFill="1" applyBorder="1" applyAlignment="1">
      <alignment horizontal="center" vertical="center"/>
    </xf>
    <xf numFmtId="0" fontId="0" fillId="0" borderId="0" xfId="0" applyAlignment="1">
      <alignment wrapText="1"/>
    </xf>
    <xf numFmtId="0" fontId="32" fillId="0" borderId="0" xfId="0" applyFont="1" applyAlignment="1">
      <alignment horizontal="center" wrapText="1"/>
    </xf>
    <xf numFmtId="0" fontId="33" fillId="2" borderId="57" xfId="0" applyFont="1" applyFill="1" applyBorder="1"/>
    <xf numFmtId="0" fontId="33" fillId="2" borderId="78" xfId="0" applyFont="1" applyFill="1" applyBorder="1" applyAlignment="1">
      <alignment wrapText="1"/>
    </xf>
    <xf numFmtId="0" fontId="33" fillId="2" borderId="79" xfId="0" applyFont="1" applyFill="1" applyBorder="1"/>
    <xf numFmtId="0" fontId="32" fillId="2" borderId="29" xfId="0" applyFont="1" applyFill="1" applyBorder="1" applyAlignment="1">
      <alignment horizontal="center" wrapText="1"/>
    </xf>
    <xf numFmtId="0" fontId="33" fillId="0" borderId="1" xfId="0" applyFont="1" applyFill="1" applyBorder="1" applyAlignment="1">
      <alignment horizontal="center"/>
    </xf>
    <xf numFmtId="0" fontId="33" fillId="0" borderId="1" xfId="0" applyFont="1" applyBorder="1" applyAlignment="1">
      <alignment horizontal="center"/>
    </xf>
    <xf numFmtId="0" fontId="33" fillId="2" borderId="14" xfId="0" applyFont="1" applyFill="1" applyBorder="1"/>
    <xf numFmtId="0" fontId="32" fillId="2" borderId="0" xfId="0" applyFont="1" applyFill="1" applyBorder="1" applyAlignment="1">
      <alignment horizontal="center" wrapText="1"/>
    </xf>
    <xf numFmtId="0" fontId="33" fillId="2" borderId="0" xfId="0" applyFont="1" applyFill="1" applyBorder="1" applyAlignment="1">
      <alignment horizontal="center"/>
    </xf>
    <xf numFmtId="0" fontId="33" fillId="2" borderId="13" xfId="0" applyFont="1" applyFill="1" applyBorder="1" applyAlignment="1">
      <alignment horizontal="center" vertical="center" wrapText="1"/>
    </xf>
    <xf numFmtId="0" fontId="33" fillId="0" borderId="9" xfId="0" applyFont="1" applyBorder="1"/>
    <xf numFmtId="0" fontId="33" fillId="0" borderId="1" xfId="0" applyFont="1" applyBorder="1" applyAlignment="1">
      <alignment wrapText="1"/>
    </xf>
    <xf numFmtId="165" fontId="33" fillId="0" borderId="1" xfId="1" applyNumberFormat="1" applyFont="1" applyBorder="1"/>
    <xf numFmtId="165" fontId="33" fillId="0" borderId="15" xfId="1" applyNumberFormat="1" applyFont="1" applyBorder="1"/>
    <xf numFmtId="0" fontId="43" fillId="0" borderId="1" xfId="0" applyFont="1" applyBorder="1" applyAlignment="1">
      <alignment horizontal="left" wrapText="1" indent="2"/>
    </xf>
    <xf numFmtId="164" fontId="12" fillId="3" borderId="1" xfId="6" applyBorder="1"/>
    <xf numFmtId="165" fontId="33" fillId="0" borderId="1" xfId="1" applyNumberFormat="1" applyFont="1" applyBorder="1" applyAlignment="1">
      <alignment vertical="center"/>
    </xf>
    <xf numFmtId="0" fontId="32" fillId="0" borderId="9" xfId="0" applyFont="1" applyBorder="1"/>
    <xf numFmtId="0" fontId="32" fillId="0" borderId="1" xfId="0" applyFont="1" applyBorder="1" applyAlignment="1">
      <alignment wrapText="1"/>
    </xf>
    <xf numFmtId="165" fontId="32" fillId="0" borderId="15" xfId="1" applyNumberFormat="1" applyFont="1" applyBorder="1"/>
    <xf numFmtId="0" fontId="2" fillId="2" borderId="14" xfId="0" applyFont="1" applyFill="1" applyBorder="1" applyAlignment="1">
      <alignment horizontal="left"/>
    </xf>
    <xf numFmtId="0" fontId="2" fillId="2" borderId="0" xfId="0" applyFont="1" applyFill="1" applyBorder="1" applyAlignment="1">
      <alignment horizontal="center"/>
    </xf>
    <xf numFmtId="165" fontId="33" fillId="2" borderId="0" xfId="1" applyNumberFormat="1" applyFont="1" applyFill="1" applyBorder="1"/>
    <xf numFmtId="165" fontId="33" fillId="2" borderId="0" xfId="1" applyNumberFormat="1" applyFont="1" applyFill="1" applyBorder="1" applyAlignment="1">
      <alignment vertical="center"/>
    </xf>
    <xf numFmtId="165" fontId="33" fillId="2" borderId="13" xfId="1" applyNumberFormat="1" applyFont="1" applyFill="1" applyBorder="1"/>
    <xf numFmtId="165" fontId="33" fillId="0" borderId="1" xfId="1" applyNumberFormat="1" applyFont="1" applyFill="1" applyBorder="1"/>
    <xf numFmtId="0" fontId="43" fillId="0" borderId="1" xfId="0" applyFont="1" applyBorder="1" applyAlignment="1">
      <alignment horizontal="left" wrapText="1" indent="4"/>
    </xf>
    <xf numFmtId="0" fontId="33" fillId="2" borderId="0" xfId="0" applyFont="1" applyFill="1" applyBorder="1" applyAlignment="1">
      <alignment wrapText="1"/>
    </xf>
    <xf numFmtId="0" fontId="33" fillId="2" borderId="0" xfId="0" applyFont="1" applyFill="1" applyBorder="1"/>
    <xf numFmtId="0" fontId="33" fillId="2" borderId="13" xfId="0" applyFont="1" applyFill="1" applyBorder="1"/>
    <xf numFmtId="0" fontId="32" fillId="0" borderId="18" xfId="0" applyFont="1" applyBorder="1"/>
    <xf numFmtId="0" fontId="32" fillId="0" borderId="19" xfId="0" applyFont="1" applyBorder="1" applyAlignment="1">
      <alignment wrapText="1"/>
    </xf>
    <xf numFmtId="10" fontId="32" fillId="0" borderId="20" xfId="2" applyNumberFormat="1" applyFont="1" applyBorder="1"/>
    <xf numFmtId="0" fontId="33" fillId="0" borderId="0" xfId="0" applyFont="1" applyAlignment="1">
      <alignment wrapText="1"/>
    </xf>
    <xf numFmtId="0" fontId="52" fillId="0" borderId="0" xfId="5" applyFont="1" applyFill="1" applyBorder="1" applyProtection="1"/>
    <xf numFmtId="43" fontId="15" fillId="0" borderId="0" xfId="1" applyFont="1"/>
    <xf numFmtId="0" fontId="53" fillId="0" borderId="0" xfId="0" applyFont="1"/>
    <xf numFmtId="0" fontId="52" fillId="0" borderId="0" xfId="5" applyFont="1" applyFill="1" applyBorder="1" applyAlignment="1" applyProtection="1"/>
    <xf numFmtId="14" fontId="53" fillId="0" borderId="0" xfId="0" applyNumberFormat="1" applyFont="1"/>
    <xf numFmtId="0" fontId="54" fillId="0" borderId="0" xfId="5" applyFont="1" applyFill="1" applyBorder="1" applyAlignment="1" applyProtection="1"/>
    <xf numFmtId="0" fontId="56" fillId="0" borderId="1" xfId="0" applyFont="1" applyFill="1" applyBorder="1" applyAlignment="1">
      <alignment horizontal="center" vertical="center" wrapText="1"/>
    </xf>
    <xf numFmtId="49" fontId="57" fillId="2" borderId="1" xfId="13" applyNumberFormat="1" applyFont="1" applyFill="1" applyBorder="1" applyAlignment="1" applyProtection="1">
      <alignment horizontal="right" vertical="center"/>
      <protection locked="0"/>
    </xf>
    <xf numFmtId="0" fontId="57" fillId="2" borderId="1" xfId="11" applyFont="1" applyFill="1" applyBorder="1" applyAlignment="1" applyProtection="1">
      <alignment horizontal="left" vertical="center" wrapText="1"/>
      <protection locked="0"/>
    </xf>
    <xf numFmtId="165" fontId="56" fillId="0" borderId="1" xfId="1" applyNumberFormat="1" applyFont="1" applyBorder="1"/>
    <xf numFmtId="0" fontId="57" fillId="0" borderId="1" xfId="11" applyFont="1" applyFill="1" applyBorder="1" applyAlignment="1" applyProtection="1">
      <alignment horizontal="left" vertical="center" wrapText="1"/>
      <protection locked="0"/>
    </xf>
    <xf numFmtId="0" fontId="58" fillId="0" borderId="1" xfId="11" applyFont="1" applyFill="1" applyBorder="1" applyAlignment="1" applyProtection="1">
      <alignment horizontal="left" vertical="center" wrapText="1"/>
      <protection locked="0"/>
    </xf>
    <xf numFmtId="49" fontId="57" fillId="0" borderId="1" xfId="13" applyNumberFormat="1" applyFont="1" applyFill="1" applyBorder="1" applyAlignment="1" applyProtection="1">
      <alignment horizontal="right" vertical="center"/>
      <protection locked="0"/>
    </xf>
    <xf numFmtId="49" fontId="59" fillId="0" borderId="1" xfId="13" applyNumberFormat="1" applyFont="1" applyFill="1" applyBorder="1" applyAlignment="1" applyProtection="1">
      <alignment horizontal="right" vertical="center"/>
      <protection locked="0"/>
    </xf>
    <xf numFmtId="0" fontId="56" fillId="0" borderId="1" xfId="0" applyFont="1" applyBorder="1"/>
    <xf numFmtId="0" fontId="53" fillId="0" borderId="0" xfId="0" applyFont="1" applyFill="1" applyAlignment="1">
      <alignment horizontal="left" vertical="top" wrapText="1"/>
    </xf>
    <xf numFmtId="0" fontId="52" fillId="0" borderId="0" xfId="0" applyFont="1"/>
    <xf numFmtId="0" fontId="52" fillId="0" borderId="0" xfId="0" applyFont="1" applyAlignment="1">
      <alignment wrapText="1"/>
    </xf>
    <xf numFmtId="0" fontId="52" fillId="0" borderId="1" xfId="0" applyFont="1" applyBorder="1" applyAlignment="1">
      <alignment horizontal="center" vertical="center"/>
    </xf>
    <xf numFmtId="0" fontId="52" fillId="0" borderId="1" xfId="0" applyFont="1" applyBorder="1" applyAlignment="1">
      <alignment horizontal="center" vertical="center" wrapText="1"/>
    </xf>
    <xf numFmtId="0" fontId="52" fillId="0" borderId="2" xfId="0" applyFont="1" applyFill="1" applyBorder="1" applyAlignment="1">
      <alignment horizontal="center" vertical="center" wrapText="1"/>
    </xf>
    <xf numFmtId="49" fontId="57" fillId="2" borderId="1" xfId="13" applyNumberFormat="1" applyFont="1" applyFill="1" applyBorder="1" applyAlignment="1" applyProtection="1">
      <alignment horizontal="right" vertical="center" wrapText="1"/>
      <protection locked="0"/>
    </xf>
    <xf numFmtId="165" fontId="52" fillId="0" borderId="1" xfId="1" applyNumberFormat="1" applyFont="1" applyBorder="1"/>
    <xf numFmtId="165" fontId="52" fillId="0" borderId="1" xfId="1" applyNumberFormat="1" applyFont="1" applyFill="1" applyBorder="1"/>
    <xf numFmtId="169" fontId="52" fillId="5" borderId="1" xfId="19" applyFont="1" applyFill="1" applyBorder="1"/>
    <xf numFmtId="49" fontId="57" fillId="0" borderId="1" xfId="13" applyNumberFormat="1" applyFont="1" applyFill="1" applyBorder="1" applyAlignment="1" applyProtection="1">
      <alignment horizontal="right" vertical="center" wrapText="1"/>
      <protection locked="0"/>
    </xf>
    <xf numFmtId="49" fontId="59" fillId="0" borderId="1" xfId="13" applyNumberFormat="1" applyFont="1" applyFill="1" applyBorder="1" applyAlignment="1" applyProtection="1">
      <alignment horizontal="right" vertical="center" wrapText="1"/>
      <protection locked="0"/>
    </xf>
    <xf numFmtId="0" fontId="55" fillId="0" borderId="1" xfId="0" applyFont="1" applyBorder="1"/>
    <xf numFmtId="165" fontId="55" fillId="0" borderId="1" xfId="1" applyNumberFormat="1" applyFont="1" applyBorder="1"/>
    <xf numFmtId="0" fontId="56" fillId="0" borderId="0" xfId="0" applyFont="1"/>
    <xf numFmtId="0" fontId="52" fillId="0" borderId="1" xfId="0" applyFont="1" applyBorder="1" applyAlignment="1">
      <alignment wrapText="1"/>
    </xf>
    <xf numFmtId="0" fontId="52" fillId="0" borderId="1" xfId="0" applyFont="1" applyBorder="1" applyAlignment="1">
      <alignment horizontal="left" indent="8"/>
    </xf>
    <xf numFmtId="0" fontId="53" fillId="0" borderId="0" xfId="0" applyFont="1" applyAlignment="1">
      <alignment wrapText="1"/>
    </xf>
    <xf numFmtId="0" fontId="53" fillId="0" borderId="0" xfId="0" applyFont="1" applyFill="1"/>
    <xf numFmtId="0" fontId="52" fillId="0" borderId="1" xfId="0" applyFont="1" applyBorder="1"/>
    <xf numFmtId="0" fontId="52" fillId="0" borderId="1" xfId="0" applyNumberFormat="1" applyFont="1" applyFill="1" applyBorder="1" applyAlignment="1">
      <alignment horizontal="left" vertical="center" wrapText="1"/>
    </xf>
    <xf numFmtId="0" fontId="53" fillId="0" borderId="0" xfId="0" applyFont="1" applyBorder="1"/>
    <xf numFmtId="0" fontId="52" fillId="0" borderId="1" xfId="0" applyFont="1" applyFill="1" applyBorder="1"/>
    <xf numFmtId="0" fontId="55" fillId="0" borderId="1" xfId="0" applyFont="1" applyFill="1" applyBorder="1"/>
    <xf numFmtId="0" fontId="53" fillId="0" borderId="0" xfId="0" applyFont="1" applyBorder="1" applyAlignment="1">
      <alignment horizontal="left"/>
    </xf>
    <xf numFmtId="0" fontId="55" fillId="0" borderId="1" xfId="0" applyFont="1" applyFill="1" applyBorder="1" applyAlignment="1">
      <alignment horizontal="left" indent="1"/>
    </xf>
    <xf numFmtId="0" fontId="55" fillId="0" borderId="1" xfId="0" applyFont="1" applyFill="1" applyBorder="1" applyAlignment="1">
      <alignment horizontal="left" wrapText="1" indent="1"/>
    </xf>
    <xf numFmtId="165" fontId="53" fillId="0" borderId="1" xfId="1" applyNumberFormat="1" applyFont="1" applyBorder="1"/>
    <xf numFmtId="0" fontId="52" fillId="0" borderId="1" xfId="0" applyFont="1" applyFill="1" applyBorder="1" applyAlignment="1">
      <alignment horizontal="left" indent="1"/>
    </xf>
    <xf numFmtId="0" fontId="52" fillId="0" borderId="1" xfId="0" applyNumberFormat="1" applyFont="1" applyFill="1" applyBorder="1" applyAlignment="1">
      <alignment horizontal="left" indent="3"/>
    </xf>
    <xf numFmtId="0" fontId="52" fillId="0" borderId="1" xfId="0" applyFont="1" applyFill="1" applyBorder="1" applyAlignment="1">
      <alignment horizontal="left" wrapText="1" indent="4"/>
    </xf>
    <xf numFmtId="0" fontId="52" fillId="0" borderId="1" xfId="0" applyFont="1" applyFill="1" applyBorder="1" applyAlignment="1">
      <alignment horizontal="left" wrapText="1" indent="1"/>
    </xf>
    <xf numFmtId="0" fontId="55" fillId="0" borderId="1" xfId="0" applyFont="1" applyFill="1" applyBorder="1" applyAlignment="1">
      <alignment horizontal="left" vertical="center" indent="1"/>
    </xf>
    <xf numFmtId="0" fontId="56" fillId="0" borderId="1" xfId="0" applyFont="1" applyFill="1" applyBorder="1"/>
    <xf numFmtId="0" fontId="53" fillId="0" borderId="1" xfId="0" applyFont="1" applyFill="1" applyBorder="1"/>
    <xf numFmtId="0" fontId="53" fillId="0" borderId="1" xfId="0" applyFont="1" applyFill="1" applyBorder="1" applyAlignment="1">
      <alignment horizontal="left" wrapText="1"/>
    </xf>
    <xf numFmtId="0" fontId="53" fillId="0" borderId="1" xfId="0" applyFont="1" applyFill="1" applyBorder="1" applyAlignment="1">
      <alignment horizontal="left" wrapText="1" indent="2"/>
    </xf>
    <xf numFmtId="0" fontId="56" fillId="0" borderId="21" xfId="0" applyFont="1" applyBorder="1"/>
    <xf numFmtId="0" fontId="52" fillId="0" borderId="4"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0" xfId="0" applyFont="1" applyBorder="1" applyAlignment="1">
      <alignment horizontal="center" vertical="center"/>
    </xf>
    <xf numFmtId="0" fontId="52" fillId="0" borderId="0"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wrapText="1"/>
    </xf>
    <xf numFmtId="0" fontId="52" fillId="0" borderId="1" xfId="0"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1" xfId="0" applyFont="1" applyBorder="1" applyAlignment="1">
      <alignment horizontal="center"/>
    </xf>
    <xf numFmtId="0" fontId="52" fillId="0" borderId="0" xfId="0" applyFont="1" applyBorder="1"/>
    <xf numFmtId="0" fontId="52" fillId="0" borderId="1" xfId="0" applyFont="1" applyBorder="1" applyAlignment="1">
      <alignment horizontal="left" indent="1"/>
    </xf>
    <xf numFmtId="14" fontId="52" fillId="0" borderId="0" xfId="0" applyNumberFormat="1" applyFont="1"/>
    <xf numFmtId="14" fontId="52" fillId="0" borderId="0" xfId="0" applyNumberFormat="1" applyFont="1" applyBorder="1"/>
    <xf numFmtId="0" fontId="52" fillId="0" borderId="0" xfId="0" applyFont="1" applyFill="1"/>
    <xf numFmtId="0" fontId="52" fillId="0" borderId="0" xfId="0" applyFont="1" applyBorder="1" applyAlignment="1">
      <alignment wrapText="1"/>
    </xf>
    <xf numFmtId="0" fontId="52" fillId="0" borderId="15" xfId="0" applyFont="1" applyFill="1" applyBorder="1" applyAlignment="1">
      <alignment horizontal="center" vertical="center" wrapText="1"/>
    </xf>
    <xf numFmtId="0" fontId="52" fillId="0" borderId="29" xfId="0" applyFont="1" applyBorder="1" applyAlignment="1">
      <alignment horizontal="center" vertical="center" wrapText="1"/>
    </xf>
    <xf numFmtId="0" fontId="52" fillId="0" borderId="71" xfId="0" applyFont="1" applyBorder="1"/>
    <xf numFmtId="0" fontId="55" fillId="0" borderId="60" xfId="0" applyFont="1" applyBorder="1"/>
    <xf numFmtId="165" fontId="55" fillId="0" borderId="9" xfId="1" applyNumberFormat="1" applyFont="1" applyBorder="1"/>
    <xf numFmtId="165" fontId="52" fillId="0" borderId="15" xfId="1" applyNumberFormat="1" applyFont="1" applyBorder="1"/>
    <xf numFmtId="165" fontId="52" fillId="0" borderId="24" xfId="1" applyNumberFormat="1" applyFont="1" applyBorder="1"/>
    <xf numFmtId="0" fontId="52" fillId="0" borderId="9" xfId="0" applyFont="1" applyBorder="1" applyAlignment="1">
      <alignment horizontal="left" indent="1"/>
    </xf>
    <xf numFmtId="0" fontId="52" fillId="0" borderId="15" xfId="0" applyFont="1" applyBorder="1" applyAlignment="1">
      <alignment horizontal="left" indent="1"/>
    </xf>
    <xf numFmtId="165" fontId="52" fillId="0" borderId="9" xfId="1" applyNumberFormat="1" applyFont="1" applyBorder="1" applyAlignment="1">
      <alignment horizontal="left" indent="1"/>
    </xf>
    <xf numFmtId="0" fontId="52" fillId="0" borderId="9" xfId="0" applyFont="1" applyBorder="1" applyAlignment="1">
      <alignment horizontal="left" indent="2"/>
    </xf>
    <xf numFmtId="0" fontId="52" fillId="0" borderId="15" xfId="0" applyFont="1" applyBorder="1" applyAlignment="1">
      <alignment horizontal="left" indent="2"/>
    </xf>
    <xf numFmtId="165" fontId="52" fillId="0" borderId="9" xfId="1" applyNumberFormat="1" applyFont="1" applyBorder="1" applyAlignment="1">
      <alignment horizontal="left" indent="2"/>
    </xf>
    <xf numFmtId="49" fontId="52" fillId="0" borderId="9" xfId="0" applyNumberFormat="1" applyFont="1" applyBorder="1" applyAlignment="1">
      <alignment horizontal="left" indent="3"/>
    </xf>
    <xf numFmtId="49" fontId="52" fillId="0" borderId="15" xfId="0" applyNumberFormat="1" applyFont="1" applyFill="1" applyBorder="1" applyAlignment="1">
      <alignment horizontal="left" indent="3"/>
    </xf>
    <xf numFmtId="165" fontId="52" fillId="0" borderId="9" xfId="1" applyNumberFormat="1" applyFont="1" applyFill="1" applyBorder="1" applyAlignment="1">
      <alignment horizontal="left" indent="3"/>
    </xf>
    <xf numFmtId="49" fontId="52" fillId="0" borderId="9" xfId="0" applyNumberFormat="1" applyFont="1" applyBorder="1" applyAlignment="1">
      <alignment horizontal="left" indent="1"/>
    </xf>
    <xf numFmtId="49" fontId="52" fillId="0" borderId="15" xfId="0" applyNumberFormat="1" applyFont="1" applyFill="1" applyBorder="1" applyAlignment="1">
      <alignment horizontal="left" indent="1"/>
    </xf>
    <xf numFmtId="165" fontId="52" fillId="0" borderId="9" xfId="1" applyNumberFormat="1" applyFont="1" applyFill="1" applyBorder="1" applyAlignment="1">
      <alignment horizontal="left" indent="1"/>
    </xf>
    <xf numFmtId="0" fontId="52" fillId="0" borderId="9" xfId="0" applyNumberFormat="1" applyFont="1" applyBorder="1" applyAlignment="1">
      <alignment horizontal="left" indent="1"/>
    </xf>
    <xf numFmtId="165" fontId="52" fillId="13" borderId="9" xfId="1" applyNumberFormat="1" applyFont="1" applyFill="1" applyBorder="1"/>
    <xf numFmtId="165" fontId="52" fillId="13" borderId="1" xfId="1" applyNumberFormat="1" applyFont="1" applyFill="1" applyBorder="1"/>
    <xf numFmtId="165" fontId="52" fillId="13" borderId="15" xfId="1" applyNumberFormat="1" applyFont="1" applyFill="1" applyBorder="1"/>
    <xf numFmtId="165" fontId="52" fillId="13" borderId="24" xfId="1" applyNumberFormat="1" applyFont="1" applyFill="1" applyBorder="1"/>
    <xf numFmtId="49" fontId="52" fillId="0" borderId="9" xfId="0" applyNumberFormat="1" applyFont="1" applyBorder="1" applyAlignment="1">
      <alignment horizontal="left" wrapText="1" indent="2"/>
    </xf>
    <xf numFmtId="49" fontId="52" fillId="0" borderId="15" xfId="0" applyNumberFormat="1" applyFont="1" applyFill="1" applyBorder="1" applyAlignment="1">
      <alignment horizontal="left" vertical="top" wrapText="1" indent="2"/>
    </xf>
    <xf numFmtId="165" fontId="52" fillId="0" borderId="9" xfId="1" applyNumberFormat="1" applyFont="1" applyFill="1" applyBorder="1" applyAlignment="1">
      <alignment horizontal="left" vertical="top" wrapText="1" indent="2"/>
    </xf>
    <xf numFmtId="165" fontId="52" fillId="0" borderId="15" xfId="1" applyNumberFormat="1" applyFont="1" applyFill="1" applyBorder="1"/>
    <xf numFmtId="165" fontId="52" fillId="0" borderId="24" xfId="1" applyNumberFormat="1" applyFont="1" applyFill="1" applyBorder="1"/>
    <xf numFmtId="49" fontId="52" fillId="0" borderId="9" xfId="0" applyNumberFormat="1" applyFont="1" applyFill="1" applyBorder="1" applyAlignment="1">
      <alignment horizontal="left" wrapText="1" indent="3"/>
    </xf>
    <xf numFmtId="49" fontId="52" fillId="0" borderId="15" xfId="0" applyNumberFormat="1" applyFont="1" applyFill="1" applyBorder="1" applyAlignment="1">
      <alignment horizontal="left" wrapText="1" indent="3"/>
    </xf>
    <xf numFmtId="165" fontId="52" fillId="0" borderId="9" xfId="1" applyNumberFormat="1" applyFont="1" applyFill="1" applyBorder="1" applyAlignment="1">
      <alignment horizontal="left" wrapText="1" indent="3"/>
    </xf>
    <xf numFmtId="49" fontId="52" fillId="0" borderId="15" xfId="0" applyNumberFormat="1" applyFont="1" applyFill="1" applyBorder="1" applyAlignment="1">
      <alignment horizontal="left" wrapText="1" indent="2"/>
    </xf>
    <xf numFmtId="165" fontId="52" fillId="0" borderId="9" xfId="1" applyNumberFormat="1" applyFont="1" applyFill="1" applyBorder="1" applyAlignment="1">
      <alignment horizontal="left" wrapText="1" indent="2"/>
    </xf>
    <xf numFmtId="0" fontId="52" fillId="0" borderId="9" xfId="0" applyNumberFormat="1" applyFont="1" applyFill="1" applyBorder="1" applyAlignment="1">
      <alignment horizontal="left" wrapText="1" indent="1"/>
    </xf>
    <xf numFmtId="49" fontId="52" fillId="0" borderId="15" xfId="0" applyNumberFormat="1" applyFont="1" applyFill="1" applyBorder="1" applyAlignment="1">
      <alignment horizontal="left" wrapText="1" indent="1"/>
    </xf>
    <xf numFmtId="165" fontId="52" fillId="0" borderId="9" xfId="1" applyNumberFormat="1" applyFont="1" applyFill="1" applyBorder="1" applyAlignment="1">
      <alignment horizontal="left" wrapText="1" indent="1"/>
    </xf>
    <xf numFmtId="0" fontId="52" fillId="0" borderId="18" xfId="0" applyNumberFormat="1" applyFont="1" applyFill="1" applyBorder="1" applyAlignment="1">
      <alignment horizontal="left" wrapText="1" indent="1"/>
    </xf>
    <xf numFmtId="49" fontId="52" fillId="0" borderId="20" xfId="0" applyNumberFormat="1" applyFont="1" applyFill="1" applyBorder="1" applyAlignment="1">
      <alignment horizontal="left" wrapText="1" indent="1"/>
    </xf>
    <xf numFmtId="165" fontId="52" fillId="0" borderId="18" xfId="1" applyNumberFormat="1" applyFont="1" applyFill="1" applyBorder="1" applyAlignment="1">
      <alignment horizontal="left" wrapText="1" indent="1"/>
    </xf>
    <xf numFmtId="165" fontId="52" fillId="0" borderId="19" xfId="1" applyNumberFormat="1" applyFont="1" applyFill="1" applyBorder="1"/>
    <xf numFmtId="165" fontId="52" fillId="0" borderId="20" xfId="1" applyNumberFormat="1" applyFont="1" applyFill="1" applyBorder="1"/>
    <xf numFmtId="165" fontId="52" fillId="0" borderId="32" xfId="1" applyNumberFormat="1" applyFont="1" applyFill="1" applyBorder="1"/>
    <xf numFmtId="0" fontId="55" fillId="0" borderId="28" xfId="0" applyNumberFormat="1" applyFont="1" applyFill="1" applyBorder="1" applyAlignment="1">
      <alignment horizontal="left" vertical="center" wrapText="1"/>
    </xf>
    <xf numFmtId="0" fontId="52" fillId="0" borderId="21" xfId="0" applyFont="1" applyFill="1" applyBorder="1" applyAlignment="1">
      <alignment horizontal="center" vertical="center" wrapText="1"/>
    </xf>
    <xf numFmtId="165" fontId="52" fillId="0" borderId="1" xfId="1" applyNumberFormat="1" applyFont="1" applyFill="1" applyBorder="1" applyAlignment="1">
      <alignment horizontal="left" vertical="center" wrapText="1"/>
    </xf>
    <xf numFmtId="165" fontId="52" fillId="0" borderId="1" xfId="1" applyNumberFormat="1" applyFont="1" applyBorder="1" applyAlignment="1">
      <alignment horizontal="center" vertical="center" wrapText="1"/>
    </xf>
    <xf numFmtId="165" fontId="52" fillId="0" borderId="1" xfId="1" applyNumberFormat="1" applyFont="1" applyBorder="1" applyAlignment="1">
      <alignment horizontal="center" vertical="center"/>
    </xf>
    <xf numFmtId="0" fontId="55" fillId="0" borderId="1" xfId="0" applyNumberFormat="1" applyFont="1" applyFill="1" applyBorder="1" applyAlignment="1">
      <alignment horizontal="left" vertical="center" wrapText="1"/>
    </xf>
    <xf numFmtId="165" fontId="55" fillId="0" borderId="1" xfId="1" applyNumberFormat="1" applyFont="1" applyFill="1" applyBorder="1" applyAlignment="1">
      <alignment horizontal="left" vertical="center" wrapText="1"/>
    </xf>
    <xf numFmtId="0" fontId="52" fillId="0" borderId="0" xfId="0" applyFont="1" applyAlignment="1">
      <alignment horizontal="center" vertical="center"/>
    </xf>
    <xf numFmtId="0" fontId="52" fillId="0" borderId="0" xfId="0" applyFont="1" applyBorder="1" applyAlignment="1">
      <alignment horizontal="left"/>
    </xf>
    <xf numFmtId="0" fontId="57" fillId="0" borderId="0" xfId="0" applyFont="1"/>
    <xf numFmtId="0" fontId="57" fillId="0" borderId="0" xfId="0" applyFont="1" applyAlignment="1">
      <alignment horizontal="center" vertical="center"/>
    </xf>
    <xf numFmtId="0" fontId="55" fillId="0" borderId="1" xfId="0" applyFont="1" applyBorder="1" applyAlignment="1">
      <alignment horizontal="center" vertical="center" wrapText="1"/>
    </xf>
    <xf numFmtId="165" fontId="57" fillId="0" borderId="1" xfId="1" applyNumberFormat="1" applyFont="1" applyBorder="1"/>
    <xf numFmtId="0" fontId="26" fillId="0" borderId="0" xfId="0" applyFont="1" applyFill="1" applyBorder="1" applyAlignment="1">
      <alignment wrapText="1"/>
    </xf>
    <xf numFmtId="0" fontId="63" fillId="0" borderId="0" xfId="0" applyFont="1"/>
    <xf numFmtId="0" fontId="63" fillId="0" borderId="21" xfId="0" applyFont="1" applyBorder="1"/>
    <xf numFmtId="0" fontId="63" fillId="0" borderId="1" xfId="0" applyFont="1" applyBorder="1" applyAlignment="1">
      <alignment horizontal="left" indent="2"/>
    </xf>
    <xf numFmtId="0" fontId="52" fillId="0" borderId="90" xfId="0" applyNumberFormat="1" applyFont="1" applyFill="1" applyBorder="1" applyAlignment="1">
      <alignment vertical="center" wrapText="1" readingOrder="1"/>
    </xf>
    <xf numFmtId="10" fontId="57" fillId="0" borderId="1" xfId="1" applyNumberFormat="1" applyFont="1" applyBorder="1"/>
    <xf numFmtId="0" fontId="52" fillId="0" borderId="91" xfId="0" applyNumberFormat="1" applyFont="1" applyFill="1" applyBorder="1" applyAlignment="1">
      <alignment vertical="center" wrapText="1" readingOrder="1"/>
    </xf>
    <xf numFmtId="0" fontId="63" fillId="0" borderId="1" xfId="0" applyFont="1" applyBorder="1" applyAlignment="1">
      <alignment horizontal="left" indent="3"/>
    </xf>
    <xf numFmtId="0" fontId="52" fillId="0" borderId="91" xfId="0" applyNumberFormat="1" applyFont="1" applyFill="1" applyBorder="1" applyAlignment="1">
      <alignment horizontal="left" vertical="center" wrapText="1" indent="1" readingOrder="1"/>
    </xf>
    <xf numFmtId="0" fontId="63" fillId="0" borderId="2" xfId="0" applyFont="1" applyBorder="1" applyAlignment="1">
      <alignment horizontal="left" indent="2"/>
    </xf>
    <xf numFmtId="0" fontId="52" fillId="0" borderId="92" xfId="0" applyNumberFormat="1" applyFont="1" applyFill="1" applyBorder="1" applyAlignment="1">
      <alignment vertical="center" wrapText="1" readingOrder="1"/>
    </xf>
    <xf numFmtId="165" fontId="57" fillId="0" borderId="2" xfId="1" applyNumberFormat="1" applyFont="1" applyBorder="1"/>
    <xf numFmtId="10" fontId="57" fillId="0" borderId="2" xfId="1" applyNumberFormat="1" applyFont="1" applyBorder="1"/>
    <xf numFmtId="0" fontId="63" fillId="0" borderId="1" xfId="0" applyFont="1" applyFill="1" applyBorder="1" applyAlignment="1">
      <alignment horizontal="left" indent="2"/>
    </xf>
    <xf numFmtId="0" fontId="55" fillId="0" borderId="1" xfId="0" applyNumberFormat="1" applyFont="1" applyFill="1" applyBorder="1" applyAlignment="1">
      <alignment vertical="center" wrapText="1" readingOrder="1"/>
    </xf>
    <xf numFmtId="43" fontId="56" fillId="0" borderId="1" xfId="10" applyFont="1" applyBorder="1"/>
    <xf numFmtId="43" fontId="53" fillId="0" borderId="1" xfId="10" applyFont="1" applyBorder="1"/>
    <xf numFmtId="0" fontId="55" fillId="14" borderId="1" xfId="0" applyFont="1" applyFill="1" applyBorder="1"/>
    <xf numFmtId="0" fontId="52" fillId="12" borderId="1" xfId="0" applyFont="1" applyFill="1" applyBorder="1"/>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165" fontId="0" fillId="0" borderId="22" xfId="1" applyNumberFormat="1" applyFont="1" applyBorder="1" applyAlignment="1">
      <alignment horizontal="center"/>
    </xf>
    <xf numFmtId="165" fontId="0" fillId="0" borderId="23" xfId="1" applyNumberFormat="1" applyFont="1" applyBorder="1" applyAlignment="1">
      <alignment horizontal="center"/>
    </xf>
    <xf numFmtId="165" fontId="0" fillId="0" borderId="24" xfId="1" applyNumberFormat="1" applyFont="1" applyBorder="1" applyAlignment="1">
      <alignment horizontal="center"/>
    </xf>
    <xf numFmtId="0" fontId="0" fillId="0" borderId="1" xfId="0" applyBorder="1" applyAlignment="1">
      <alignment horizontal="center" vertical="center"/>
    </xf>
    <xf numFmtId="0" fontId="16" fillId="0" borderId="2" xfId="0" applyFont="1" applyBorder="1" applyAlignment="1">
      <alignment horizontal="center" vertical="center"/>
    </xf>
    <xf numFmtId="0" fontId="16" fillId="0" borderId="21" xfId="0" applyFont="1" applyBorder="1" applyAlignment="1">
      <alignment horizontal="center" vertical="center"/>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16" fillId="0" borderId="2"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7" xfId="5" applyFont="1" applyFill="1" applyBorder="1" applyAlignment="1" applyProtection="1">
      <alignment horizontal="center" vertical="center" wrapText="1"/>
    </xf>
    <xf numFmtId="0" fontId="11" fillId="0" borderId="0" xfId="5"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5" applyFont="1" applyFill="1" applyBorder="1" applyAlignment="1" applyProtection="1">
      <alignment horizontal="center" vertical="center" wrapText="1"/>
    </xf>
    <xf numFmtId="0" fontId="11" fillId="0" borderId="15" xfId="5" applyFont="1" applyFill="1" applyBorder="1" applyAlignment="1" applyProtection="1">
      <alignment horizontal="center" vertical="center" wrapText="1"/>
    </xf>
    <xf numFmtId="9" fontId="33" fillId="0" borderId="22" xfId="0" applyNumberFormat="1" applyFont="1" applyBorder="1" applyAlignment="1">
      <alignment horizontal="center" vertical="center"/>
    </xf>
    <xf numFmtId="9" fontId="33" fillId="0" borderId="24" xfId="0" applyNumberFormat="1" applyFont="1" applyBorder="1" applyAlignment="1">
      <alignment horizontal="center" vertical="center"/>
    </xf>
    <xf numFmtId="0" fontId="42" fillId="2" borderId="17" xfId="11" applyFont="1" applyFill="1" applyBorder="1" applyAlignment="1" applyProtection="1">
      <alignment horizontal="center" vertical="center" wrapText="1"/>
      <protection locked="0"/>
    </xf>
    <xf numFmtId="0" fontId="42" fillId="2" borderId="60" xfId="11" applyFont="1" applyFill="1" applyBorder="1" applyAlignment="1" applyProtection="1">
      <alignment horizontal="center" vertical="center" wrapText="1"/>
      <protection locked="0"/>
    </xf>
    <xf numFmtId="0" fontId="33" fillId="0" borderId="2" xfId="0" applyFont="1" applyBorder="1" applyAlignment="1">
      <alignment horizontal="center" vertical="center" wrapText="1"/>
    </xf>
    <xf numFmtId="0" fontId="33" fillId="0" borderId="21" xfId="0" applyFont="1" applyBorder="1" applyAlignment="1">
      <alignment horizontal="center" vertical="center" wrapText="1"/>
    </xf>
    <xf numFmtId="165" fontId="11" fillId="2" borderId="41" xfId="15" applyNumberFormat="1" applyFont="1" applyFill="1" applyBorder="1" applyAlignment="1" applyProtection="1">
      <alignment horizontal="center"/>
      <protection locked="0"/>
    </xf>
    <xf numFmtId="165" fontId="11" fillId="2" borderId="61" xfId="15" applyNumberFormat="1" applyFont="1" applyFill="1" applyBorder="1" applyAlignment="1" applyProtection="1">
      <alignment horizontal="center"/>
      <protection locked="0"/>
    </xf>
    <xf numFmtId="165" fontId="11" fillId="2" borderId="62" xfId="15" applyNumberFormat="1" applyFont="1" applyFill="1" applyBorder="1" applyAlignment="1" applyProtection="1">
      <alignment horizontal="center"/>
      <protection locked="0"/>
    </xf>
    <xf numFmtId="165" fontId="11" fillId="0" borderId="12" xfId="15" applyNumberFormat="1" applyFont="1" applyFill="1" applyBorder="1" applyAlignment="1" applyProtection="1">
      <alignment horizontal="center"/>
      <protection locked="0"/>
    </xf>
    <xf numFmtId="165" fontId="11" fillId="0" borderId="10" xfId="15" applyNumberFormat="1" applyFont="1" applyFill="1" applyBorder="1" applyAlignment="1" applyProtection="1">
      <alignment horizontal="center"/>
      <protection locked="0"/>
    </xf>
    <xf numFmtId="165" fontId="11" fillId="0" borderId="11" xfId="15" applyNumberFormat="1" applyFont="1" applyFill="1" applyBorder="1" applyAlignment="1" applyProtection="1">
      <alignment horizontal="center"/>
      <protection locked="0"/>
    </xf>
    <xf numFmtId="165" fontId="11" fillId="0" borderId="63" xfId="15" applyNumberFormat="1" applyFont="1" applyFill="1" applyBorder="1" applyAlignment="1" applyProtection="1">
      <alignment horizontal="center" vertical="center" wrapText="1"/>
      <protection locked="0"/>
    </xf>
    <xf numFmtId="165" fontId="11" fillId="0" borderId="65" xfId="15" applyNumberFormat="1" applyFont="1" applyFill="1" applyBorder="1" applyAlignment="1" applyProtection="1">
      <alignment horizontal="center" vertical="center" wrapText="1"/>
      <protection locked="0"/>
    </xf>
    <xf numFmtId="0" fontId="9" fillId="0" borderId="64" xfId="0" applyFont="1" applyBorder="1" applyAlignment="1">
      <alignment horizontal="center" vertical="center" wrapText="1"/>
    </xf>
    <xf numFmtId="0" fontId="9" fillId="0" borderId="66" xfId="0" applyFont="1" applyBorder="1" applyAlignment="1">
      <alignment horizontal="center" vertical="center" wrapText="1"/>
    </xf>
    <xf numFmtId="0" fontId="33" fillId="0" borderId="17" xfId="0" applyFont="1" applyFill="1" applyBorder="1" applyAlignment="1">
      <alignment horizontal="center" vertical="center" wrapText="1"/>
    </xf>
    <xf numFmtId="0" fontId="33" fillId="0" borderId="60" xfId="0" applyFont="1" applyFill="1" applyBorder="1" applyAlignment="1">
      <alignment horizontal="center" vertical="center" wrapText="1"/>
    </xf>
    <xf numFmtId="0" fontId="9" fillId="0" borderId="68" xfId="0" applyFont="1" applyBorder="1" applyAlignment="1">
      <alignment horizontal="center"/>
    </xf>
    <xf numFmtId="0" fontId="9" fillId="0" borderId="29" xfId="0" applyFont="1" applyBorder="1" applyAlignment="1">
      <alignment horizontal="center"/>
    </xf>
    <xf numFmtId="0" fontId="33" fillId="0" borderId="2"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2" xfId="0" applyFont="1" applyFill="1" applyBorder="1" applyAlignment="1">
      <alignment horizontal="center" wrapText="1"/>
    </xf>
    <xf numFmtId="0" fontId="33" fillId="0" borderId="24" xfId="0" applyFont="1" applyFill="1" applyBorder="1" applyAlignment="1">
      <alignment horizontal="center" wrapText="1"/>
    </xf>
    <xf numFmtId="0" fontId="43" fillId="0" borderId="57" xfId="0" applyFont="1" applyFill="1" applyBorder="1" applyAlignment="1">
      <alignment horizontal="left" vertical="center"/>
    </xf>
    <xf numFmtId="0" fontId="43" fillId="0" borderId="58" xfId="0" applyFont="1" applyFill="1" applyBorder="1" applyAlignment="1">
      <alignment horizontal="left" vertical="center"/>
    </xf>
    <xf numFmtId="0" fontId="33" fillId="0" borderId="58" xfId="0" applyFont="1" applyFill="1" applyBorder="1" applyAlignment="1">
      <alignment horizontal="center" vertical="center" wrapText="1"/>
    </xf>
    <xf numFmtId="0" fontId="33" fillId="0" borderId="69"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3" fillId="0" borderId="10" xfId="0" applyFont="1" applyBorder="1" applyAlignment="1">
      <alignment horizontal="center"/>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55" fillId="0" borderId="80" xfId="0" applyNumberFormat="1" applyFont="1" applyFill="1" applyBorder="1" applyAlignment="1">
      <alignment horizontal="left" vertical="center" wrapText="1"/>
    </xf>
    <xf numFmtId="0" fontId="55" fillId="0" borderId="81" xfId="0" applyNumberFormat="1" applyFont="1" applyFill="1" applyBorder="1" applyAlignment="1">
      <alignment horizontal="left" vertical="center" wrapText="1"/>
    </xf>
    <xf numFmtId="0" fontId="55" fillId="0" borderId="82" xfId="0" applyNumberFormat="1" applyFont="1" applyFill="1" applyBorder="1" applyAlignment="1">
      <alignment horizontal="left" vertical="center" wrapText="1"/>
    </xf>
    <xf numFmtId="0" fontId="55" fillId="0" borderId="83" xfId="0" applyNumberFormat="1" applyFont="1" applyFill="1" applyBorder="1" applyAlignment="1">
      <alignment horizontal="left" vertical="center" wrapText="1"/>
    </xf>
    <xf numFmtId="0" fontId="55" fillId="0" borderId="85" xfId="0" applyNumberFormat="1" applyFont="1" applyFill="1" applyBorder="1" applyAlignment="1">
      <alignment horizontal="left" vertical="center" wrapText="1"/>
    </xf>
    <xf numFmtId="0" fontId="55" fillId="0" borderId="86" xfId="0" applyNumberFormat="1" applyFont="1" applyFill="1" applyBorder="1" applyAlignment="1">
      <alignment horizontal="left" vertical="center" wrapText="1"/>
    </xf>
    <xf numFmtId="0" fontId="56" fillId="0" borderId="3"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68" xfId="0" applyFont="1" applyFill="1" applyBorder="1" applyAlignment="1">
      <alignment horizontal="center" vertical="center" wrapText="1"/>
    </xf>
    <xf numFmtId="0" fontId="56" fillId="0" borderId="72"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2"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21" xfId="0" applyFont="1" applyBorder="1" applyAlignment="1">
      <alignment horizontal="center" vertical="center" wrapText="1"/>
    </xf>
    <xf numFmtId="0" fontId="60" fillId="0" borderId="1" xfId="0" applyFont="1" applyFill="1" applyBorder="1" applyAlignment="1">
      <alignment horizontal="center" vertical="center"/>
    </xf>
    <xf numFmtId="0" fontId="60" fillId="0" borderId="3"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29" xfId="0" applyFont="1" applyFill="1" applyBorder="1" applyAlignment="1">
      <alignment horizontal="center" vertical="center"/>
    </xf>
    <xf numFmtId="0" fontId="56" fillId="0" borderId="1" xfId="0" applyFont="1" applyFill="1" applyBorder="1" applyAlignment="1">
      <alignment horizontal="center" vertical="center" wrapText="1"/>
    </xf>
    <xf numFmtId="0" fontId="52" fillId="0" borderId="24" xfId="0" applyFont="1" applyBorder="1" applyAlignment="1">
      <alignment horizontal="center" vertical="center" wrapText="1"/>
    </xf>
    <xf numFmtId="0" fontId="55" fillId="0" borderId="3" xfId="0" applyFont="1" applyFill="1" applyBorder="1" applyAlignment="1">
      <alignment horizontal="center" vertical="center" wrapText="1"/>
    </xf>
    <xf numFmtId="0" fontId="55" fillId="0" borderId="68"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72"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29" xfId="0" applyFont="1" applyBorder="1" applyAlignment="1">
      <alignment horizontal="center" vertical="center" wrapText="1"/>
    </xf>
    <xf numFmtId="0" fontId="55" fillId="0" borderId="57" xfId="0" applyNumberFormat="1" applyFont="1" applyFill="1" applyBorder="1" applyAlignment="1">
      <alignment horizontal="left" vertical="top" wrapText="1"/>
    </xf>
    <xf numFmtId="0" fontId="55" fillId="0" borderId="69" xfId="0" applyNumberFormat="1" applyFont="1" applyFill="1" applyBorder="1" applyAlignment="1">
      <alignment horizontal="left" vertical="top" wrapText="1"/>
    </xf>
    <xf numFmtId="0" fontId="55" fillId="0" borderId="14" xfId="0" applyNumberFormat="1" applyFont="1" applyFill="1" applyBorder="1" applyAlignment="1">
      <alignment horizontal="left" vertical="top" wrapText="1"/>
    </xf>
    <xf numFmtId="0" fontId="55" fillId="0" borderId="13" xfId="0" applyNumberFormat="1" applyFont="1" applyFill="1" applyBorder="1" applyAlignment="1">
      <alignment horizontal="left" vertical="top" wrapText="1"/>
    </xf>
    <xf numFmtId="0" fontId="55" fillId="0" borderId="79" xfId="0" applyNumberFormat="1" applyFont="1" applyFill="1" applyBorder="1" applyAlignment="1">
      <alignment horizontal="left" vertical="top" wrapText="1"/>
    </xf>
    <xf numFmtId="0" fontId="55" fillId="0" borderId="87" xfId="0" applyNumberFormat="1" applyFont="1" applyFill="1" applyBorder="1" applyAlignment="1">
      <alignment horizontal="left" vertical="top" wrapText="1"/>
    </xf>
    <xf numFmtId="0" fontId="52" fillId="0" borderId="41" xfId="0" applyFont="1" applyFill="1" applyBorder="1" applyAlignment="1">
      <alignment horizontal="center" vertical="center" wrapText="1"/>
    </xf>
    <xf numFmtId="0" fontId="52" fillId="0" borderId="61" xfId="0" applyFont="1" applyFill="1" applyBorder="1" applyAlignment="1">
      <alignment horizontal="center" vertical="center" wrapText="1"/>
    </xf>
    <xf numFmtId="0" fontId="52" fillId="0" borderId="62"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71" xfId="0" applyFont="1" applyFill="1" applyBorder="1" applyAlignment="1">
      <alignment horizontal="center" vertical="center" wrapText="1"/>
    </xf>
    <xf numFmtId="0" fontId="52" fillId="0" borderId="60" xfId="0" applyFont="1" applyBorder="1" applyAlignment="1">
      <alignment horizontal="center" vertical="center" wrapText="1"/>
    </xf>
    <xf numFmtId="0" fontId="52" fillId="0" borderId="3" xfId="0" applyFont="1" applyBorder="1" applyAlignment="1">
      <alignment horizontal="center" vertical="top" wrapText="1"/>
    </xf>
    <xf numFmtId="0" fontId="52" fillId="0" borderId="4" xfId="0" applyFont="1" applyBorder="1" applyAlignment="1">
      <alignment horizontal="center" vertical="top" wrapText="1"/>
    </xf>
    <xf numFmtId="0" fontId="52" fillId="0" borderId="3" xfId="0" applyFont="1" applyFill="1" applyBorder="1" applyAlignment="1">
      <alignment horizontal="center" vertical="top" wrapText="1"/>
    </xf>
    <xf numFmtId="0" fontId="52" fillId="0" borderId="23" xfId="0" applyFont="1" applyFill="1" applyBorder="1" applyAlignment="1">
      <alignment horizontal="center" vertical="top" wrapText="1"/>
    </xf>
    <xf numFmtId="0" fontId="52" fillId="0" borderId="24" xfId="0" applyFont="1" applyFill="1" applyBorder="1" applyAlignment="1">
      <alignment horizontal="center" vertical="top" wrapText="1"/>
    </xf>
    <xf numFmtId="0" fontId="62" fillId="0" borderId="88" xfId="0" applyNumberFormat="1" applyFont="1" applyFill="1" applyBorder="1" applyAlignment="1">
      <alignment horizontal="left" vertical="top" wrapText="1"/>
    </xf>
    <xf numFmtId="0" fontId="62" fillId="0" borderId="89" xfId="0" applyNumberFormat="1" applyFont="1" applyFill="1" applyBorder="1" applyAlignment="1">
      <alignment horizontal="left" vertical="top" wrapText="1"/>
    </xf>
    <xf numFmtId="0" fontId="57" fillId="0" borderId="1" xfId="0" applyFont="1" applyBorder="1" applyAlignment="1">
      <alignment horizontal="center" vertical="center" wrapText="1"/>
    </xf>
    <xf numFmtId="0" fontId="59" fillId="0" borderId="3" xfId="0" applyFont="1" applyBorder="1" applyAlignment="1">
      <alignment horizontal="center" vertical="center"/>
    </xf>
    <xf numFmtId="0" fontId="59" fillId="0" borderId="68" xfId="0" applyFont="1" applyBorder="1" applyAlignment="1">
      <alignment horizontal="center" vertical="center"/>
    </xf>
    <xf numFmtId="0" fontId="59" fillId="0" borderId="72" xfId="0" applyFont="1" applyBorder="1" applyAlignment="1">
      <alignment horizontal="center" vertical="center"/>
    </xf>
    <xf numFmtId="0" fontId="59" fillId="0" borderId="29" xfId="0" applyFont="1" applyBorder="1" applyAlignment="1">
      <alignment horizontal="center" vertical="center"/>
    </xf>
    <xf numFmtId="0" fontId="57" fillId="0" borderId="2" xfId="0" applyFont="1" applyBorder="1" applyAlignment="1">
      <alignment horizontal="center" vertical="center" wrapText="1"/>
    </xf>
  </cellXfs>
  <cellStyles count="20">
    <cellStyle name="=C:\WINNT35\SYSTEM32\COMMAND.COM" xfId="18"/>
    <cellStyle name="1Normal 2" xfId="6"/>
    <cellStyle name="Comma" xfId="1" builtinId="3"/>
    <cellStyle name="Comma 111" xfId="19"/>
    <cellStyle name="Comma 2" xfId="15"/>
    <cellStyle name="Comma 3" xfId="10"/>
    <cellStyle name="Hyperlink" xfId="4" builtinId="8"/>
    <cellStyle name="Normal" xfId="0" builtinId="0"/>
    <cellStyle name="Normal 121 2" xfId="12"/>
    <cellStyle name="Normal 122" xfId="3"/>
    <cellStyle name="Normal 123" xfId="7"/>
    <cellStyle name="Normal 2" xfId="5"/>
    <cellStyle name="Normal 2 2" xfId="13"/>
    <cellStyle name="Normal 4" xfId="11"/>
    <cellStyle name="Normal_Capital &amp; RWA N" xfId="8"/>
    <cellStyle name="Normal_Capital &amp; RWA N 2" xfId="14"/>
    <cellStyle name="Normal_Capital &amp; RWA N 2 2" xfId="17"/>
    <cellStyle name="Normal_Casestdy draft" xfId="16"/>
    <cellStyle name="Normal_Casestdy draft 2" xfId="9"/>
    <cellStyle name="Percent" xfId="2"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70" zoomScaleNormal="70" workbookViewId="0">
      <selection activeCell="G26" sqref="G26"/>
    </sheetView>
  </sheetViews>
  <sheetFormatPr defaultColWidth="9.140625" defaultRowHeight="14.25" x14ac:dyDescent="0.2"/>
  <cols>
    <col min="1" max="1" width="10.28515625" style="21" customWidth="1"/>
    <col min="2" max="2" width="138.42578125" style="3" bestFit="1" customWidth="1"/>
    <col min="3" max="3" width="39.42578125" style="3" customWidth="1"/>
    <col min="4" max="6" width="9.140625" style="3"/>
    <col min="7" max="7" width="25" style="3" customWidth="1"/>
    <col min="8" max="16384" width="9.140625" style="3"/>
  </cols>
  <sheetData>
    <row r="1" spans="1:3" ht="15" x14ac:dyDescent="0.2">
      <c r="A1" s="1"/>
      <c r="B1" s="2" t="s">
        <v>0</v>
      </c>
      <c r="C1" s="1"/>
    </row>
    <row r="2" spans="1:3" x14ac:dyDescent="0.2">
      <c r="A2" s="4">
        <v>1</v>
      </c>
      <c r="B2" s="5" t="s">
        <v>1</v>
      </c>
      <c r="C2" s="6" t="s">
        <v>2</v>
      </c>
    </row>
    <row r="3" spans="1:3" x14ac:dyDescent="0.2">
      <c r="A3" s="4">
        <v>2</v>
      </c>
      <c r="B3" s="7" t="s">
        <v>3</v>
      </c>
      <c r="C3" s="6" t="s">
        <v>4</v>
      </c>
    </row>
    <row r="4" spans="1:3" x14ac:dyDescent="0.2">
      <c r="A4" s="4">
        <v>3</v>
      </c>
      <c r="B4" s="8" t="s">
        <v>5</v>
      </c>
      <c r="C4" s="6" t="s">
        <v>6</v>
      </c>
    </row>
    <row r="5" spans="1:3" x14ac:dyDescent="0.2">
      <c r="A5" s="9">
        <v>4</v>
      </c>
      <c r="B5" s="10" t="s">
        <v>7</v>
      </c>
      <c r="C5" s="6" t="s">
        <v>735</v>
      </c>
    </row>
    <row r="6" spans="1:3" s="11" customFormat="1" ht="45.75" customHeight="1" x14ac:dyDescent="0.2">
      <c r="A6" s="693" t="s">
        <v>8</v>
      </c>
      <c r="B6" s="694"/>
      <c r="C6" s="694"/>
    </row>
    <row r="7" spans="1:3" ht="15" x14ac:dyDescent="0.2">
      <c r="A7" s="12" t="s">
        <v>9</v>
      </c>
      <c r="B7" s="2" t="s">
        <v>10</v>
      </c>
    </row>
    <row r="8" spans="1:3" x14ac:dyDescent="0.2">
      <c r="A8" s="1">
        <v>1</v>
      </c>
      <c r="B8" s="13" t="s">
        <v>11</v>
      </c>
    </row>
    <row r="9" spans="1:3" x14ac:dyDescent="0.2">
      <c r="A9" s="1">
        <v>2</v>
      </c>
      <c r="B9" s="14" t="s">
        <v>12</v>
      </c>
    </row>
    <row r="10" spans="1:3" x14ac:dyDescent="0.2">
      <c r="A10" s="1">
        <v>3</v>
      </c>
      <c r="B10" s="14" t="s">
        <v>13</v>
      </c>
    </row>
    <row r="11" spans="1:3" x14ac:dyDescent="0.2">
      <c r="A11" s="1">
        <v>4</v>
      </c>
      <c r="B11" s="14" t="s">
        <v>14</v>
      </c>
      <c r="C11" s="15"/>
    </row>
    <row r="12" spans="1:3" x14ac:dyDescent="0.2">
      <c r="A12" s="1">
        <v>5</v>
      </c>
      <c r="B12" s="14" t="s">
        <v>15</v>
      </c>
    </row>
    <row r="13" spans="1:3" x14ac:dyDescent="0.2">
      <c r="A13" s="1">
        <v>6</v>
      </c>
      <c r="B13" s="16" t="s">
        <v>16</v>
      </c>
    </row>
    <row r="14" spans="1:3" x14ac:dyDescent="0.2">
      <c r="A14" s="1">
        <v>7</v>
      </c>
      <c r="B14" s="14" t="s">
        <v>17</v>
      </c>
    </row>
    <row r="15" spans="1:3" x14ac:dyDescent="0.2">
      <c r="A15" s="1">
        <v>8</v>
      </c>
      <c r="B15" s="14" t="s">
        <v>18</v>
      </c>
    </row>
    <row r="16" spans="1:3" x14ac:dyDescent="0.2">
      <c r="A16" s="1">
        <v>9</v>
      </c>
      <c r="B16" s="14" t="s">
        <v>19</v>
      </c>
    </row>
    <row r="17" spans="1:2" x14ac:dyDescent="0.2">
      <c r="A17" s="17" t="s">
        <v>20</v>
      </c>
      <c r="B17" s="14" t="s">
        <v>21</v>
      </c>
    </row>
    <row r="18" spans="1:2" x14ac:dyDescent="0.2">
      <c r="A18" s="1">
        <v>10</v>
      </c>
      <c r="B18" s="14" t="s">
        <v>22</v>
      </c>
    </row>
    <row r="19" spans="1:2" x14ac:dyDescent="0.2">
      <c r="A19" s="1">
        <v>11</v>
      </c>
      <c r="B19" s="16" t="s">
        <v>23</v>
      </c>
    </row>
    <row r="20" spans="1:2" x14ac:dyDescent="0.2">
      <c r="A20" s="1">
        <v>12</v>
      </c>
      <c r="B20" s="16" t="s">
        <v>24</v>
      </c>
    </row>
    <row r="21" spans="1:2" x14ac:dyDescent="0.2">
      <c r="A21" s="1">
        <v>13</v>
      </c>
      <c r="B21" s="18" t="s">
        <v>25</v>
      </c>
    </row>
    <row r="22" spans="1:2" x14ac:dyDescent="0.2">
      <c r="A22" s="1">
        <v>14</v>
      </c>
      <c r="B22" s="19" t="s">
        <v>26</v>
      </c>
    </row>
    <row r="23" spans="1:2" x14ac:dyDescent="0.2">
      <c r="A23" s="20">
        <v>15</v>
      </c>
      <c r="B23" s="16" t="s">
        <v>27</v>
      </c>
    </row>
    <row r="24" spans="1:2" x14ac:dyDescent="0.2">
      <c r="A24" s="20">
        <v>15.1</v>
      </c>
      <c r="B24" s="14" t="s">
        <v>28</v>
      </c>
    </row>
    <row r="25" spans="1:2" x14ac:dyDescent="0.2">
      <c r="A25" s="20">
        <v>16</v>
      </c>
      <c r="B25" s="14" t="s">
        <v>29</v>
      </c>
    </row>
    <row r="26" spans="1:2" x14ac:dyDescent="0.2">
      <c r="A26" s="20">
        <v>17</v>
      </c>
      <c r="B26" s="14" t="s">
        <v>30</v>
      </c>
    </row>
    <row r="27" spans="1:2" x14ac:dyDescent="0.2">
      <c r="A27" s="20">
        <v>18</v>
      </c>
      <c r="B27" s="14" t="s">
        <v>31</v>
      </c>
    </row>
    <row r="28" spans="1:2" x14ac:dyDescent="0.2">
      <c r="A28" s="20">
        <v>19</v>
      </c>
      <c r="B28" s="14" t="s">
        <v>32</v>
      </c>
    </row>
    <row r="29" spans="1:2" x14ac:dyDescent="0.2">
      <c r="A29" s="20">
        <v>20</v>
      </c>
      <c r="B29" s="19" t="s">
        <v>33</v>
      </c>
    </row>
    <row r="30" spans="1:2" x14ac:dyDescent="0.2">
      <c r="A30" s="20">
        <v>21</v>
      </c>
      <c r="B30" s="14" t="s">
        <v>34</v>
      </c>
    </row>
    <row r="31" spans="1:2" x14ac:dyDescent="0.2">
      <c r="A31" s="20">
        <v>22</v>
      </c>
      <c r="B31" s="14" t="s">
        <v>35</v>
      </c>
    </row>
    <row r="32" spans="1:2" x14ac:dyDescent="0.2">
      <c r="A32" s="20">
        <v>23</v>
      </c>
      <c r="B32" s="14" t="s">
        <v>36</v>
      </c>
    </row>
    <row r="33" spans="1:2" x14ac:dyDescent="0.2">
      <c r="A33" s="20">
        <v>24</v>
      </c>
      <c r="B33" s="14" t="s">
        <v>37</v>
      </c>
    </row>
    <row r="34" spans="1:2" x14ac:dyDescent="0.2">
      <c r="A34" s="20">
        <v>25</v>
      </c>
      <c r="B34" s="14" t="s">
        <v>38</v>
      </c>
    </row>
    <row r="35" spans="1:2" x14ac:dyDescent="0.2">
      <c r="A35" s="20">
        <v>26</v>
      </c>
      <c r="B35" s="14" t="s">
        <v>39</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x14ac:dyDescent="0.2"/>
  <cols>
    <col min="1" max="1" width="9.5703125" style="204" bestFit="1" customWidth="1"/>
    <col min="2" max="2" width="132.42578125" style="21" customWidth="1"/>
    <col min="3" max="3" width="18.42578125" style="21" customWidth="1"/>
    <col min="4" max="16384" width="9.140625" style="21"/>
  </cols>
  <sheetData>
    <row r="1" spans="1:3" x14ac:dyDescent="0.2">
      <c r="A1" s="22" t="s">
        <v>40</v>
      </c>
      <c r="B1" s="23" t="str">
        <f>'Info '!C2</f>
        <v>JSC " Halyk Bank Georgia"</v>
      </c>
    </row>
    <row r="2" spans="1:3" s="205" customFormat="1" ht="15.75" customHeight="1" x14ac:dyDescent="0.2">
      <c r="A2" s="205" t="s">
        <v>41</v>
      </c>
      <c r="B2" s="24">
        <f>'1. key ratios '!B2</f>
        <v>45199</v>
      </c>
    </row>
    <row r="3" spans="1:3" s="205" customFormat="1" ht="15.75" customHeight="1" x14ac:dyDescent="0.2"/>
    <row r="4" spans="1:3" ht="13.5" thickBot="1" x14ac:dyDescent="0.25">
      <c r="A4" s="204" t="s">
        <v>292</v>
      </c>
      <c r="B4" s="157" t="s">
        <v>51</v>
      </c>
    </row>
    <row r="5" spans="1:3" x14ac:dyDescent="0.2">
      <c r="A5" s="249" t="s">
        <v>46</v>
      </c>
      <c r="B5" s="250"/>
      <c r="C5" s="251" t="s">
        <v>234</v>
      </c>
    </row>
    <row r="6" spans="1:3" x14ac:dyDescent="0.2">
      <c r="A6" s="252">
        <v>1</v>
      </c>
      <c r="B6" s="253" t="s">
        <v>293</v>
      </c>
      <c r="C6" s="254">
        <f>SUM(C7:C11)</f>
        <v>172786996.84000003</v>
      </c>
    </row>
    <row r="7" spans="1:3" x14ac:dyDescent="0.2">
      <c r="A7" s="252">
        <v>2</v>
      </c>
      <c r="B7" s="255" t="s">
        <v>294</v>
      </c>
      <c r="C7" s="256">
        <v>76000000</v>
      </c>
    </row>
    <row r="8" spans="1:3" x14ac:dyDescent="0.2">
      <c r="A8" s="252">
        <v>3</v>
      </c>
      <c r="B8" s="257" t="s">
        <v>295</v>
      </c>
      <c r="C8" s="256">
        <v>0</v>
      </c>
    </row>
    <row r="9" spans="1:3" x14ac:dyDescent="0.2">
      <c r="A9" s="252">
        <v>4</v>
      </c>
      <c r="B9" s="257" t="s">
        <v>296</v>
      </c>
      <c r="C9" s="256">
        <v>1846072.25</v>
      </c>
    </row>
    <row r="10" spans="1:3" x14ac:dyDescent="0.2">
      <c r="A10" s="252">
        <v>5</v>
      </c>
      <c r="B10" s="257" t="s">
        <v>297</v>
      </c>
      <c r="C10" s="256">
        <v>0</v>
      </c>
    </row>
    <row r="11" spans="1:3" x14ac:dyDescent="0.2">
      <c r="A11" s="252">
        <v>6</v>
      </c>
      <c r="B11" s="258" t="s">
        <v>298</v>
      </c>
      <c r="C11" s="256">
        <v>94940924.590000033</v>
      </c>
    </row>
    <row r="12" spans="1:3" s="179" customFormat="1" x14ac:dyDescent="0.2">
      <c r="A12" s="252">
        <v>7</v>
      </c>
      <c r="B12" s="253" t="s">
        <v>299</v>
      </c>
      <c r="C12" s="259">
        <f>SUM(C13:C28)</f>
        <v>7376919.7599999979</v>
      </c>
    </row>
    <row r="13" spans="1:3" s="179" customFormat="1" x14ac:dyDescent="0.2">
      <c r="A13" s="252">
        <v>8</v>
      </c>
      <c r="B13" s="260" t="s">
        <v>300</v>
      </c>
      <c r="C13" s="261">
        <v>1846072.25</v>
      </c>
    </row>
    <row r="14" spans="1:3" s="179" customFormat="1" ht="25.5" x14ac:dyDescent="0.2">
      <c r="A14" s="252">
        <v>9</v>
      </c>
      <c r="B14" s="262" t="s">
        <v>301</v>
      </c>
      <c r="C14" s="261">
        <v>0</v>
      </c>
    </row>
    <row r="15" spans="1:3" s="179" customFormat="1" x14ac:dyDescent="0.2">
      <c r="A15" s="252">
        <v>10</v>
      </c>
      <c r="B15" s="263" t="s">
        <v>302</v>
      </c>
      <c r="C15" s="261">
        <v>5530847.5099999979</v>
      </c>
    </row>
    <row r="16" spans="1:3" s="179" customFormat="1" x14ac:dyDescent="0.2">
      <c r="A16" s="252">
        <v>11</v>
      </c>
      <c r="B16" s="264" t="s">
        <v>303</v>
      </c>
      <c r="C16" s="261">
        <v>0</v>
      </c>
    </row>
    <row r="17" spans="1:3" s="179" customFormat="1" x14ac:dyDescent="0.2">
      <c r="A17" s="252">
        <v>12</v>
      </c>
      <c r="B17" s="263" t="s">
        <v>304</v>
      </c>
      <c r="C17" s="261">
        <v>0</v>
      </c>
    </row>
    <row r="18" spans="1:3" s="179" customFormat="1" x14ac:dyDescent="0.2">
      <c r="A18" s="252">
        <v>13</v>
      </c>
      <c r="B18" s="263" t="s">
        <v>305</v>
      </c>
      <c r="C18" s="261">
        <v>0</v>
      </c>
    </row>
    <row r="19" spans="1:3" s="179" customFormat="1" x14ac:dyDescent="0.2">
      <c r="A19" s="252">
        <v>14</v>
      </c>
      <c r="B19" s="263" t="s">
        <v>306</v>
      </c>
      <c r="C19" s="261">
        <v>0</v>
      </c>
    </row>
    <row r="20" spans="1:3" s="179" customFormat="1" x14ac:dyDescent="0.2">
      <c r="A20" s="252">
        <v>15</v>
      </c>
      <c r="B20" s="263" t="s">
        <v>307</v>
      </c>
      <c r="C20" s="261">
        <v>0</v>
      </c>
    </row>
    <row r="21" spans="1:3" s="179" customFormat="1" ht="25.5" x14ac:dyDescent="0.2">
      <c r="A21" s="252">
        <v>16</v>
      </c>
      <c r="B21" s="262" t="s">
        <v>308</v>
      </c>
      <c r="C21" s="261">
        <v>0</v>
      </c>
    </row>
    <row r="22" spans="1:3" s="179" customFormat="1" x14ac:dyDescent="0.2">
      <c r="A22" s="252">
        <v>17</v>
      </c>
      <c r="B22" s="265" t="s">
        <v>309</v>
      </c>
      <c r="C22" s="261">
        <v>0</v>
      </c>
    </row>
    <row r="23" spans="1:3" s="179" customFormat="1" x14ac:dyDescent="0.2">
      <c r="A23" s="252">
        <v>18</v>
      </c>
      <c r="B23" s="266" t="s">
        <v>310</v>
      </c>
      <c r="C23" s="261">
        <v>0</v>
      </c>
    </row>
    <row r="24" spans="1:3" s="179" customFormat="1" x14ac:dyDescent="0.2">
      <c r="A24" s="252">
        <v>19</v>
      </c>
      <c r="B24" s="262" t="s">
        <v>311</v>
      </c>
      <c r="C24" s="261">
        <v>0</v>
      </c>
    </row>
    <row r="25" spans="1:3" s="179" customFormat="1" ht="25.5" x14ac:dyDescent="0.2">
      <c r="A25" s="252">
        <v>20</v>
      </c>
      <c r="B25" s="262" t="s">
        <v>312</v>
      </c>
      <c r="C25" s="261">
        <v>0</v>
      </c>
    </row>
    <row r="26" spans="1:3" s="179" customFormat="1" x14ac:dyDescent="0.2">
      <c r="A26" s="252">
        <v>21</v>
      </c>
      <c r="B26" s="267" t="s">
        <v>313</v>
      </c>
      <c r="C26" s="261">
        <v>0</v>
      </c>
    </row>
    <row r="27" spans="1:3" s="179" customFormat="1" x14ac:dyDescent="0.2">
      <c r="A27" s="252">
        <v>22</v>
      </c>
      <c r="B27" s="267" t="s">
        <v>314</v>
      </c>
      <c r="C27" s="261">
        <v>0</v>
      </c>
    </row>
    <row r="28" spans="1:3" s="179" customFormat="1" x14ac:dyDescent="0.2">
      <c r="A28" s="252">
        <v>23</v>
      </c>
      <c r="B28" s="267" t="s">
        <v>315</v>
      </c>
      <c r="C28" s="261">
        <v>0</v>
      </c>
    </row>
    <row r="29" spans="1:3" s="179" customFormat="1" x14ac:dyDescent="0.2">
      <c r="A29" s="252">
        <v>24</v>
      </c>
      <c r="B29" s="268" t="s">
        <v>316</v>
      </c>
      <c r="C29" s="259">
        <f>C6-C12</f>
        <v>165410077.08000004</v>
      </c>
    </row>
    <row r="30" spans="1:3" s="179" customFormat="1" x14ac:dyDescent="0.2">
      <c r="A30" s="269"/>
      <c r="B30" s="270"/>
      <c r="C30" s="261"/>
    </row>
    <row r="31" spans="1:3" s="179" customFormat="1" x14ac:dyDescent="0.2">
      <c r="A31" s="269">
        <v>25</v>
      </c>
      <c r="B31" s="268" t="s">
        <v>317</v>
      </c>
      <c r="C31" s="259">
        <f>C32+C35</f>
        <v>30000000</v>
      </c>
    </row>
    <row r="32" spans="1:3" s="179" customFormat="1" x14ac:dyDescent="0.2">
      <c r="A32" s="269">
        <v>26</v>
      </c>
      <c r="B32" s="257" t="s">
        <v>318</v>
      </c>
      <c r="C32" s="271">
        <f>C33+C34</f>
        <v>30000000</v>
      </c>
    </row>
    <row r="33" spans="1:3" s="179" customFormat="1" x14ac:dyDescent="0.2">
      <c r="A33" s="269">
        <v>27</v>
      </c>
      <c r="B33" s="272" t="s">
        <v>319</v>
      </c>
      <c r="C33" s="261">
        <v>30000000</v>
      </c>
    </row>
    <row r="34" spans="1:3" s="179" customFormat="1" x14ac:dyDescent="0.2">
      <c r="A34" s="269">
        <v>28</v>
      </c>
      <c r="B34" s="272" t="s">
        <v>320</v>
      </c>
      <c r="C34" s="261">
        <v>0</v>
      </c>
    </row>
    <row r="35" spans="1:3" s="179" customFormat="1" x14ac:dyDescent="0.2">
      <c r="A35" s="269">
        <v>29</v>
      </c>
      <c r="B35" s="257" t="s">
        <v>321</v>
      </c>
      <c r="C35" s="261">
        <v>0</v>
      </c>
    </row>
    <row r="36" spans="1:3" s="179" customFormat="1" x14ac:dyDescent="0.2">
      <c r="A36" s="269">
        <v>30</v>
      </c>
      <c r="B36" s="268" t="s">
        <v>322</v>
      </c>
      <c r="C36" s="259">
        <f>SUM(C37:C41)</f>
        <v>0</v>
      </c>
    </row>
    <row r="37" spans="1:3" s="179" customFormat="1" x14ac:dyDescent="0.2">
      <c r="A37" s="269">
        <v>31</v>
      </c>
      <c r="B37" s="262" t="s">
        <v>323</v>
      </c>
      <c r="C37" s="261">
        <v>0</v>
      </c>
    </row>
    <row r="38" spans="1:3" s="179" customFormat="1" x14ac:dyDescent="0.2">
      <c r="A38" s="269">
        <v>32</v>
      </c>
      <c r="B38" s="263" t="s">
        <v>324</v>
      </c>
      <c r="C38" s="261">
        <v>0</v>
      </c>
    </row>
    <row r="39" spans="1:3" s="179" customFormat="1" ht="25.5" x14ac:dyDescent="0.2">
      <c r="A39" s="269">
        <v>33</v>
      </c>
      <c r="B39" s="262" t="s">
        <v>325</v>
      </c>
      <c r="C39" s="261">
        <v>0</v>
      </c>
    </row>
    <row r="40" spans="1:3" s="179" customFormat="1" ht="25.5" x14ac:dyDescent="0.2">
      <c r="A40" s="269">
        <v>34</v>
      </c>
      <c r="B40" s="262" t="s">
        <v>312</v>
      </c>
      <c r="C40" s="261">
        <v>0</v>
      </c>
    </row>
    <row r="41" spans="1:3" s="179" customFormat="1" x14ac:dyDescent="0.2">
      <c r="A41" s="269">
        <v>35</v>
      </c>
      <c r="B41" s="267" t="s">
        <v>326</v>
      </c>
      <c r="C41" s="261">
        <v>0</v>
      </c>
    </row>
    <row r="42" spans="1:3" s="179" customFormat="1" x14ac:dyDescent="0.2">
      <c r="A42" s="269">
        <v>36</v>
      </c>
      <c r="B42" s="268" t="s">
        <v>327</v>
      </c>
      <c r="C42" s="259">
        <f>C31-C36</f>
        <v>30000000</v>
      </c>
    </row>
    <row r="43" spans="1:3" s="179" customFormat="1" x14ac:dyDescent="0.2">
      <c r="A43" s="269"/>
      <c r="B43" s="270"/>
      <c r="C43" s="261"/>
    </row>
    <row r="44" spans="1:3" s="179" customFormat="1" x14ac:dyDescent="0.2">
      <c r="A44" s="269">
        <v>37</v>
      </c>
      <c r="B44" s="273" t="s">
        <v>328</v>
      </c>
      <c r="C44" s="259">
        <f>SUM(C45:C47)</f>
        <v>21479966</v>
      </c>
    </row>
    <row r="45" spans="1:3" s="179" customFormat="1" x14ac:dyDescent="0.2">
      <c r="A45" s="269">
        <v>38</v>
      </c>
      <c r="B45" s="257" t="s">
        <v>329</v>
      </c>
      <c r="C45" s="261">
        <v>21479966</v>
      </c>
    </row>
    <row r="46" spans="1:3" s="179" customFormat="1" x14ac:dyDescent="0.2">
      <c r="A46" s="269">
        <v>39</v>
      </c>
      <c r="B46" s="257" t="s">
        <v>330</v>
      </c>
      <c r="C46" s="261">
        <v>0</v>
      </c>
    </row>
    <row r="47" spans="1:3" s="179" customFormat="1" x14ac:dyDescent="0.2">
      <c r="A47" s="269">
        <v>40</v>
      </c>
      <c r="B47" s="257" t="s">
        <v>331</v>
      </c>
      <c r="C47" s="261">
        <v>0</v>
      </c>
    </row>
    <row r="48" spans="1:3" s="179" customFormat="1" x14ac:dyDescent="0.2">
      <c r="A48" s="269">
        <v>41</v>
      </c>
      <c r="B48" s="273" t="s">
        <v>332</v>
      </c>
      <c r="C48" s="259">
        <f>SUM(C49:C52)</f>
        <v>0</v>
      </c>
    </row>
    <row r="49" spans="1:3" s="179" customFormat="1" x14ac:dyDescent="0.2">
      <c r="A49" s="269">
        <v>42</v>
      </c>
      <c r="B49" s="262" t="s">
        <v>333</v>
      </c>
      <c r="C49" s="261">
        <v>0</v>
      </c>
    </row>
    <row r="50" spans="1:3" s="179" customFormat="1" x14ac:dyDescent="0.2">
      <c r="A50" s="269">
        <v>43</v>
      </c>
      <c r="B50" s="263" t="s">
        <v>334</v>
      </c>
      <c r="C50" s="261">
        <v>0</v>
      </c>
    </row>
    <row r="51" spans="1:3" s="179" customFormat="1" x14ac:dyDescent="0.2">
      <c r="A51" s="269">
        <v>44</v>
      </c>
      <c r="B51" s="262" t="s">
        <v>335</v>
      </c>
      <c r="C51" s="261">
        <v>0</v>
      </c>
    </row>
    <row r="52" spans="1:3" s="179" customFormat="1" ht="25.5" x14ac:dyDescent="0.2">
      <c r="A52" s="269">
        <v>45</v>
      </c>
      <c r="B52" s="262" t="s">
        <v>312</v>
      </c>
      <c r="C52" s="261">
        <v>0</v>
      </c>
    </row>
    <row r="53" spans="1:3" s="179" customFormat="1" ht="13.5" thickBot="1" x14ac:dyDescent="0.25">
      <c r="A53" s="269">
        <v>46</v>
      </c>
      <c r="B53" s="274" t="s">
        <v>336</v>
      </c>
      <c r="C53" s="275">
        <f>C44-C48</f>
        <v>21479966</v>
      </c>
    </row>
    <row r="56" spans="1:3" x14ac:dyDescent="0.2">
      <c r="B56" s="21" t="s">
        <v>337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22" sqref="E22"/>
    </sheetView>
  </sheetViews>
  <sheetFormatPr defaultColWidth="9.140625" defaultRowHeight="12.75" x14ac:dyDescent="0.2"/>
  <cols>
    <col min="1" max="1" width="9.42578125" style="277" bestFit="1" customWidth="1"/>
    <col min="2" max="2" width="59" style="277" customWidth="1"/>
    <col min="3" max="3" width="16.7109375" style="277" bestFit="1" customWidth="1"/>
    <col min="4" max="4" width="13.28515625" style="277" bestFit="1" customWidth="1"/>
    <col min="5" max="16384" width="9.140625" style="277"/>
  </cols>
  <sheetData>
    <row r="1" spans="1:4" ht="15" x14ac:dyDescent="0.3">
      <c r="A1" s="276" t="s">
        <v>40</v>
      </c>
      <c r="B1" s="23" t="str">
        <f>'Info '!C2</f>
        <v>JSC " Halyk Bank Georgia"</v>
      </c>
    </row>
    <row r="2" spans="1:4" s="238" customFormat="1" ht="15.75" customHeight="1" x14ac:dyDescent="0.3">
      <c r="A2" s="238" t="s">
        <v>41</v>
      </c>
      <c r="B2" s="24">
        <f>'1. key ratios '!B2</f>
        <v>45199</v>
      </c>
    </row>
    <row r="3" spans="1:4" s="238" customFormat="1" ht="15.75" customHeight="1" x14ac:dyDescent="0.3"/>
    <row r="4" spans="1:4" ht="13.5" thickBot="1" x14ac:dyDescent="0.25">
      <c r="A4" s="278" t="s">
        <v>338</v>
      </c>
      <c r="B4" s="279" t="s">
        <v>21</v>
      </c>
    </row>
    <row r="5" spans="1:4" s="284" customFormat="1" ht="12.75" customHeight="1" x14ac:dyDescent="0.25">
      <c r="A5" s="280"/>
      <c r="B5" s="281" t="s">
        <v>339</v>
      </c>
      <c r="C5" s="282" t="s">
        <v>340</v>
      </c>
      <c r="D5" s="283" t="s">
        <v>341</v>
      </c>
    </row>
    <row r="6" spans="1:4" s="288" customFormat="1" x14ac:dyDescent="0.25">
      <c r="A6" s="285">
        <v>1</v>
      </c>
      <c r="B6" s="286" t="s">
        <v>342</v>
      </c>
      <c r="C6" s="286"/>
      <c r="D6" s="287"/>
    </row>
    <row r="7" spans="1:4" s="288" customFormat="1" x14ac:dyDescent="0.25">
      <c r="A7" s="289" t="s">
        <v>343</v>
      </c>
      <c r="B7" s="290" t="s">
        <v>344</v>
      </c>
      <c r="C7" s="291">
        <v>4.4999999999999998E-2</v>
      </c>
      <c r="D7" s="292">
        <f>C7*'5. RWA '!$C$13</f>
        <v>36866724.545517646</v>
      </c>
    </row>
    <row r="8" spans="1:4" s="288" customFormat="1" x14ac:dyDescent="0.25">
      <c r="A8" s="289" t="s">
        <v>345</v>
      </c>
      <c r="B8" s="290" t="s">
        <v>346</v>
      </c>
      <c r="C8" s="293">
        <v>0.06</v>
      </c>
      <c r="D8" s="292">
        <f>C8*'5. RWA '!$C$13</f>
        <v>49155632.727356859</v>
      </c>
    </row>
    <row r="9" spans="1:4" s="288" customFormat="1" x14ac:dyDescent="0.25">
      <c r="A9" s="289" t="s">
        <v>347</v>
      </c>
      <c r="B9" s="290" t="s">
        <v>348</v>
      </c>
      <c r="C9" s="293">
        <v>0.08</v>
      </c>
      <c r="D9" s="292">
        <f>C9*'5. RWA '!$C$13</f>
        <v>65540843.636475809</v>
      </c>
    </row>
    <row r="10" spans="1:4" s="288" customFormat="1" x14ac:dyDescent="0.25">
      <c r="A10" s="285" t="s">
        <v>349</v>
      </c>
      <c r="B10" s="286" t="s">
        <v>350</v>
      </c>
      <c r="C10" s="294"/>
      <c r="D10" s="295"/>
    </row>
    <row r="11" spans="1:4" s="299" customFormat="1" x14ac:dyDescent="0.25">
      <c r="A11" s="296" t="s">
        <v>351</v>
      </c>
      <c r="B11" s="297" t="s">
        <v>352</v>
      </c>
      <c r="C11" s="298">
        <v>0</v>
      </c>
      <c r="D11" s="292">
        <f>C11*'5. RWA '!$C$13</f>
        <v>0</v>
      </c>
    </row>
    <row r="12" spans="1:4" s="299" customFormat="1" x14ac:dyDescent="0.25">
      <c r="A12" s="296" t="s">
        <v>353</v>
      </c>
      <c r="B12" s="297" t="s">
        <v>354</v>
      </c>
      <c r="C12" s="298">
        <v>0</v>
      </c>
      <c r="D12" s="292">
        <f>C12*'5. RWA '!$C$13</f>
        <v>0</v>
      </c>
    </row>
    <row r="13" spans="1:4" s="299" customFormat="1" x14ac:dyDescent="0.25">
      <c r="A13" s="296" t="s">
        <v>355</v>
      </c>
      <c r="B13" s="297" t="s">
        <v>356</v>
      </c>
      <c r="C13" s="298"/>
      <c r="D13" s="292">
        <f>C13*'5. RWA '!$C$13</f>
        <v>0</v>
      </c>
    </row>
    <row r="14" spans="1:4" s="299" customFormat="1" x14ac:dyDescent="0.25">
      <c r="A14" s="285" t="s">
        <v>357</v>
      </c>
      <c r="B14" s="286" t="s">
        <v>358</v>
      </c>
      <c r="C14" s="300"/>
      <c r="D14" s="295"/>
    </row>
    <row r="15" spans="1:4" s="299" customFormat="1" x14ac:dyDescent="0.25">
      <c r="A15" s="296">
        <v>3.1</v>
      </c>
      <c r="B15" s="297" t="s">
        <v>359</v>
      </c>
      <c r="C15" s="298">
        <v>8.3942139887551795E-2</v>
      </c>
      <c r="D15" s="292">
        <f>C15*'5. RWA '!$C$13</f>
        <v>68770483.311015144</v>
      </c>
    </row>
    <row r="16" spans="1:4" s="299" customFormat="1" x14ac:dyDescent="0.25">
      <c r="A16" s="296">
        <v>3.2</v>
      </c>
      <c r="B16" s="297" t="s">
        <v>360</v>
      </c>
      <c r="C16" s="298">
        <v>0.10021967256729629</v>
      </c>
      <c r="D16" s="292">
        <f>C16*'5. RWA '!$C$13</f>
        <v>82106023.612899631</v>
      </c>
    </row>
    <row r="17" spans="1:6" s="288" customFormat="1" x14ac:dyDescent="0.25">
      <c r="A17" s="296">
        <v>3.3</v>
      </c>
      <c r="B17" s="297" t="s">
        <v>361</v>
      </c>
      <c r="C17" s="298">
        <v>0.12163747872485484</v>
      </c>
      <c r="D17" s="292">
        <f>C17*'5. RWA '!$C$13</f>
        <v>99652787.168010801</v>
      </c>
    </row>
    <row r="18" spans="1:6" s="284" customFormat="1" ht="12.75" customHeight="1" x14ac:dyDescent="0.25">
      <c r="A18" s="301"/>
      <c r="B18" s="302" t="s">
        <v>362</v>
      </c>
      <c r="C18" s="303" t="s">
        <v>340</v>
      </c>
      <c r="D18" s="304" t="s">
        <v>341</v>
      </c>
    </row>
    <row r="19" spans="1:6" s="288" customFormat="1" x14ac:dyDescent="0.25">
      <c r="A19" s="305">
        <v>4</v>
      </c>
      <c r="B19" s="297" t="s">
        <v>363</v>
      </c>
      <c r="C19" s="298">
        <f>C7+C11+C12+C13+C15</f>
        <v>0.12894213988755179</v>
      </c>
      <c r="D19" s="292">
        <f>C19*'5. RWA '!$C$13</f>
        <v>105637207.85653278</v>
      </c>
    </row>
    <row r="20" spans="1:6" s="288" customFormat="1" x14ac:dyDescent="0.25">
      <c r="A20" s="305">
        <v>5</v>
      </c>
      <c r="B20" s="297" t="s">
        <v>364</v>
      </c>
      <c r="C20" s="298">
        <f>C8+C11+C12+C13+C16</f>
        <v>0.1602196725672963</v>
      </c>
      <c r="D20" s="292">
        <f>C20*'5. RWA '!$C$13</f>
        <v>131261656.3402565</v>
      </c>
    </row>
    <row r="21" spans="1:6" s="288" customFormat="1" ht="13.5" thickBot="1" x14ac:dyDescent="0.3">
      <c r="A21" s="306" t="s">
        <v>365</v>
      </c>
      <c r="B21" s="307" t="s">
        <v>366</v>
      </c>
      <c r="C21" s="308">
        <f>C9+C11+C12+C13+C17</f>
        <v>0.20163747872485482</v>
      </c>
      <c r="D21" s="309">
        <f>C21*'5. RWA '!$C$13</f>
        <v>165193630.8044866</v>
      </c>
    </row>
    <row r="22" spans="1:6" x14ac:dyDescent="0.2">
      <c r="F22" s="278"/>
    </row>
    <row r="23" spans="1:6" ht="51" x14ac:dyDescent="0.2">
      <c r="B23" s="93" t="s">
        <v>367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70" zoomScaleNormal="70" workbookViewId="0">
      <pane xSplit="1" ySplit="5" topLeftCell="B57"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4.25" x14ac:dyDescent="0.2"/>
  <cols>
    <col min="1" max="1" width="10.7109375" style="21" customWidth="1"/>
    <col min="2" max="2" width="91.85546875" style="21" customWidth="1"/>
    <col min="3" max="3" width="53.140625" style="21" customWidth="1"/>
    <col min="4" max="4" width="32.28515625" style="21" customWidth="1"/>
    <col min="5" max="5" width="9.42578125" style="3" customWidth="1"/>
    <col min="6" max="16384" width="9.140625" style="3"/>
  </cols>
  <sheetData>
    <row r="1" spans="1:6" x14ac:dyDescent="0.2">
      <c r="A1" s="22" t="s">
        <v>40</v>
      </c>
      <c r="B1" s="23" t="str">
        <f>'Info '!C2</f>
        <v>JSC " Halyk Bank Georgia"</v>
      </c>
      <c r="E1" s="21"/>
      <c r="F1" s="21"/>
    </row>
    <row r="2" spans="1:6" s="205" customFormat="1" ht="15.75" customHeight="1" x14ac:dyDescent="0.2">
      <c r="A2" s="22" t="s">
        <v>41</v>
      </c>
      <c r="B2" s="24">
        <f>'1. key ratios '!B2</f>
        <v>45199</v>
      </c>
    </row>
    <row r="3" spans="1:6" s="205" customFormat="1" ht="15.75" customHeight="1" x14ac:dyDescent="0.2">
      <c r="A3" s="310"/>
    </row>
    <row r="4" spans="1:6" s="205" customFormat="1" ht="15.75" customHeight="1" thickBot="1" x14ac:dyDescent="0.25">
      <c r="A4" s="205" t="s">
        <v>368</v>
      </c>
      <c r="B4" s="311" t="s">
        <v>369</v>
      </c>
      <c r="D4" s="312" t="s">
        <v>234</v>
      </c>
    </row>
    <row r="5" spans="1:6" ht="25.5" x14ac:dyDescent="0.2">
      <c r="A5" s="313" t="s">
        <v>46</v>
      </c>
      <c r="B5" s="314" t="s">
        <v>370</v>
      </c>
      <c r="C5" s="315" t="s">
        <v>275</v>
      </c>
      <c r="D5" s="316" t="s">
        <v>371</v>
      </c>
    </row>
    <row r="6" spans="1:6" ht="15" x14ac:dyDescent="0.25">
      <c r="A6" s="97">
        <v>1</v>
      </c>
      <c r="B6" s="98" t="s">
        <v>92</v>
      </c>
      <c r="C6" s="317">
        <f>SUM(C7:C9)</f>
        <v>96856173.109999985</v>
      </c>
      <c r="D6" s="318"/>
      <c r="E6" s="319"/>
    </row>
    <row r="7" spans="1:6" ht="15" x14ac:dyDescent="0.25">
      <c r="A7" s="97">
        <v>1.1000000000000001</v>
      </c>
      <c r="B7" s="102" t="s">
        <v>93</v>
      </c>
      <c r="C7" s="320">
        <v>17242808.82</v>
      </c>
      <c r="D7" s="321">
        <v>0</v>
      </c>
      <c r="E7" s="319"/>
    </row>
    <row r="8" spans="1:6" ht="15" x14ac:dyDescent="0.25">
      <c r="A8" s="97">
        <v>1.2</v>
      </c>
      <c r="B8" s="102" t="s">
        <v>94</v>
      </c>
      <c r="C8" s="320">
        <v>18398363.620000001</v>
      </c>
      <c r="D8" s="321">
        <v>0</v>
      </c>
      <c r="E8" s="319"/>
    </row>
    <row r="9" spans="1:6" ht="15" x14ac:dyDescent="0.25">
      <c r="A9" s="97">
        <v>1.3</v>
      </c>
      <c r="B9" s="102" t="s">
        <v>95</v>
      </c>
      <c r="C9" s="322">
        <v>61215000.669999994</v>
      </c>
      <c r="D9" s="323">
        <v>0</v>
      </c>
      <c r="E9" s="319"/>
    </row>
    <row r="10" spans="1:6" ht="15" x14ac:dyDescent="0.25">
      <c r="A10" s="97">
        <v>2</v>
      </c>
      <c r="B10" s="103" t="s">
        <v>96</v>
      </c>
      <c r="C10" s="324">
        <v>0</v>
      </c>
      <c r="D10" s="323">
        <v>0</v>
      </c>
      <c r="E10" s="319"/>
    </row>
    <row r="11" spans="1:6" ht="15" x14ac:dyDescent="0.25">
      <c r="A11" s="97">
        <v>2.1</v>
      </c>
      <c r="B11" s="104" t="s">
        <v>97</v>
      </c>
      <c r="C11" s="325">
        <v>0</v>
      </c>
      <c r="D11" s="326">
        <v>0</v>
      </c>
      <c r="E11" s="327"/>
    </row>
    <row r="12" spans="1:6" ht="15" x14ac:dyDescent="0.25">
      <c r="A12" s="97">
        <v>3</v>
      </c>
      <c r="B12" s="105" t="s">
        <v>98</v>
      </c>
      <c r="C12" s="328">
        <v>0</v>
      </c>
      <c r="D12" s="326">
        <v>0</v>
      </c>
      <c r="E12" s="327"/>
    </row>
    <row r="13" spans="1:6" ht="15" x14ac:dyDescent="0.25">
      <c r="A13" s="97">
        <v>4</v>
      </c>
      <c r="B13" s="106" t="s">
        <v>99</v>
      </c>
      <c r="C13" s="328">
        <v>0</v>
      </c>
      <c r="D13" s="326">
        <v>0</v>
      </c>
      <c r="E13" s="327"/>
    </row>
    <row r="14" spans="1:6" ht="15" x14ac:dyDescent="0.25">
      <c r="A14" s="97">
        <v>5</v>
      </c>
      <c r="B14" s="107" t="s">
        <v>100</v>
      </c>
      <c r="C14" s="328">
        <f>SUM(C15:C17)</f>
        <v>54000</v>
      </c>
      <c r="D14" s="326"/>
      <c r="E14" s="327"/>
    </row>
    <row r="15" spans="1:6" ht="15" x14ac:dyDescent="0.25">
      <c r="A15" s="97">
        <v>5.0999999999999996</v>
      </c>
      <c r="B15" s="110" t="s">
        <v>101</v>
      </c>
      <c r="C15" s="324">
        <v>54000</v>
      </c>
      <c r="D15" s="326">
        <v>0</v>
      </c>
      <c r="E15" s="319"/>
    </row>
    <row r="16" spans="1:6" ht="15" x14ac:dyDescent="0.25">
      <c r="A16" s="97">
        <v>5.2</v>
      </c>
      <c r="B16" s="110" t="s">
        <v>102</v>
      </c>
      <c r="C16" s="322">
        <v>0</v>
      </c>
      <c r="D16" s="323">
        <v>0</v>
      </c>
      <c r="E16" s="319"/>
    </row>
    <row r="17" spans="1:5" ht="15" x14ac:dyDescent="0.25">
      <c r="A17" s="97">
        <v>5.3</v>
      </c>
      <c r="B17" s="111" t="s">
        <v>103</v>
      </c>
      <c r="C17" s="322">
        <v>0</v>
      </c>
      <c r="D17" s="323">
        <v>0</v>
      </c>
      <c r="E17" s="319"/>
    </row>
    <row r="18" spans="1:5" ht="15" x14ac:dyDescent="0.25">
      <c r="A18" s="97">
        <v>6</v>
      </c>
      <c r="B18" s="105" t="s">
        <v>104</v>
      </c>
      <c r="C18" s="324">
        <f>SUM(C19:C20)</f>
        <v>738768060.31500912</v>
      </c>
      <c r="D18" s="323"/>
      <c r="E18" s="319"/>
    </row>
    <row r="19" spans="1:5" ht="15" x14ac:dyDescent="0.25">
      <c r="A19" s="97">
        <v>6.1</v>
      </c>
      <c r="B19" s="110" t="s">
        <v>102</v>
      </c>
      <c r="C19" s="325">
        <v>16902279.98</v>
      </c>
      <c r="D19" s="323">
        <v>0</v>
      </c>
      <c r="E19" s="319"/>
    </row>
    <row r="20" spans="1:5" ht="15" x14ac:dyDescent="0.25">
      <c r="A20" s="97">
        <v>6.2</v>
      </c>
      <c r="B20" s="111" t="s">
        <v>103</v>
      </c>
      <c r="C20" s="325">
        <v>721865780.3350091</v>
      </c>
      <c r="D20" s="323">
        <v>0</v>
      </c>
      <c r="E20" s="319"/>
    </row>
    <row r="21" spans="1:5" ht="15" x14ac:dyDescent="0.25">
      <c r="A21" s="97">
        <v>7</v>
      </c>
      <c r="B21" s="103" t="s">
        <v>105</v>
      </c>
      <c r="C21" s="328">
        <v>0</v>
      </c>
      <c r="D21" s="323">
        <v>0</v>
      </c>
      <c r="E21" s="319"/>
    </row>
    <row r="22" spans="1:5" ht="15" x14ac:dyDescent="0.25">
      <c r="A22" s="97">
        <v>8</v>
      </c>
      <c r="B22" s="112" t="s">
        <v>106</v>
      </c>
      <c r="C22" s="324">
        <v>0</v>
      </c>
      <c r="D22" s="323">
        <v>0</v>
      </c>
      <c r="E22" s="319"/>
    </row>
    <row r="23" spans="1:5" ht="15" x14ac:dyDescent="0.25">
      <c r="A23" s="97">
        <v>9</v>
      </c>
      <c r="B23" s="106" t="s">
        <v>107</v>
      </c>
      <c r="C23" s="324">
        <f>SUM(C24:C25)</f>
        <v>15468331.68</v>
      </c>
      <c r="D23" s="329"/>
      <c r="E23" s="319"/>
    </row>
    <row r="24" spans="1:5" ht="15" x14ac:dyDescent="0.25">
      <c r="A24" s="97">
        <v>9.1</v>
      </c>
      <c r="B24" s="110" t="s">
        <v>108</v>
      </c>
      <c r="C24" s="330">
        <v>15468331.68</v>
      </c>
      <c r="D24" s="331">
        <v>0</v>
      </c>
      <c r="E24" s="319"/>
    </row>
    <row r="25" spans="1:5" ht="15" x14ac:dyDescent="0.25">
      <c r="A25" s="97">
        <v>9.1999999999999993</v>
      </c>
      <c r="B25" s="110" t="s">
        <v>109</v>
      </c>
      <c r="C25" s="332">
        <v>0</v>
      </c>
      <c r="D25" s="333">
        <v>0</v>
      </c>
      <c r="E25" s="334"/>
    </row>
    <row r="26" spans="1:5" ht="15" x14ac:dyDescent="0.25">
      <c r="A26" s="97">
        <v>10</v>
      </c>
      <c r="B26" s="106" t="s">
        <v>110</v>
      </c>
      <c r="C26" s="335">
        <f>SUM(C27:C28)</f>
        <v>5530847.5099999979</v>
      </c>
      <c r="D26" s="336" t="s">
        <v>372</v>
      </c>
      <c r="E26" s="319"/>
    </row>
    <row r="27" spans="1:5" ht="15" x14ac:dyDescent="0.25">
      <c r="A27" s="97">
        <v>10.1</v>
      </c>
      <c r="B27" s="110" t="s">
        <v>111</v>
      </c>
      <c r="C27" s="320">
        <v>0</v>
      </c>
      <c r="D27" s="321">
        <v>0</v>
      </c>
      <c r="E27" s="319"/>
    </row>
    <row r="28" spans="1:5" ht="15" x14ac:dyDescent="0.25">
      <c r="A28" s="97">
        <v>10.199999999999999</v>
      </c>
      <c r="B28" s="110" t="s">
        <v>112</v>
      </c>
      <c r="C28" s="320">
        <v>5530847.5099999979</v>
      </c>
      <c r="D28" s="321">
        <v>0</v>
      </c>
      <c r="E28" s="319"/>
    </row>
    <row r="29" spans="1:5" ht="15" x14ac:dyDescent="0.25">
      <c r="A29" s="97">
        <v>11</v>
      </c>
      <c r="B29" s="106" t="s">
        <v>113</v>
      </c>
      <c r="C29" s="337">
        <f>SUM(C30:C31)</f>
        <v>1551836.34</v>
      </c>
      <c r="D29" s="321"/>
      <c r="E29" s="319"/>
    </row>
    <row r="30" spans="1:5" ht="15" x14ac:dyDescent="0.25">
      <c r="A30" s="97">
        <v>11.1</v>
      </c>
      <c r="B30" s="110" t="s">
        <v>114</v>
      </c>
      <c r="C30" s="320">
        <v>1551836.34</v>
      </c>
      <c r="D30" s="321">
        <v>0</v>
      </c>
      <c r="E30" s="319"/>
    </row>
    <row r="31" spans="1:5" ht="15" x14ac:dyDescent="0.25">
      <c r="A31" s="97">
        <v>11.2</v>
      </c>
      <c r="B31" s="110" t="s">
        <v>115</v>
      </c>
      <c r="C31" s="320">
        <v>0</v>
      </c>
      <c r="D31" s="321">
        <v>0</v>
      </c>
      <c r="E31" s="319"/>
    </row>
    <row r="32" spans="1:5" ht="15" x14ac:dyDescent="0.25">
      <c r="A32" s="97">
        <v>13</v>
      </c>
      <c r="B32" s="106" t="s">
        <v>116</v>
      </c>
      <c r="C32" s="337">
        <v>21552766.279999997</v>
      </c>
      <c r="D32" s="321">
        <v>0</v>
      </c>
      <c r="E32" s="319"/>
    </row>
    <row r="33" spans="1:5" ht="15" x14ac:dyDescent="0.25">
      <c r="A33" s="97">
        <v>13.1</v>
      </c>
      <c r="B33" s="113" t="s">
        <v>117</v>
      </c>
      <c r="C33" s="320">
        <v>13135475.309999999</v>
      </c>
      <c r="D33" s="321">
        <v>0</v>
      </c>
      <c r="E33" s="319"/>
    </row>
    <row r="34" spans="1:5" ht="15" x14ac:dyDescent="0.25">
      <c r="A34" s="97">
        <v>13.2</v>
      </c>
      <c r="B34" s="113" t="s">
        <v>118</v>
      </c>
      <c r="C34" s="338">
        <v>0</v>
      </c>
      <c r="D34" s="339">
        <v>0</v>
      </c>
      <c r="E34" s="319"/>
    </row>
    <row r="35" spans="1:5" ht="15" x14ac:dyDescent="0.25">
      <c r="A35" s="97">
        <v>14</v>
      </c>
      <c r="B35" s="114" t="s">
        <v>119</v>
      </c>
      <c r="C35" s="340">
        <f>SUM(C6,C10,C12,C13,C14,C18,C21,C22,C23,C26,C29,C32)</f>
        <v>879782015.23500907</v>
      </c>
      <c r="D35" s="339"/>
      <c r="E35" s="319"/>
    </row>
    <row r="36" spans="1:5" ht="15" x14ac:dyDescent="0.25">
      <c r="A36" s="97"/>
      <c r="B36" s="115" t="s">
        <v>120</v>
      </c>
      <c r="C36" s="341"/>
      <c r="D36" s="342"/>
      <c r="E36" s="319"/>
    </row>
    <row r="37" spans="1:5" ht="15" x14ac:dyDescent="0.25">
      <c r="A37" s="97">
        <v>15</v>
      </c>
      <c r="B37" s="116" t="s">
        <v>121</v>
      </c>
      <c r="C37" s="332">
        <v>0</v>
      </c>
      <c r="D37" s="333">
        <v>0</v>
      </c>
      <c r="E37" s="334"/>
    </row>
    <row r="38" spans="1:5" ht="15" x14ac:dyDescent="0.25">
      <c r="A38" s="97">
        <v>15.1</v>
      </c>
      <c r="B38" s="104" t="s">
        <v>97</v>
      </c>
      <c r="C38" s="320">
        <v>0</v>
      </c>
      <c r="D38" s="321">
        <v>0</v>
      </c>
      <c r="E38" s="319"/>
    </row>
    <row r="39" spans="1:5" ht="15" x14ac:dyDescent="0.25">
      <c r="A39" s="97">
        <v>16</v>
      </c>
      <c r="B39" s="103" t="s">
        <v>122</v>
      </c>
      <c r="C39" s="320">
        <v>0</v>
      </c>
      <c r="D39" s="321">
        <v>0</v>
      </c>
      <c r="E39" s="319"/>
    </row>
    <row r="40" spans="1:5" ht="15" x14ac:dyDescent="0.25">
      <c r="A40" s="97">
        <v>17</v>
      </c>
      <c r="B40" s="103" t="s">
        <v>123</v>
      </c>
      <c r="C40" s="337">
        <f>SUM(C41:C44)</f>
        <v>638629790.76999998</v>
      </c>
      <c r="D40" s="321"/>
      <c r="E40" s="319"/>
    </row>
    <row r="41" spans="1:5" ht="15" x14ac:dyDescent="0.25">
      <c r="A41" s="97">
        <v>17.100000000000001</v>
      </c>
      <c r="B41" s="117" t="s">
        <v>124</v>
      </c>
      <c r="C41" s="337">
        <v>606422916.60000002</v>
      </c>
      <c r="D41" s="321">
        <v>0</v>
      </c>
      <c r="E41" s="319"/>
    </row>
    <row r="42" spans="1:5" ht="15" x14ac:dyDescent="0.25">
      <c r="A42" s="97">
        <v>17.2</v>
      </c>
      <c r="B42" s="102" t="s">
        <v>125</v>
      </c>
      <c r="C42" s="320">
        <v>0</v>
      </c>
      <c r="D42" s="321">
        <v>0</v>
      </c>
      <c r="E42" s="319"/>
    </row>
    <row r="43" spans="1:5" ht="15" x14ac:dyDescent="0.25">
      <c r="A43" s="97">
        <v>17.3</v>
      </c>
      <c r="B43" s="343" t="s">
        <v>126</v>
      </c>
      <c r="C43" s="338">
        <v>24584596.530000001</v>
      </c>
      <c r="D43" s="339">
        <v>0</v>
      </c>
      <c r="E43" s="319"/>
    </row>
    <row r="44" spans="1:5" ht="15" x14ac:dyDescent="0.25">
      <c r="A44" s="97">
        <v>17.399999999999999</v>
      </c>
      <c r="B44" s="344" t="s">
        <v>127</v>
      </c>
      <c r="C44" s="345">
        <v>7622277.6399999997</v>
      </c>
      <c r="D44" s="345">
        <v>0</v>
      </c>
      <c r="E44" s="319"/>
    </row>
    <row r="45" spans="1:5" ht="15" x14ac:dyDescent="0.25">
      <c r="A45" s="97">
        <v>18</v>
      </c>
      <c r="B45" s="346" t="s">
        <v>128</v>
      </c>
      <c r="C45" s="347">
        <v>682914.62000000011</v>
      </c>
      <c r="D45" s="347">
        <v>0</v>
      </c>
      <c r="E45" s="334"/>
    </row>
    <row r="46" spans="1:5" ht="15" x14ac:dyDescent="0.25">
      <c r="A46" s="97">
        <v>19</v>
      </c>
      <c r="B46" s="346" t="s">
        <v>129</v>
      </c>
      <c r="C46" s="348">
        <f>SUM(C47:C48)</f>
        <v>6715439.1400000006</v>
      </c>
      <c r="D46" s="345"/>
    </row>
    <row r="47" spans="1:5" ht="15" x14ac:dyDescent="0.25">
      <c r="A47" s="97">
        <v>19.100000000000001</v>
      </c>
      <c r="B47" s="349" t="s">
        <v>130</v>
      </c>
      <c r="C47" s="345">
        <v>6701945.8700000001</v>
      </c>
      <c r="D47" s="345">
        <v>0</v>
      </c>
    </row>
    <row r="48" spans="1:5" ht="15" x14ac:dyDescent="0.25">
      <c r="A48" s="97">
        <v>19.2</v>
      </c>
      <c r="B48" s="349" t="s">
        <v>131</v>
      </c>
      <c r="C48" s="345">
        <v>13493.270000000019</v>
      </c>
      <c r="D48" s="345">
        <v>0</v>
      </c>
    </row>
    <row r="49" spans="1:4" ht="15" x14ac:dyDescent="0.25">
      <c r="A49" s="97">
        <v>20</v>
      </c>
      <c r="B49" s="121" t="s">
        <v>132</v>
      </c>
      <c r="C49" s="348">
        <v>21479966</v>
      </c>
      <c r="D49" s="336" t="s">
        <v>736</v>
      </c>
    </row>
    <row r="50" spans="1:4" ht="15" x14ac:dyDescent="0.25">
      <c r="A50" s="97">
        <v>21</v>
      </c>
      <c r="B50" s="350" t="s">
        <v>133</v>
      </c>
      <c r="C50" s="348">
        <v>4116916.3699999996</v>
      </c>
      <c r="D50" s="345">
        <v>0</v>
      </c>
    </row>
    <row r="51" spans="1:4" ht="15" x14ac:dyDescent="0.25">
      <c r="A51" s="97">
        <v>21.1</v>
      </c>
      <c r="B51" s="102" t="s">
        <v>134</v>
      </c>
      <c r="C51" s="345">
        <v>0</v>
      </c>
      <c r="D51" s="345">
        <v>0</v>
      </c>
    </row>
    <row r="52" spans="1:4" ht="15" x14ac:dyDescent="0.25">
      <c r="A52" s="97">
        <v>22</v>
      </c>
      <c r="B52" s="122" t="s">
        <v>135</v>
      </c>
      <c r="C52" s="348">
        <f>SUM(C37,C39,C40,C45,C46,C49,C50)</f>
        <v>671625026.89999998</v>
      </c>
      <c r="D52" s="345"/>
    </row>
    <row r="53" spans="1:4" ht="15" x14ac:dyDescent="0.25">
      <c r="A53" s="97"/>
      <c r="B53" s="115" t="s">
        <v>136</v>
      </c>
      <c r="C53" s="345"/>
      <c r="D53" s="345"/>
    </row>
    <row r="54" spans="1:4" ht="15" x14ac:dyDescent="0.25">
      <c r="A54" s="97">
        <v>23</v>
      </c>
      <c r="B54" s="121" t="s">
        <v>137</v>
      </c>
      <c r="C54" s="348">
        <v>76000000</v>
      </c>
      <c r="D54" s="345">
        <v>0</v>
      </c>
    </row>
    <row r="55" spans="1:4" ht="15" x14ac:dyDescent="0.25">
      <c r="A55" s="97">
        <v>24</v>
      </c>
      <c r="B55" s="121" t="s">
        <v>138</v>
      </c>
      <c r="C55" s="348">
        <v>30000000</v>
      </c>
      <c r="D55" s="345">
        <v>0</v>
      </c>
    </row>
    <row r="56" spans="1:4" ht="15" x14ac:dyDescent="0.25">
      <c r="A56" s="97">
        <v>25</v>
      </c>
      <c r="B56" s="346" t="s">
        <v>139</v>
      </c>
      <c r="C56" s="348">
        <v>0</v>
      </c>
      <c r="D56" s="345">
        <v>0</v>
      </c>
    </row>
    <row r="57" spans="1:4" ht="15" x14ac:dyDescent="0.25">
      <c r="A57" s="97">
        <v>26</v>
      </c>
      <c r="B57" s="346" t="s">
        <v>140</v>
      </c>
      <c r="C57" s="348">
        <v>0</v>
      </c>
      <c r="D57" s="345">
        <v>0</v>
      </c>
    </row>
    <row r="58" spans="1:4" ht="15" x14ac:dyDescent="0.25">
      <c r="A58" s="97">
        <v>27</v>
      </c>
      <c r="B58" s="346" t="s">
        <v>141</v>
      </c>
      <c r="C58" s="348">
        <f>SUM(C59:C60)</f>
        <v>0</v>
      </c>
      <c r="D58" s="345"/>
    </row>
    <row r="59" spans="1:4" ht="15" x14ac:dyDescent="0.25">
      <c r="A59" s="97">
        <v>27.1</v>
      </c>
      <c r="B59" s="344" t="s">
        <v>142</v>
      </c>
      <c r="C59" s="345">
        <v>0</v>
      </c>
      <c r="D59" s="345">
        <v>0</v>
      </c>
    </row>
    <row r="60" spans="1:4" ht="15" x14ac:dyDescent="0.25">
      <c r="A60" s="97">
        <v>27.2</v>
      </c>
      <c r="B60" s="344" t="s">
        <v>143</v>
      </c>
      <c r="C60" s="345">
        <v>0</v>
      </c>
      <c r="D60" s="345">
        <v>0</v>
      </c>
    </row>
    <row r="61" spans="1:4" ht="15" x14ac:dyDescent="0.25">
      <c r="A61" s="97">
        <v>28</v>
      </c>
      <c r="B61" s="123" t="s">
        <v>144</v>
      </c>
      <c r="C61" s="345">
        <v>0</v>
      </c>
      <c r="D61" s="345">
        <v>0</v>
      </c>
    </row>
    <row r="62" spans="1:4" ht="15" x14ac:dyDescent="0.25">
      <c r="A62" s="97">
        <v>29</v>
      </c>
      <c r="B62" s="346" t="s">
        <v>145</v>
      </c>
      <c r="C62" s="348">
        <f>SUM(C63:C65)</f>
        <v>1846072.25</v>
      </c>
      <c r="D62" s="345"/>
    </row>
    <row r="63" spans="1:4" ht="15" x14ac:dyDescent="0.25">
      <c r="A63" s="97">
        <v>29.1</v>
      </c>
      <c r="B63" s="351" t="s">
        <v>146</v>
      </c>
      <c r="C63" s="348">
        <v>1846072.25</v>
      </c>
      <c r="D63" s="345">
        <v>0</v>
      </c>
    </row>
    <row r="64" spans="1:4" ht="15" x14ac:dyDescent="0.25">
      <c r="A64" s="97">
        <v>29.2</v>
      </c>
      <c r="B64" s="352" t="s">
        <v>147</v>
      </c>
      <c r="C64" s="345">
        <v>0</v>
      </c>
      <c r="D64" s="345">
        <v>0</v>
      </c>
    </row>
    <row r="65" spans="1:4" ht="15" x14ac:dyDescent="0.25">
      <c r="A65" s="97">
        <v>29.3</v>
      </c>
      <c r="B65" s="352" t="s">
        <v>148</v>
      </c>
      <c r="C65" s="345">
        <v>0</v>
      </c>
      <c r="D65" s="345">
        <v>0</v>
      </c>
    </row>
    <row r="66" spans="1:4" ht="15" x14ac:dyDescent="0.25">
      <c r="A66" s="97">
        <v>30</v>
      </c>
      <c r="B66" s="114" t="s">
        <v>149</v>
      </c>
      <c r="C66" s="348">
        <v>94940924.590000033</v>
      </c>
      <c r="D66" s="345">
        <v>0</v>
      </c>
    </row>
    <row r="67" spans="1:4" ht="15" x14ac:dyDescent="0.25">
      <c r="A67" s="97">
        <v>31</v>
      </c>
      <c r="B67" s="353" t="s">
        <v>150</v>
      </c>
      <c r="C67" s="348">
        <f>SUM(C54,C55,C56,C57,C58,C61,C62,C66)</f>
        <v>202786996.84000003</v>
      </c>
      <c r="D67" s="345">
        <v>0</v>
      </c>
    </row>
    <row r="68" spans="1:4" ht="15" x14ac:dyDescent="0.25">
      <c r="A68" s="97">
        <v>32</v>
      </c>
      <c r="B68" s="114" t="s">
        <v>151</v>
      </c>
      <c r="C68" s="348">
        <f>SUM(C52,C67)</f>
        <v>874412023.74000001</v>
      </c>
      <c r="D68" s="345">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G5"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x14ac:dyDescent="0.2"/>
  <cols>
    <col min="1" max="1" width="10.5703125" style="21" bestFit="1" customWidth="1"/>
    <col min="2" max="2" width="95" style="21" customWidth="1"/>
    <col min="3" max="3" width="14.28515625" style="21" bestFit="1" customWidth="1"/>
    <col min="4" max="4" width="16.5703125" style="21" bestFit="1" customWidth="1"/>
    <col min="5" max="5" width="14.28515625" style="21" bestFit="1" customWidth="1"/>
    <col min="6" max="6" width="16.5703125" style="21" bestFit="1" customWidth="1"/>
    <col min="7" max="7" width="13.140625" style="21" bestFit="1" customWidth="1"/>
    <col min="8" max="8" width="13.42578125" style="21" bestFit="1" customWidth="1"/>
    <col min="9" max="9" width="14.28515625" style="21" bestFit="1" customWidth="1"/>
    <col min="10" max="10" width="13.42578125" style="21" bestFit="1" customWidth="1"/>
    <col min="11" max="11" width="13.140625" style="21" bestFit="1" customWidth="1"/>
    <col min="12" max="12" width="13.140625" style="155" bestFit="1" customWidth="1"/>
    <col min="13" max="13" width="15.28515625" style="155" bestFit="1" customWidth="1"/>
    <col min="14" max="15" width="14.28515625" style="155" bestFit="1" customWidth="1"/>
    <col min="16" max="16" width="13.140625" style="155" bestFit="1" customWidth="1"/>
    <col min="17" max="17" width="14.7109375" style="155" customWidth="1"/>
    <col min="18" max="18" width="13.140625" style="155" bestFit="1" customWidth="1"/>
    <col min="19" max="19" width="34.85546875" style="155" customWidth="1"/>
    <col min="20" max="16384" width="9.140625" style="155"/>
  </cols>
  <sheetData>
    <row r="1" spans="1:19" x14ac:dyDescent="0.2">
      <c r="A1" s="22" t="s">
        <v>40</v>
      </c>
      <c r="B1" s="23" t="str">
        <f>'Info '!C2</f>
        <v>JSC " Halyk Bank Georgia"</v>
      </c>
      <c r="G1" s="21" t="str">
        <f>'Info '!C2</f>
        <v>JSC " Halyk Bank Georgia"</v>
      </c>
    </row>
    <row r="2" spans="1:19" x14ac:dyDescent="0.2">
      <c r="A2" s="22" t="s">
        <v>41</v>
      </c>
      <c r="B2" s="24">
        <f>'1. key ratios '!B2</f>
        <v>45199</v>
      </c>
      <c r="G2" s="354">
        <f>'1. key ratios '!B2</f>
        <v>45199</v>
      </c>
    </row>
    <row r="4" spans="1:19" ht="26.25" thickBot="1" x14ac:dyDescent="0.25">
      <c r="A4" s="21" t="s">
        <v>373</v>
      </c>
      <c r="B4" s="355" t="s">
        <v>374</v>
      </c>
    </row>
    <row r="5" spans="1:19" s="361" customFormat="1" x14ac:dyDescent="0.2">
      <c r="A5" s="356"/>
      <c r="B5" s="357"/>
      <c r="C5" s="358" t="s">
        <v>271</v>
      </c>
      <c r="D5" s="358" t="s">
        <v>272</v>
      </c>
      <c r="E5" s="358" t="s">
        <v>273</v>
      </c>
      <c r="F5" s="358" t="s">
        <v>375</v>
      </c>
      <c r="G5" s="358" t="s">
        <v>376</v>
      </c>
      <c r="H5" s="358" t="s">
        <v>377</v>
      </c>
      <c r="I5" s="358" t="s">
        <v>378</v>
      </c>
      <c r="J5" s="358" t="s">
        <v>379</v>
      </c>
      <c r="K5" s="358" t="s">
        <v>380</v>
      </c>
      <c r="L5" s="358" t="s">
        <v>381</v>
      </c>
      <c r="M5" s="358" t="s">
        <v>382</v>
      </c>
      <c r="N5" s="358" t="s">
        <v>383</v>
      </c>
      <c r="O5" s="358" t="s">
        <v>384</v>
      </c>
      <c r="P5" s="358" t="s">
        <v>385</v>
      </c>
      <c r="Q5" s="358" t="s">
        <v>386</v>
      </c>
      <c r="R5" s="359" t="s">
        <v>387</v>
      </c>
      <c r="S5" s="360" t="s">
        <v>388</v>
      </c>
    </row>
    <row r="6" spans="1:19" s="361" customFormat="1" ht="99" customHeight="1" x14ac:dyDescent="0.2">
      <c r="A6" s="362"/>
      <c r="B6" s="729" t="s">
        <v>389</v>
      </c>
      <c r="C6" s="725">
        <v>0</v>
      </c>
      <c r="D6" s="726"/>
      <c r="E6" s="725">
        <v>0.2</v>
      </c>
      <c r="F6" s="726"/>
      <c r="G6" s="725">
        <v>0.35</v>
      </c>
      <c r="H6" s="726"/>
      <c r="I6" s="725">
        <v>0.5</v>
      </c>
      <c r="J6" s="726"/>
      <c r="K6" s="725">
        <v>0.75</v>
      </c>
      <c r="L6" s="726"/>
      <c r="M6" s="725">
        <v>1</v>
      </c>
      <c r="N6" s="726"/>
      <c r="O6" s="725">
        <v>1.5</v>
      </c>
      <c r="P6" s="726"/>
      <c r="Q6" s="725">
        <v>2.5</v>
      </c>
      <c r="R6" s="726"/>
      <c r="S6" s="727" t="s">
        <v>390</v>
      </c>
    </row>
    <row r="7" spans="1:19" s="361" customFormat="1" ht="30.75" customHeight="1" x14ac:dyDescent="0.2">
      <c r="A7" s="362"/>
      <c r="B7" s="730"/>
      <c r="C7" s="363" t="s">
        <v>391</v>
      </c>
      <c r="D7" s="363" t="s">
        <v>392</v>
      </c>
      <c r="E7" s="363" t="s">
        <v>391</v>
      </c>
      <c r="F7" s="363" t="s">
        <v>392</v>
      </c>
      <c r="G7" s="363" t="s">
        <v>391</v>
      </c>
      <c r="H7" s="363" t="s">
        <v>392</v>
      </c>
      <c r="I7" s="363" t="s">
        <v>391</v>
      </c>
      <c r="J7" s="363" t="s">
        <v>392</v>
      </c>
      <c r="K7" s="363" t="s">
        <v>391</v>
      </c>
      <c r="L7" s="363" t="s">
        <v>392</v>
      </c>
      <c r="M7" s="363" t="s">
        <v>391</v>
      </c>
      <c r="N7" s="363" t="s">
        <v>392</v>
      </c>
      <c r="O7" s="363" t="s">
        <v>391</v>
      </c>
      <c r="P7" s="363" t="s">
        <v>392</v>
      </c>
      <c r="Q7" s="363" t="s">
        <v>391</v>
      </c>
      <c r="R7" s="363" t="s">
        <v>392</v>
      </c>
      <c r="S7" s="728"/>
    </row>
    <row r="8" spans="1:19" s="368" customFormat="1" x14ac:dyDescent="0.2">
      <c r="A8" s="364">
        <v>1</v>
      </c>
      <c r="B8" s="365" t="s">
        <v>393</v>
      </c>
      <c r="C8" s="366">
        <v>35270786.510000005</v>
      </c>
      <c r="D8" s="366">
        <v>0</v>
      </c>
      <c r="E8" s="366">
        <v>0</v>
      </c>
      <c r="F8" s="366">
        <v>0</v>
      </c>
      <c r="G8" s="366">
        <v>0</v>
      </c>
      <c r="H8" s="366">
        <v>0</v>
      </c>
      <c r="I8" s="366">
        <v>0</v>
      </c>
      <c r="J8" s="366">
        <v>0</v>
      </c>
      <c r="K8" s="366">
        <v>0</v>
      </c>
      <c r="L8" s="366">
        <v>0</v>
      </c>
      <c r="M8" s="366">
        <v>88285517.189999983</v>
      </c>
      <c r="N8" s="366">
        <v>0</v>
      </c>
      <c r="O8" s="366">
        <v>0</v>
      </c>
      <c r="P8" s="366">
        <v>0</v>
      </c>
      <c r="Q8" s="366">
        <v>0</v>
      </c>
      <c r="R8" s="366">
        <v>0</v>
      </c>
      <c r="S8" s="367">
        <f>$C$6*SUM(C8:D8)+$E$6*SUM(E8:F8)+$G$6*SUM(G8:H8)+$I$6*SUM(I8:J8)+$K$6*SUM(K8:L8)+$M$6*SUM(M8:N8)+$O$6*SUM(O8:P8)+$Q$6*SUM(Q8:R8)</f>
        <v>88285517.189999983</v>
      </c>
    </row>
    <row r="9" spans="1:19" s="368" customFormat="1" x14ac:dyDescent="0.2">
      <c r="A9" s="364">
        <v>2</v>
      </c>
      <c r="B9" s="365" t="s">
        <v>394</v>
      </c>
      <c r="C9" s="366">
        <v>0</v>
      </c>
      <c r="D9" s="366">
        <v>0</v>
      </c>
      <c r="E9" s="366">
        <v>0</v>
      </c>
      <c r="F9" s="366">
        <v>0</v>
      </c>
      <c r="G9" s="366">
        <v>0</v>
      </c>
      <c r="H9" s="366">
        <v>0</v>
      </c>
      <c r="I9" s="366">
        <v>0</v>
      </c>
      <c r="J9" s="366">
        <v>0</v>
      </c>
      <c r="K9" s="366">
        <v>0</v>
      </c>
      <c r="L9" s="366">
        <v>0</v>
      </c>
      <c r="M9" s="366">
        <v>0</v>
      </c>
      <c r="N9" s="366">
        <v>0</v>
      </c>
      <c r="O9" s="366">
        <v>0</v>
      </c>
      <c r="P9" s="366">
        <v>0</v>
      </c>
      <c r="Q9" s="366">
        <v>0</v>
      </c>
      <c r="R9" s="366">
        <v>0</v>
      </c>
      <c r="S9" s="367">
        <f t="shared" ref="S9:S21" si="0">$C$6*SUM(C9:D9)+$E$6*SUM(E9:F9)+$G$6*SUM(G9:H9)+$I$6*SUM(I9:J9)+$K$6*SUM(K9:L9)+$M$6*SUM(M9:N9)+$O$6*SUM(O9:P9)+$Q$6*SUM(Q9:R9)</f>
        <v>0</v>
      </c>
    </row>
    <row r="10" spans="1:19" s="368" customFormat="1" x14ac:dyDescent="0.2">
      <c r="A10" s="364">
        <v>3</v>
      </c>
      <c r="B10" s="365" t="s">
        <v>395</v>
      </c>
      <c r="C10" s="366">
        <v>0</v>
      </c>
      <c r="D10" s="366">
        <v>0</v>
      </c>
      <c r="E10" s="366">
        <v>0</v>
      </c>
      <c r="F10" s="366">
        <v>0</v>
      </c>
      <c r="G10" s="366">
        <v>0</v>
      </c>
      <c r="H10" s="366">
        <v>0</v>
      </c>
      <c r="I10" s="366">
        <v>0</v>
      </c>
      <c r="J10" s="366">
        <v>0</v>
      </c>
      <c r="K10" s="366">
        <v>0</v>
      </c>
      <c r="L10" s="366">
        <v>0</v>
      </c>
      <c r="M10" s="366">
        <v>0</v>
      </c>
      <c r="N10" s="366">
        <v>0</v>
      </c>
      <c r="O10" s="366">
        <v>0</v>
      </c>
      <c r="P10" s="366">
        <v>0</v>
      </c>
      <c r="Q10" s="366">
        <v>0</v>
      </c>
      <c r="R10" s="366">
        <v>0</v>
      </c>
      <c r="S10" s="367">
        <f t="shared" si="0"/>
        <v>0</v>
      </c>
    </row>
    <row r="11" spans="1:19" s="368" customFormat="1" x14ac:dyDescent="0.2">
      <c r="A11" s="364">
        <v>4</v>
      </c>
      <c r="B11" s="365" t="s">
        <v>396</v>
      </c>
      <c r="C11" s="366">
        <v>0</v>
      </c>
      <c r="D11" s="366">
        <v>0</v>
      </c>
      <c r="E11" s="366">
        <v>0</v>
      </c>
      <c r="F11" s="366">
        <v>0</v>
      </c>
      <c r="G11" s="366">
        <v>0</v>
      </c>
      <c r="H11" s="366">
        <v>0</v>
      </c>
      <c r="I11" s="366">
        <v>0</v>
      </c>
      <c r="J11" s="366">
        <v>0</v>
      </c>
      <c r="K11" s="366">
        <v>0</v>
      </c>
      <c r="L11" s="366">
        <v>0</v>
      </c>
      <c r="M11" s="366">
        <v>0</v>
      </c>
      <c r="N11" s="366">
        <v>0</v>
      </c>
      <c r="O11" s="366">
        <v>0</v>
      </c>
      <c r="P11" s="366">
        <v>0</v>
      </c>
      <c r="Q11" s="366">
        <v>0</v>
      </c>
      <c r="R11" s="366">
        <v>0</v>
      </c>
      <c r="S11" s="367">
        <f t="shared" si="0"/>
        <v>0</v>
      </c>
    </row>
    <row r="12" spans="1:19" s="368" customFormat="1" x14ac:dyDescent="0.2">
      <c r="A12" s="364">
        <v>5</v>
      </c>
      <c r="B12" s="365" t="s">
        <v>397</v>
      </c>
      <c r="C12" s="366">
        <v>0</v>
      </c>
      <c r="D12" s="366">
        <v>0</v>
      </c>
      <c r="E12" s="366">
        <v>0</v>
      </c>
      <c r="F12" s="366">
        <v>0</v>
      </c>
      <c r="G12" s="366">
        <v>0</v>
      </c>
      <c r="H12" s="366">
        <v>0</v>
      </c>
      <c r="I12" s="366">
        <v>0</v>
      </c>
      <c r="J12" s="366">
        <v>0</v>
      </c>
      <c r="K12" s="366">
        <v>0</v>
      </c>
      <c r="L12" s="366">
        <v>0</v>
      </c>
      <c r="M12" s="366">
        <v>0</v>
      </c>
      <c r="N12" s="366">
        <v>0</v>
      </c>
      <c r="O12" s="366">
        <v>0</v>
      </c>
      <c r="P12" s="366">
        <v>0</v>
      </c>
      <c r="Q12" s="366">
        <v>0</v>
      </c>
      <c r="R12" s="366">
        <v>0</v>
      </c>
      <c r="S12" s="367">
        <f t="shared" si="0"/>
        <v>0</v>
      </c>
    </row>
    <row r="13" spans="1:19" s="368" customFormat="1" x14ac:dyDescent="0.2">
      <c r="A13" s="364">
        <v>6</v>
      </c>
      <c r="B13" s="365" t="s">
        <v>398</v>
      </c>
      <c r="C13" s="366">
        <v>0</v>
      </c>
      <c r="D13" s="366">
        <v>0</v>
      </c>
      <c r="E13" s="366">
        <v>36336407.355747856</v>
      </c>
      <c r="F13" s="366">
        <v>0</v>
      </c>
      <c r="G13" s="366">
        <v>0</v>
      </c>
      <c r="H13" s="366">
        <v>0</v>
      </c>
      <c r="I13" s="366">
        <v>25595144.91</v>
      </c>
      <c r="J13" s="366">
        <v>0</v>
      </c>
      <c r="K13" s="366">
        <v>0</v>
      </c>
      <c r="L13" s="366">
        <v>0</v>
      </c>
      <c r="M13" s="366">
        <v>29222.734252139999</v>
      </c>
      <c r="N13" s="366">
        <v>0</v>
      </c>
      <c r="O13" s="366">
        <v>0</v>
      </c>
      <c r="P13" s="366">
        <v>0</v>
      </c>
      <c r="Q13" s="366">
        <v>0</v>
      </c>
      <c r="R13" s="366">
        <v>0</v>
      </c>
      <c r="S13" s="367">
        <f t="shared" si="0"/>
        <v>20094076.660401709</v>
      </c>
    </row>
    <row r="14" spans="1:19" s="368" customFormat="1" x14ac:dyDescent="0.2">
      <c r="A14" s="364">
        <v>7</v>
      </c>
      <c r="B14" s="365" t="s">
        <v>399</v>
      </c>
      <c r="C14" s="366">
        <v>0</v>
      </c>
      <c r="D14" s="366">
        <v>0</v>
      </c>
      <c r="E14" s="366">
        <v>0</v>
      </c>
      <c r="F14" s="366">
        <v>0</v>
      </c>
      <c r="G14" s="366">
        <v>0</v>
      </c>
      <c r="H14" s="366">
        <v>0</v>
      </c>
      <c r="I14" s="366">
        <v>0</v>
      </c>
      <c r="J14" s="366">
        <v>0</v>
      </c>
      <c r="K14" s="366">
        <v>0</v>
      </c>
      <c r="L14" s="366">
        <v>0</v>
      </c>
      <c r="M14" s="366">
        <v>397150207.83649421</v>
      </c>
      <c r="N14" s="366">
        <v>13188924.080053819</v>
      </c>
      <c r="O14" s="366">
        <v>0</v>
      </c>
      <c r="P14" s="366">
        <v>0</v>
      </c>
      <c r="Q14" s="366">
        <v>0</v>
      </c>
      <c r="R14" s="366">
        <v>0</v>
      </c>
      <c r="S14" s="367">
        <f t="shared" si="0"/>
        <v>410339131.91654801</v>
      </c>
    </row>
    <row r="15" spans="1:19" s="368" customFormat="1" x14ac:dyDescent="0.2">
      <c r="A15" s="364">
        <v>8</v>
      </c>
      <c r="B15" s="365" t="s">
        <v>400</v>
      </c>
      <c r="C15" s="366">
        <v>0</v>
      </c>
      <c r="D15" s="366">
        <v>0</v>
      </c>
      <c r="E15" s="366">
        <v>0</v>
      </c>
      <c r="F15" s="366">
        <v>0</v>
      </c>
      <c r="G15" s="366">
        <v>0</v>
      </c>
      <c r="H15" s="366">
        <v>0</v>
      </c>
      <c r="I15" s="366">
        <v>0</v>
      </c>
      <c r="J15" s="366">
        <v>0</v>
      </c>
      <c r="K15" s="366">
        <v>142519949.83861408</v>
      </c>
      <c r="L15" s="366">
        <v>0</v>
      </c>
      <c r="M15" s="366">
        <v>0</v>
      </c>
      <c r="N15" s="366">
        <v>1020626.4649999992</v>
      </c>
      <c r="O15" s="366">
        <v>0</v>
      </c>
      <c r="P15" s="366">
        <v>0</v>
      </c>
      <c r="Q15" s="366">
        <v>0</v>
      </c>
      <c r="R15" s="366">
        <v>0</v>
      </c>
      <c r="S15" s="367">
        <f t="shared" si="0"/>
        <v>107910588.84396055</v>
      </c>
    </row>
    <row r="16" spans="1:19" s="368" customFormat="1" x14ac:dyDescent="0.2">
      <c r="A16" s="364">
        <v>9</v>
      </c>
      <c r="B16" s="365" t="s">
        <v>401</v>
      </c>
      <c r="C16" s="366">
        <v>0</v>
      </c>
      <c r="D16" s="366">
        <v>0</v>
      </c>
      <c r="E16" s="366">
        <v>0</v>
      </c>
      <c r="F16" s="366">
        <v>0</v>
      </c>
      <c r="G16" s="366">
        <v>0</v>
      </c>
      <c r="H16" s="366">
        <v>0</v>
      </c>
      <c r="I16" s="366">
        <v>0</v>
      </c>
      <c r="J16" s="366">
        <v>0</v>
      </c>
      <c r="K16" s="366">
        <v>0</v>
      </c>
      <c r="L16" s="366">
        <v>0</v>
      </c>
      <c r="M16" s="366">
        <v>0</v>
      </c>
      <c r="N16" s="366">
        <v>0</v>
      </c>
      <c r="O16" s="366">
        <v>0</v>
      </c>
      <c r="P16" s="366">
        <v>0</v>
      </c>
      <c r="Q16" s="366">
        <v>0</v>
      </c>
      <c r="R16" s="366">
        <v>0</v>
      </c>
      <c r="S16" s="367">
        <f t="shared" si="0"/>
        <v>0</v>
      </c>
    </row>
    <row r="17" spans="1:19" s="368" customFormat="1" x14ac:dyDescent="0.2">
      <c r="A17" s="364">
        <v>10</v>
      </c>
      <c r="B17" s="365" t="s">
        <v>402</v>
      </c>
      <c r="C17" s="366">
        <v>0</v>
      </c>
      <c r="D17" s="366">
        <v>0</v>
      </c>
      <c r="E17" s="366">
        <v>0</v>
      </c>
      <c r="F17" s="366">
        <v>0</v>
      </c>
      <c r="G17" s="366">
        <v>0</v>
      </c>
      <c r="H17" s="366">
        <v>0</v>
      </c>
      <c r="I17" s="366">
        <v>0</v>
      </c>
      <c r="J17" s="366">
        <v>0</v>
      </c>
      <c r="K17" s="366">
        <v>0</v>
      </c>
      <c r="L17" s="366">
        <v>0</v>
      </c>
      <c r="M17" s="366">
        <v>12465398.267849663</v>
      </c>
      <c r="N17" s="366">
        <v>9700.1200000000008</v>
      </c>
      <c r="O17" s="366">
        <v>16394099.939796081</v>
      </c>
      <c r="P17" s="366">
        <v>0</v>
      </c>
      <c r="Q17" s="366">
        <v>0</v>
      </c>
      <c r="R17" s="366">
        <v>0</v>
      </c>
      <c r="S17" s="367">
        <f t="shared" si="0"/>
        <v>37066248.297543779</v>
      </c>
    </row>
    <row r="18" spans="1:19" s="368" customFormat="1" x14ac:dyDescent="0.2">
      <c r="A18" s="364">
        <v>11</v>
      </c>
      <c r="B18" s="365" t="s">
        <v>403</v>
      </c>
      <c r="C18" s="366">
        <v>0</v>
      </c>
      <c r="D18" s="366">
        <v>0</v>
      </c>
      <c r="E18" s="366">
        <v>0</v>
      </c>
      <c r="F18" s="366">
        <v>0</v>
      </c>
      <c r="G18" s="366">
        <v>0</v>
      </c>
      <c r="H18" s="366">
        <v>0</v>
      </c>
      <c r="I18" s="366">
        <v>0</v>
      </c>
      <c r="J18" s="366">
        <v>0</v>
      </c>
      <c r="K18" s="366">
        <v>0</v>
      </c>
      <c r="L18" s="366">
        <v>0</v>
      </c>
      <c r="M18" s="366">
        <v>0</v>
      </c>
      <c r="N18" s="366">
        <v>0</v>
      </c>
      <c r="O18" s="366">
        <v>0</v>
      </c>
      <c r="P18" s="366">
        <v>0</v>
      </c>
      <c r="Q18" s="366">
        <v>0</v>
      </c>
      <c r="R18" s="366">
        <v>0</v>
      </c>
      <c r="S18" s="367">
        <f t="shared" si="0"/>
        <v>0</v>
      </c>
    </row>
    <row r="19" spans="1:19" s="368" customFormat="1" x14ac:dyDescent="0.2">
      <c r="A19" s="364">
        <v>12</v>
      </c>
      <c r="B19" s="365" t="s">
        <v>404</v>
      </c>
      <c r="C19" s="366">
        <v>0</v>
      </c>
      <c r="D19" s="366">
        <v>0</v>
      </c>
      <c r="E19" s="366">
        <v>0</v>
      </c>
      <c r="F19" s="366">
        <v>0</v>
      </c>
      <c r="G19" s="366">
        <v>0</v>
      </c>
      <c r="H19" s="366">
        <v>0</v>
      </c>
      <c r="I19" s="366">
        <v>0</v>
      </c>
      <c r="J19" s="366">
        <v>0</v>
      </c>
      <c r="K19" s="366">
        <v>0</v>
      </c>
      <c r="L19" s="366">
        <v>0</v>
      </c>
      <c r="M19" s="366">
        <v>0</v>
      </c>
      <c r="N19" s="366">
        <v>0</v>
      </c>
      <c r="O19" s="366">
        <v>0</v>
      </c>
      <c r="P19" s="366">
        <v>0</v>
      </c>
      <c r="Q19" s="366">
        <v>0</v>
      </c>
      <c r="R19" s="366">
        <v>0</v>
      </c>
      <c r="S19" s="367">
        <f t="shared" si="0"/>
        <v>0</v>
      </c>
    </row>
    <row r="20" spans="1:19" s="368" customFormat="1" x14ac:dyDescent="0.2">
      <c r="A20" s="364">
        <v>13</v>
      </c>
      <c r="B20" s="365" t="s">
        <v>405</v>
      </c>
      <c r="C20" s="366">
        <v>0</v>
      </c>
      <c r="D20" s="366">
        <v>0</v>
      </c>
      <c r="E20" s="366">
        <v>0</v>
      </c>
      <c r="F20" s="366">
        <v>0</v>
      </c>
      <c r="G20" s="366">
        <v>0</v>
      </c>
      <c r="H20" s="366">
        <v>0</v>
      </c>
      <c r="I20" s="366">
        <v>0</v>
      </c>
      <c r="J20" s="366">
        <v>0</v>
      </c>
      <c r="K20" s="366">
        <v>0</v>
      </c>
      <c r="L20" s="366">
        <v>0</v>
      </c>
      <c r="M20" s="366">
        <v>0</v>
      </c>
      <c r="N20" s="366">
        <v>0</v>
      </c>
      <c r="O20" s="366">
        <v>0</v>
      </c>
      <c r="P20" s="366">
        <v>0</v>
      </c>
      <c r="Q20" s="366">
        <v>0</v>
      </c>
      <c r="R20" s="366">
        <v>0</v>
      </c>
      <c r="S20" s="367">
        <f t="shared" si="0"/>
        <v>0</v>
      </c>
    </row>
    <row r="21" spans="1:19" s="368" customFormat="1" x14ac:dyDescent="0.2">
      <c r="A21" s="364">
        <v>14</v>
      </c>
      <c r="B21" s="365" t="s">
        <v>406</v>
      </c>
      <c r="C21" s="366">
        <v>17242808.82</v>
      </c>
      <c r="D21" s="366">
        <v>0</v>
      </c>
      <c r="E21" s="366">
        <v>0</v>
      </c>
      <c r="F21" s="366">
        <v>0</v>
      </c>
      <c r="G21" s="366">
        <v>0</v>
      </c>
      <c r="H21" s="366">
        <v>0</v>
      </c>
      <c r="I21" s="366">
        <v>0</v>
      </c>
      <c r="J21" s="366">
        <v>0</v>
      </c>
      <c r="K21" s="366">
        <v>0</v>
      </c>
      <c r="L21" s="366">
        <v>0</v>
      </c>
      <c r="M21" s="366">
        <v>102961624.2122553</v>
      </c>
      <c r="N21" s="366">
        <v>212774.09900000002</v>
      </c>
      <c r="O21" s="366">
        <v>0</v>
      </c>
      <c r="P21" s="366">
        <v>0</v>
      </c>
      <c r="Q21" s="366">
        <v>0</v>
      </c>
      <c r="R21" s="366">
        <v>0</v>
      </c>
      <c r="S21" s="367">
        <f t="shared" si="0"/>
        <v>103174398.31125531</v>
      </c>
    </row>
    <row r="22" spans="1:19" ht="13.5" thickBot="1" x14ac:dyDescent="0.25">
      <c r="A22" s="369"/>
      <c r="B22" s="370" t="s">
        <v>407</v>
      </c>
      <c r="C22" s="371">
        <f>SUM(C8:C21)</f>
        <v>52513595.330000006</v>
      </c>
      <c r="D22" s="371">
        <f t="shared" ref="D22:S22" si="1">SUM(D8:D21)</f>
        <v>0</v>
      </c>
      <c r="E22" s="371">
        <f t="shared" si="1"/>
        <v>36336407.355747856</v>
      </c>
      <c r="F22" s="371">
        <f t="shared" si="1"/>
        <v>0</v>
      </c>
      <c r="G22" s="371">
        <f t="shared" si="1"/>
        <v>0</v>
      </c>
      <c r="H22" s="371">
        <f t="shared" si="1"/>
        <v>0</v>
      </c>
      <c r="I22" s="371">
        <f t="shared" si="1"/>
        <v>25595144.91</v>
      </c>
      <c r="J22" s="371">
        <f t="shared" si="1"/>
        <v>0</v>
      </c>
      <c r="K22" s="371">
        <f t="shared" si="1"/>
        <v>142519949.83861408</v>
      </c>
      <c r="L22" s="371">
        <f t="shared" si="1"/>
        <v>0</v>
      </c>
      <c r="M22" s="371">
        <f t="shared" si="1"/>
        <v>600891970.2408514</v>
      </c>
      <c r="N22" s="371">
        <f t="shared" si="1"/>
        <v>14432024.764053818</v>
      </c>
      <c r="O22" s="371">
        <f t="shared" si="1"/>
        <v>16394099.939796081</v>
      </c>
      <c r="P22" s="371">
        <f t="shared" si="1"/>
        <v>0</v>
      </c>
      <c r="Q22" s="371">
        <f t="shared" si="1"/>
        <v>0</v>
      </c>
      <c r="R22" s="371">
        <f t="shared" si="1"/>
        <v>0</v>
      </c>
      <c r="S22" s="372">
        <f t="shared" si="1"/>
        <v>766869961.2197094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55" zoomScaleNormal="55" workbookViewId="0">
      <pane xSplit="2" ySplit="6" topLeftCell="M7" activePane="bottomRight" state="frozen"/>
      <selection activeCell="E22" sqref="E22"/>
      <selection pane="topRight" activeCell="E22" sqref="E22"/>
      <selection pane="bottomLeft" activeCell="E22" sqref="E22"/>
      <selection pane="bottomRight" activeCell="V10" sqref="V10"/>
    </sheetView>
  </sheetViews>
  <sheetFormatPr defaultColWidth="9.140625" defaultRowHeight="12.75" x14ac:dyDescent="0.2"/>
  <cols>
    <col min="1" max="1" width="10.5703125" style="21" bestFit="1" customWidth="1"/>
    <col min="2" max="2" width="63.7109375" style="21" bestFit="1" customWidth="1"/>
    <col min="3" max="3" width="19" style="21" customWidth="1"/>
    <col min="4" max="4" width="19.5703125" style="21" customWidth="1"/>
    <col min="5" max="5" width="31.140625" style="21" customWidth="1"/>
    <col min="6" max="6" width="29.140625" style="21" customWidth="1"/>
    <col min="7" max="7" width="28.5703125" style="21" customWidth="1"/>
    <col min="8" max="8" width="26.42578125" style="21" customWidth="1"/>
    <col min="9" max="9" width="23.7109375" style="21" customWidth="1"/>
    <col min="10" max="10" width="21.5703125" style="21" customWidth="1"/>
    <col min="11" max="11" width="15.7109375" style="21" customWidth="1"/>
    <col min="12" max="12" width="13.28515625" style="21" customWidth="1"/>
    <col min="13" max="13" width="20.85546875" style="21" customWidth="1"/>
    <col min="14" max="14" width="19.28515625" style="21" customWidth="1"/>
    <col min="15" max="15" width="18.42578125" style="21" customWidth="1"/>
    <col min="16" max="16" width="19" style="21" customWidth="1"/>
    <col min="17" max="17" width="20.28515625" style="21" customWidth="1"/>
    <col min="18" max="18" width="18" style="21" customWidth="1"/>
    <col min="19" max="19" width="36" style="21" customWidth="1"/>
    <col min="20" max="20" width="26.140625" style="21" customWidth="1"/>
    <col min="21" max="21" width="24.85546875" style="21" customWidth="1"/>
    <col min="22" max="22" width="20" style="21" customWidth="1"/>
    <col min="23" max="16384" width="9.140625" style="155"/>
  </cols>
  <sheetData>
    <row r="1" spans="1:22" x14ac:dyDescent="0.2">
      <c r="A1" s="22" t="s">
        <v>40</v>
      </c>
      <c r="B1" s="23" t="str">
        <f>'Info '!C2</f>
        <v>JSC " Halyk Bank Georgia"</v>
      </c>
    </row>
    <row r="2" spans="1:22" x14ac:dyDescent="0.2">
      <c r="A2" s="22" t="s">
        <v>41</v>
      </c>
      <c r="B2" s="24">
        <f>'1. key ratios '!B2</f>
        <v>45199</v>
      </c>
    </row>
    <row r="4" spans="1:22" ht="13.5" thickBot="1" x14ac:dyDescent="0.25">
      <c r="A4" s="21" t="s">
        <v>408</v>
      </c>
      <c r="B4" s="157" t="s">
        <v>409</v>
      </c>
      <c r="V4" s="312" t="s">
        <v>234</v>
      </c>
    </row>
    <row r="5" spans="1:22" ht="12.75" customHeight="1" x14ac:dyDescent="0.2">
      <c r="A5" s="373"/>
      <c r="B5" s="374"/>
      <c r="C5" s="731" t="s">
        <v>410</v>
      </c>
      <c r="D5" s="732"/>
      <c r="E5" s="732"/>
      <c r="F5" s="732"/>
      <c r="G5" s="732"/>
      <c r="H5" s="732"/>
      <c r="I5" s="732"/>
      <c r="J5" s="732"/>
      <c r="K5" s="732"/>
      <c r="L5" s="733"/>
      <c r="M5" s="734" t="s">
        <v>411</v>
      </c>
      <c r="N5" s="735"/>
      <c r="O5" s="735"/>
      <c r="P5" s="735"/>
      <c r="Q5" s="735"/>
      <c r="R5" s="735"/>
      <c r="S5" s="736"/>
      <c r="T5" s="737" t="s">
        <v>412</v>
      </c>
      <c r="U5" s="737" t="s">
        <v>413</v>
      </c>
      <c r="V5" s="739" t="s">
        <v>414</v>
      </c>
    </row>
    <row r="6" spans="1:22" s="382" customFormat="1" ht="102" x14ac:dyDescent="0.25">
      <c r="A6" s="225"/>
      <c r="B6" s="375"/>
      <c r="C6" s="376" t="s">
        <v>415</v>
      </c>
      <c r="D6" s="377" t="s">
        <v>416</v>
      </c>
      <c r="E6" s="378" t="s">
        <v>417</v>
      </c>
      <c r="F6" s="378" t="s">
        <v>418</v>
      </c>
      <c r="G6" s="377" t="s">
        <v>419</v>
      </c>
      <c r="H6" s="377" t="s">
        <v>420</v>
      </c>
      <c r="I6" s="377" t="s">
        <v>421</v>
      </c>
      <c r="J6" s="377" t="s">
        <v>422</v>
      </c>
      <c r="K6" s="379" t="s">
        <v>423</v>
      </c>
      <c r="L6" s="380" t="s">
        <v>424</v>
      </c>
      <c r="M6" s="376" t="s">
        <v>425</v>
      </c>
      <c r="N6" s="379" t="s">
        <v>426</v>
      </c>
      <c r="O6" s="379" t="s">
        <v>427</v>
      </c>
      <c r="P6" s="379" t="s">
        <v>428</v>
      </c>
      <c r="Q6" s="379" t="s">
        <v>429</v>
      </c>
      <c r="R6" s="379" t="s">
        <v>430</v>
      </c>
      <c r="S6" s="381" t="s">
        <v>431</v>
      </c>
      <c r="T6" s="738"/>
      <c r="U6" s="738"/>
      <c r="V6" s="740"/>
    </row>
    <row r="7" spans="1:22" s="368" customFormat="1" x14ac:dyDescent="0.2">
      <c r="A7" s="383">
        <v>1</v>
      </c>
      <c r="B7" s="365" t="s">
        <v>393</v>
      </c>
      <c r="C7" s="384">
        <v>0</v>
      </c>
      <c r="D7" s="366">
        <v>0</v>
      </c>
      <c r="E7" s="366">
        <v>0</v>
      </c>
      <c r="F7" s="366">
        <v>0</v>
      </c>
      <c r="G7" s="366">
        <v>0</v>
      </c>
      <c r="H7" s="366">
        <v>0</v>
      </c>
      <c r="I7" s="366">
        <v>0</v>
      </c>
      <c r="J7" s="366">
        <v>0</v>
      </c>
      <c r="K7" s="366">
        <v>0</v>
      </c>
      <c r="L7" s="227">
        <v>0</v>
      </c>
      <c r="M7" s="384">
        <v>0</v>
      </c>
      <c r="N7" s="366">
        <v>0</v>
      </c>
      <c r="O7" s="366">
        <v>0</v>
      </c>
      <c r="P7" s="366">
        <v>0</v>
      </c>
      <c r="Q7" s="366">
        <v>0</v>
      </c>
      <c r="R7" s="366">
        <v>0</v>
      </c>
      <c r="S7" s="227">
        <v>0</v>
      </c>
      <c r="T7" s="385">
        <v>0</v>
      </c>
      <c r="U7" s="385">
        <v>0</v>
      </c>
      <c r="V7" s="386">
        <f>SUM(C7:S7)</f>
        <v>0</v>
      </c>
    </row>
    <row r="8" spans="1:22" s="368" customFormat="1" x14ac:dyDescent="0.2">
      <c r="A8" s="383">
        <v>2</v>
      </c>
      <c r="B8" s="365" t="s">
        <v>394</v>
      </c>
      <c r="C8" s="384">
        <v>0</v>
      </c>
      <c r="D8" s="366">
        <v>0</v>
      </c>
      <c r="E8" s="366">
        <v>0</v>
      </c>
      <c r="F8" s="366">
        <v>0</v>
      </c>
      <c r="G8" s="366">
        <v>0</v>
      </c>
      <c r="H8" s="366">
        <v>0</v>
      </c>
      <c r="I8" s="366">
        <v>0</v>
      </c>
      <c r="J8" s="366">
        <v>0</v>
      </c>
      <c r="K8" s="366">
        <v>0</v>
      </c>
      <c r="L8" s="227">
        <v>0</v>
      </c>
      <c r="M8" s="384">
        <v>0</v>
      </c>
      <c r="N8" s="366">
        <v>0</v>
      </c>
      <c r="O8" s="366">
        <v>0</v>
      </c>
      <c r="P8" s="366">
        <v>0</v>
      </c>
      <c r="Q8" s="366">
        <v>0</v>
      </c>
      <c r="R8" s="366">
        <v>0</v>
      </c>
      <c r="S8" s="227">
        <v>0</v>
      </c>
      <c r="T8" s="385">
        <v>0</v>
      </c>
      <c r="U8" s="385">
        <v>0</v>
      </c>
      <c r="V8" s="386">
        <f t="shared" ref="V8:V20" si="0">SUM(C8:S8)</f>
        <v>0</v>
      </c>
    </row>
    <row r="9" spans="1:22" s="368" customFormat="1" x14ac:dyDescent="0.2">
      <c r="A9" s="383">
        <v>3</v>
      </c>
      <c r="B9" s="365" t="s">
        <v>432</v>
      </c>
      <c r="C9" s="384">
        <v>0</v>
      </c>
      <c r="D9" s="366">
        <v>0</v>
      </c>
      <c r="E9" s="366">
        <v>0</v>
      </c>
      <c r="F9" s="366">
        <v>0</v>
      </c>
      <c r="G9" s="366">
        <v>0</v>
      </c>
      <c r="H9" s="366">
        <v>0</v>
      </c>
      <c r="I9" s="366">
        <v>0</v>
      </c>
      <c r="J9" s="366">
        <v>0</v>
      </c>
      <c r="K9" s="366">
        <v>0</v>
      </c>
      <c r="L9" s="227">
        <v>0</v>
      </c>
      <c r="M9" s="384">
        <v>0</v>
      </c>
      <c r="N9" s="366">
        <v>0</v>
      </c>
      <c r="O9" s="366">
        <v>0</v>
      </c>
      <c r="P9" s="366">
        <v>0</v>
      </c>
      <c r="Q9" s="366">
        <v>0</v>
      </c>
      <c r="R9" s="366">
        <v>0</v>
      </c>
      <c r="S9" s="227">
        <v>0</v>
      </c>
      <c r="T9" s="385">
        <v>0</v>
      </c>
      <c r="U9" s="385">
        <v>0</v>
      </c>
      <c r="V9" s="386">
        <f t="shared" si="0"/>
        <v>0</v>
      </c>
    </row>
    <row r="10" spans="1:22" s="368" customFormat="1" x14ac:dyDescent="0.2">
      <c r="A10" s="383">
        <v>4</v>
      </c>
      <c r="B10" s="365" t="s">
        <v>396</v>
      </c>
      <c r="C10" s="384">
        <v>0</v>
      </c>
      <c r="D10" s="366">
        <v>0</v>
      </c>
      <c r="E10" s="366">
        <v>0</v>
      </c>
      <c r="F10" s="366">
        <v>0</v>
      </c>
      <c r="G10" s="366">
        <v>0</v>
      </c>
      <c r="H10" s="366">
        <v>0</v>
      </c>
      <c r="I10" s="366">
        <v>0</v>
      </c>
      <c r="J10" s="366">
        <v>0</v>
      </c>
      <c r="K10" s="366">
        <v>0</v>
      </c>
      <c r="L10" s="227">
        <v>0</v>
      </c>
      <c r="M10" s="384">
        <v>0</v>
      </c>
      <c r="N10" s="366">
        <v>0</v>
      </c>
      <c r="O10" s="366">
        <v>0</v>
      </c>
      <c r="P10" s="366">
        <v>0</v>
      </c>
      <c r="Q10" s="366">
        <v>0</v>
      </c>
      <c r="R10" s="366">
        <v>0</v>
      </c>
      <c r="S10" s="227">
        <v>0</v>
      </c>
      <c r="T10" s="385">
        <v>0</v>
      </c>
      <c r="U10" s="385">
        <v>0</v>
      </c>
      <c r="V10" s="386">
        <f t="shared" si="0"/>
        <v>0</v>
      </c>
    </row>
    <row r="11" spans="1:22" s="368" customFormat="1" x14ac:dyDescent="0.2">
      <c r="A11" s="383">
        <v>5</v>
      </c>
      <c r="B11" s="365" t="s">
        <v>397</v>
      </c>
      <c r="C11" s="384">
        <v>0</v>
      </c>
      <c r="D11" s="366">
        <v>0</v>
      </c>
      <c r="E11" s="366">
        <v>0</v>
      </c>
      <c r="F11" s="366">
        <v>0</v>
      </c>
      <c r="G11" s="366">
        <v>0</v>
      </c>
      <c r="H11" s="366">
        <v>0</v>
      </c>
      <c r="I11" s="366">
        <v>0</v>
      </c>
      <c r="J11" s="366">
        <v>0</v>
      </c>
      <c r="K11" s="366">
        <v>0</v>
      </c>
      <c r="L11" s="227">
        <v>0</v>
      </c>
      <c r="M11" s="384">
        <v>0</v>
      </c>
      <c r="N11" s="366">
        <v>0</v>
      </c>
      <c r="O11" s="366">
        <v>0</v>
      </c>
      <c r="P11" s="366">
        <v>0</v>
      </c>
      <c r="Q11" s="366">
        <v>0</v>
      </c>
      <c r="R11" s="366">
        <v>0</v>
      </c>
      <c r="S11" s="227">
        <v>0</v>
      </c>
      <c r="T11" s="385">
        <v>0</v>
      </c>
      <c r="U11" s="385">
        <v>0</v>
      </c>
      <c r="V11" s="386">
        <f t="shared" si="0"/>
        <v>0</v>
      </c>
    </row>
    <row r="12" spans="1:22" s="368" customFormat="1" x14ac:dyDescent="0.2">
      <c r="A12" s="383">
        <v>6</v>
      </c>
      <c r="B12" s="365" t="s">
        <v>398</v>
      </c>
      <c r="C12" s="384">
        <v>0</v>
      </c>
      <c r="D12" s="366">
        <v>0</v>
      </c>
      <c r="E12" s="366">
        <v>0</v>
      </c>
      <c r="F12" s="366">
        <v>0</v>
      </c>
      <c r="G12" s="366">
        <v>0</v>
      </c>
      <c r="H12" s="366">
        <v>0</v>
      </c>
      <c r="I12" s="366">
        <v>0</v>
      </c>
      <c r="J12" s="366">
        <v>0</v>
      </c>
      <c r="K12" s="366">
        <v>0</v>
      </c>
      <c r="L12" s="227">
        <v>0</v>
      </c>
      <c r="M12" s="384">
        <v>0</v>
      </c>
      <c r="N12" s="366">
        <v>0</v>
      </c>
      <c r="O12" s="366">
        <v>0</v>
      </c>
      <c r="P12" s="366">
        <v>0</v>
      </c>
      <c r="Q12" s="366">
        <v>0</v>
      </c>
      <c r="R12" s="366">
        <v>0</v>
      </c>
      <c r="S12" s="227">
        <v>0</v>
      </c>
      <c r="T12" s="385">
        <v>0</v>
      </c>
      <c r="U12" s="385">
        <v>0</v>
      </c>
      <c r="V12" s="386">
        <f t="shared" si="0"/>
        <v>0</v>
      </c>
    </row>
    <row r="13" spans="1:22" s="368" customFormat="1" x14ac:dyDescent="0.2">
      <c r="A13" s="383">
        <v>7</v>
      </c>
      <c r="B13" s="365" t="s">
        <v>399</v>
      </c>
      <c r="C13" s="384">
        <v>0</v>
      </c>
      <c r="D13" s="366">
        <v>10269340.152666701</v>
      </c>
      <c r="E13" s="366">
        <v>0</v>
      </c>
      <c r="F13" s="366">
        <v>0</v>
      </c>
      <c r="G13" s="366">
        <v>0</v>
      </c>
      <c r="H13" s="366">
        <v>0</v>
      </c>
      <c r="I13" s="366">
        <v>0</v>
      </c>
      <c r="J13" s="366">
        <v>0</v>
      </c>
      <c r="K13" s="366">
        <v>0</v>
      </c>
      <c r="L13" s="227">
        <v>0</v>
      </c>
      <c r="M13" s="384">
        <v>621796.61666660069</v>
      </c>
      <c r="N13" s="366">
        <v>0</v>
      </c>
      <c r="O13" s="366">
        <v>0</v>
      </c>
      <c r="P13" s="366">
        <v>0</v>
      </c>
      <c r="Q13" s="366">
        <v>0</v>
      </c>
      <c r="R13" s="366">
        <v>0</v>
      </c>
      <c r="S13" s="227">
        <v>0</v>
      </c>
      <c r="T13" s="385">
        <v>10721574.254333301</v>
      </c>
      <c r="U13" s="385">
        <v>169562.51499999996</v>
      </c>
      <c r="V13" s="386">
        <f t="shared" si="0"/>
        <v>10891136.769333301</v>
      </c>
    </row>
    <row r="14" spans="1:22" s="368" customFormat="1" x14ac:dyDescent="0.2">
      <c r="A14" s="383">
        <v>8</v>
      </c>
      <c r="B14" s="365" t="s">
        <v>400</v>
      </c>
      <c r="C14" s="384">
        <v>0</v>
      </c>
      <c r="D14" s="366">
        <v>1155933.5730000001</v>
      </c>
      <c r="E14" s="366">
        <v>0</v>
      </c>
      <c r="F14" s="366">
        <v>0</v>
      </c>
      <c r="G14" s="366">
        <v>0</v>
      </c>
      <c r="H14" s="366">
        <v>0</v>
      </c>
      <c r="I14" s="366">
        <v>0</v>
      </c>
      <c r="J14" s="366">
        <v>0</v>
      </c>
      <c r="K14" s="366">
        <v>0</v>
      </c>
      <c r="L14" s="227">
        <v>0</v>
      </c>
      <c r="M14" s="384">
        <v>69883.290586293835</v>
      </c>
      <c r="N14" s="366">
        <v>0</v>
      </c>
      <c r="O14" s="366">
        <v>0</v>
      </c>
      <c r="P14" s="366">
        <v>0</v>
      </c>
      <c r="Q14" s="366">
        <v>0</v>
      </c>
      <c r="R14" s="366">
        <v>0</v>
      </c>
      <c r="S14" s="227">
        <v>0</v>
      </c>
      <c r="T14" s="385">
        <v>1225816.863586294</v>
      </c>
      <c r="U14" s="385">
        <v>0</v>
      </c>
      <c r="V14" s="386">
        <f t="shared" si="0"/>
        <v>1225816.863586294</v>
      </c>
    </row>
    <row r="15" spans="1:22" s="368" customFormat="1" x14ac:dyDescent="0.2">
      <c r="A15" s="383">
        <v>9</v>
      </c>
      <c r="B15" s="365" t="s">
        <v>401</v>
      </c>
      <c r="C15" s="384">
        <v>0</v>
      </c>
      <c r="D15" s="366">
        <v>0</v>
      </c>
      <c r="E15" s="366">
        <v>0</v>
      </c>
      <c r="F15" s="366">
        <v>0</v>
      </c>
      <c r="G15" s="366">
        <v>0</v>
      </c>
      <c r="H15" s="366">
        <v>0</v>
      </c>
      <c r="I15" s="366">
        <v>0</v>
      </c>
      <c r="J15" s="366">
        <v>0</v>
      </c>
      <c r="K15" s="366">
        <v>0</v>
      </c>
      <c r="L15" s="227">
        <v>0</v>
      </c>
      <c r="M15" s="384">
        <v>0</v>
      </c>
      <c r="N15" s="366">
        <v>0</v>
      </c>
      <c r="O15" s="366">
        <v>0</v>
      </c>
      <c r="P15" s="366">
        <v>0</v>
      </c>
      <c r="Q15" s="366">
        <v>0</v>
      </c>
      <c r="R15" s="366">
        <v>0</v>
      </c>
      <c r="S15" s="227">
        <v>0</v>
      </c>
      <c r="T15" s="385">
        <v>0</v>
      </c>
      <c r="U15" s="385">
        <v>0</v>
      </c>
      <c r="V15" s="386">
        <f t="shared" si="0"/>
        <v>0</v>
      </c>
    </row>
    <row r="16" spans="1:22" s="368" customFormat="1" x14ac:dyDescent="0.2">
      <c r="A16" s="383">
        <v>10</v>
      </c>
      <c r="B16" s="365" t="s">
        <v>402</v>
      </c>
      <c r="C16" s="384">
        <v>0</v>
      </c>
      <c r="D16" s="366">
        <v>0</v>
      </c>
      <c r="E16" s="366">
        <v>0</v>
      </c>
      <c r="F16" s="366">
        <v>0</v>
      </c>
      <c r="G16" s="366">
        <v>0</v>
      </c>
      <c r="H16" s="366">
        <v>0</v>
      </c>
      <c r="I16" s="366">
        <v>0</v>
      </c>
      <c r="J16" s="366">
        <v>0</v>
      </c>
      <c r="K16" s="366">
        <v>0</v>
      </c>
      <c r="L16" s="227">
        <v>0</v>
      </c>
      <c r="M16" s="384">
        <v>0</v>
      </c>
      <c r="N16" s="366">
        <v>0</v>
      </c>
      <c r="O16" s="366">
        <v>0</v>
      </c>
      <c r="P16" s="366">
        <v>0</v>
      </c>
      <c r="Q16" s="366">
        <v>0</v>
      </c>
      <c r="R16" s="366">
        <v>0</v>
      </c>
      <c r="S16" s="227">
        <v>0</v>
      </c>
      <c r="T16" s="385">
        <v>0</v>
      </c>
      <c r="U16" s="385">
        <v>0</v>
      </c>
      <c r="V16" s="386">
        <f t="shared" si="0"/>
        <v>0</v>
      </c>
    </row>
    <row r="17" spans="1:22" s="368" customFormat="1" x14ac:dyDescent="0.2">
      <c r="A17" s="383">
        <v>11</v>
      </c>
      <c r="B17" s="365" t="s">
        <v>403</v>
      </c>
      <c r="C17" s="384">
        <v>0</v>
      </c>
      <c r="D17" s="366">
        <v>0</v>
      </c>
      <c r="E17" s="366">
        <v>0</v>
      </c>
      <c r="F17" s="366">
        <v>0</v>
      </c>
      <c r="G17" s="366">
        <v>0</v>
      </c>
      <c r="H17" s="366">
        <v>0</v>
      </c>
      <c r="I17" s="366">
        <v>0</v>
      </c>
      <c r="J17" s="366">
        <v>0</v>
      </c>
      <c r="K17" s="366">
        <v>0</v>
      </c>
      <c r="L17" s="227">
        <v>0</v>
      </c>
      <c r="M17" s="384">
        <v>0</v>
      </c>
      <c r="N17" s="366">
        <v>0</v>
      </c>
      <c r="O17" s="366">
        <v>0</v>
      </c>
      <c r="P17" s="366">
        <v>0</v>
      </c>
      <c r="Q17" s="366">
        <v>0</v>
      </c>
      <c r="R17" s="366">
        <v>0</v>
      </c>
      <c r="S17" s="227">
        <v>0</v>
      </c>
      <c r="T17" s="385">
        <v>0</v>
      </c>
      <c r="U17" s="385">
        <v>0</v>
      </c>
      <c r="V17" s="386">
        <f t="shared" si="0"/>
        <v>0</v>
      </c>
    </row>
    <row r="18" spans="1:22" s="368" customFormat="1" x14ac:dyDescent="0.2">
      <c r="A18" s="383">
        <v>12</v>
      </c>
      <c r="B18" s="365" t="s">
        <v>404</v>
      </c>
      <c r="C18" s="384">
        <v>0</v>
      </c>
      <c r="D18" s="366">
        <v>0</v>
      </c>
      <c r="E18" s="366">
        <v>0</v>
      </c>
      <c r="F18" s="366">
        <v>0</v>
      </c>
      <c r="G18" s="366">
        <v>0</v>
      </c>
      <c r="H18" s="366">
        <v>0</v>
      </c>
      <c r="I18" s="366">
        <v>0</v>
      </c>
      <c r="J18" s="366">
        <v>0</v>
      </c>
      <c r="K18" s="366">
        <v>0</v>
      </c>
      <c r="L18" s="227">
        <v>0</v>
      </c>
      <c r="M18" s="384">
        <v>0</v>
      </c>
      <c r="N18" s="366">
        <v>0</v>
      </c>
      <c r="O18" s="366">
        <v>0</v>
      </c>
      <c r="P18" s="366">
        <v>0</v>
      </c>
      <c r="Q18" s="366">
        <v>0</v>
      </c>
      <c r="R18" s="366">
        <v>0</v>
      </c>
      <c r="S18" s="227">
        <v>0</v>
      </c>
      <c r="T18" s="385">
        <v>0</v>
      </c>
      <c r="U18" s="385">
        <v>0</v>
      </c>
      <c r="V18" s="386">
        <f t="shared" si="0"/>
        <v>0</v>
      </c>
    </row>
    <row r="19" spans="1:22" s="368" customFormat="1" x14ac:dyDescent="0.2">
      <c r="A19" s="383">
        <v>13</v>
      </c>
      <c r="B19" s="365" t="s">
        <v>433</v>
      </c>
      <c r="C19" s="384">
        <v>0</v>
      </c>
      <c r="D19" s="366">
        <v>0</v>
      </c>
      <c r="E19" s="366">
        <v>0</v>
      </c>
      <c r="F19" s="366">
        <v>0</v>
      </c>
      <c r="G19" s="366">
        <v>0</v>
      </c>
      <c r="H19" s="366">
        <v>0</v>
      </c>
      <c r="I19" s="366">
        <v>0</v>
      </c>
      <c r="J19" s="366">
        <v>0</v>
      </c>
      <c r="K19" s="366">
        <v>0</v>
      </c>
      <c r="L19" s="227">
        <v>0</v>
      </c>
      <c r="M19" s="384">
        <v>0</v>
      </c>
      <c r="N19" s="366">
        <v>0</v>
      </c>
      <c r="O19" s="366">
        <v>0</v>
      </c>
      <c r="P19" s="366">
        <v>0</v>
      </c>
      <c r="Q19" s="366">
        <v>0</v>
      </c>
      <c r="R19" s="366">
        <v>0</v>
      </c>
      <c r="S19" s="227">
        <v>0</v>
      </c>
      <c r="T19" s="385">
        <v>0</v>
      </c>
      <c r="U19" s="385">
        <v>0</v>
      </c>
      <c r="V19" s="386">
        <f t="shared" si="0"/>
        <v>0</v>
      </c>
    </row>
    <row r="20" spans="1:22" s="368" customFormat="1" x14ac:dyDescent="0.2">
      <c r="A20" s="383">
        <v>14</v>
      </c>
      <c r="B20" s="365" t="s">
        <v>406</v>
      </c>
      <c r="C20" s="384">
        <v>0</v>
      </c>
      <c r="D20" s="366">
        <v>1897081.4986596997</v>
      </c>
      <c r="E20" s="366">
        <v>0</v>
      </c>
      <c r="F20" s="366">
        <v>0</v>
      </c>
      <c r="G20" s="366">
        <v>0</v>
      </c>
      <c r="H20" s="366">
        <v>0</v>
      </c>
      <c r="I20" s="366">
        <v>0</v>
      </c>
      <c r="J20" s="366">
        <v>0</v>
      </c>
      <c r="K20" s="366">
        <v>0</v>
      </c>
      <c r="L20" s="227">
        <v>0</v>
      </c>
      <c r="M20" s="384">
        <v>5544.9826806006567</v>
      </c>
      <c r="N20" s="366">
        <v>0</v>
      </c>
      <c r="O20" s="366">
        <v>0</v>
      </c>
      <c r="P20" s="366">
        <v>0</v>
      </c>
      <c r="Q20" s="366">
        <v>0</v>
      </c>
      <c r="R20" s="366">
        <v>0</v>
      </c>
      <c r="S20" s="227">
        <v>0</v>
      </c>
      <c r="T20" s="385">
        <v>1902626.4813403003</v>
      </c>
      <c r="U20" s="385">
        <v>0</v>
      </c>
      <c r="V20" s="386">
        <f t="shared" si="0"/>
        <v>1902626.4813403003</v>
      </c>
    </row>
    <row r="21" spans="1:22" ht="13.5" thickBot="1" x14ac:dyDescent="0.25">
      <c r="A21" s="369"/>
      <c r="B21" s="387" t="s">
        <v>407</v>
      </c>
      <c r="C21" s="388">
        <f>SUM(C7:C20)</f>
        <v>0</v>
      </c>
      <c r="D21" s="371">
        <f t="shared" ref="D21:V21" si="1">SUM(D7:D20)</f>
        <v>13322355.224326402</v>
      </c>
      <c r="E21" s="371">
        <f t="shared" si="1"/>
        <v>0</v>
      </c>
      <c r="F21" s="371">
        <f t="shared" si="1"/>
        <v>0</v>
      </c>
      <c r="G21" s="371">
        <f t="shared" si="1"/>
        <v>0</v>
      </c>
      <c r="H21" s="371">
        <f t="shared" si="1"/>
        <v>0</v>
      </c>
      <c r="I21" s="371">
        <f t="shared" si="1"/>
        <v>0</v>
      </c>
      <c r="J21" s="371">
        <f t="shared" si="1"/>
        <v>0</v>
      </c>
      <c r="K21" s="371">
        <f t="shared" si="1"/>
        <v>0</v>
      </c>
      <c r="L21" s="389">
        <f t="shared" si="1"/>
        <v>0</v>
      </c>
      <c r="M21" s="388">
        <f t="shared" si="1"/>
        <v>697224.88993349508</v>
      </c>
      <c r="N21" s="371">
        <f t="shared" si="1"/>
        <v>0</v>
      </c>
      <c r="O21" s="371">
        <f t="shared" si="1"/>
        <v>0</v>
      </c>
      <c r="P21" s="371">
        <f t="shared" si="1"/>
        <v>0</v>
      </c>
      <c r="Q21" s="371">
        <f t="shared" si="1"/>
        <v>0</v>
      </c>
      <c r="R21" s="371">
        <f t="shared" si="1"/>
        <v>0</v>
      </c>
      <c r="S21" s="389">
        <f>SUM(S7:S20)</f>
        <v>0</v>
      </c>
      <c r="T21" s="389">
        <f>SUM(T7:T20)</f>
        <v>13850017.599259894</v>
      </c>
      <c r="U21" s="389">
        <f t="shared" ref="U21" si="2">SUM(U7:U20)</f>
        <v>169562.51499999996</v>
      </c>
      <c r="V21" s="390">
        <f t="shared" si="1"/>
        <v>14019580.114259895</v>
      </c>
    </row>
    <row r="24" spans="1:22" x14ac:dyDescent="0.2">
      <c r="A24" s="26"/>
      <c r="B24" s="26"/>
      <c r="C24" s="391"/>
      <c r="D24" s="391"/>
      <c r="E24" s="391"/>
    </row>
    <row r="25" spans="1:22" x14ac:dyDescent="0.2">
      <c r="A25" s="392"/>
      <c r="B25" s="392"/>
      <c r="C25" s="26"/>
      <c r="D25" s="391"/>
      <c r="E25" s="391"/>
    </row>
    <row r="26" spans="1:22" x14ac:dyDescent="0.2">
      <c r="A26" s="392"/>
      <c r="B26" s="393"/>
      <c r="C26" s="26"/>
      <c r="D26" s="391"/>
      <c r="E26" s="391"/>
    </row>
    <row r="27" spans="1:22" x14ac:dyDescent="0.2">
      <c r="A27" s="392"/>
      <c r="B27" s="392"/>
      <c r="C27" s="26"/>
      <c r="D27" s="391"/>
      <c r="E27" s="391"/>
    </row>
    <row r="28" spans="1:22" x14ac:dyDescent="0.2">
      <c r="A28" s="392"/>
      <c r="B28" s="393"/>
      <c r="C28" s="26"/>
      <c r="D28" s="391"/>
      <c r="E28" s="391"/>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0" zoomScaleNormal="70" workbookViewId="0">
      <pane xSplit="1" ySplit="7" topLeftCell="B8" activePane="bottomRight" state="frozen"/>
      <selection activeCell="E22" sqref="E22"/>
      <selection pane="topRight" activeCell="E22" sqref="E22"/>
      <selection pane="bottomLeft" activeCell="E22" sqref="E22"/>
      <selection pane="bottomRight" activeCell="J18" sqref="J18"/>
    </sheetView>
  </sheetViews>
  <sheetFormatPr defaultColWidth="9.140625" defaultRowHeight="12.75" x14ac:dyDescent="0.2"/>
  <cols>
    <col min="1" max="1" width="10.5703125" style="21" bestFit="1" customWidth="1"/>
    <col min="2" max="2" width="101.85546875" style="21" customWidth="1"/>
    <col min="3" max="3" width="13.7109375" style="277" customWidth="1"/>
    <col min="4" max="4" width="14.85546875" style="277" bestFit="1" customWidth="1"/>
    <col min="5" max="5" width="17.7109375" style="277" customWidth="1"/>
    <col min="6" max="6" width="15.85546875" style="277" customWidth="1"/>
    <col min="7" max="7" width="17.42578125" style="277" customWidth="1"/>
    <col min="8" max="8" width="15.28515625" style="277" customWidth="1"/>
    <col min="9" max="16384" width="9.140625" style="155"/>
  </cols>
  <sheetData>
    <row r="1" spans="1:9" x14ac:dyDescent="0.2">
      <c r="A1" s="22" t="s">
        <v>40</v>
      </c>
      <c r="B1" s="21" t="str">
        <f>'Info '!C2</f>
        <v>JSC " Halyk Bank Georgia"</v>
      </c>
      <c r="C1" s="23"/>
    </row>
    <row r="2" spans="1:9" x14ac:dyDescent="0.2">
      <c r="A2" s="22" t="s">
        <v>41</v>
      </c>
      <c r="B2" s="24">
        <f>'1. key ratios '!B2</f>
        <v>45199</v>
      </c>
      <c r="C2" s="24"/>
    </row>
    <row r="4" spans="1:9" ht="13.5" thickBot="1" x14ac:dyDescent="0.25">
      <c r="A4" s="22" t="s">
        <v>434</v>
      </c>
      <c r="B4" s="157" t="s">
        <v>435</v>
      </c>
    </row>
    <row r="5" spans="1:9" x14ac:dyDescent="0.2">
      <c r="A5" s="373"/>
      <c r="B5" s="394"/>
      <c r="C5" s="395" t="s">
        <v>271</v>
      </c>
      <c r="D5" s="395" t="s">
        <v>272</v>
      </c>
      <c r="E5" s="395" t="s">
        <v>273</v>
      </c>
      <c r="F5" s="395" t="s">
        <v>375</v>
      </c>
      <c r="G5" s="396" t="s">
        <v>376</v>
      </c>
      <c r="H5" s="397" t="s">
        <v>377</v>
      </c>
      <c r="I5" s="398"/>
    </row>
    <row r="6" spans="1:9" s="398" customFormat="1" ht="12.75" customHeight="1" x14ac:dyDescent="0.2">
      <c r="A6" s="399"/>
      <c r="B6" s="743" t="s">
        <v>436</v>
      </c>
      <c r="C6" s="745" t="s">
        <v>437</v>
      </c>
      <c r="D6" s="747" t="s">
        <v>438</v>
      </c>
      <c r="E6" s="748"/>
      <c r="F6" s="745" t="s">
        <v>439</v>
      </c>
      <c r="G6" s="745" t="s">
        <v>440</v>
      </c>
      <c r="H6" s="741" t="s">
        <v>441</v>
      </c>
    </row>
    <row r="7" spans="1:9" ht="38.25" x14ac:dyDescent="0.2">
      <c r="A7" s="400"/>
      <c r="B7" s="744"/>
      <c r="C7" s="746"/>
      <c r="D7" s="401" t="s">
        <v>442</v>
      </c>
      <c r="E7" s="401" t="s">
        <v>443</v>
      </c>
      <c r="F7" s="746"/>
      <c r="G7" s="746"/>
      <c r="H7" s="742"/>
      <c r="I7" s="398"/>
    </row>
    <row r="8" spans="1:9" x14ac:dyDescent="0.2">
      <c r="A8" s="399">
        <v>1</v>
      </c>
      <c r="B8" s="365" t="s">
        <v>393</v>
      </c>
      <c r="C8" s="402">
        <v>123556303.69999999</v>
      </c>
      <c r="D8" s="403">
        <v>0</v>
      </c>
      <c r="E8" s="402">
        <v>0</v>
      </c>
      <c r="F8" s="402">
        <v>88285517.189999983</v>
      </c>
      <c r="G8" s="404">
        <v>88285517.189999983</v>
      </c>
      <c r="H8" s="405">
        <f>G8/(C8+E8)</f>
        <v>0.71453672978402627</v>
      </c>
    </row>
    <row r="9" spans="1:9" ht="15" customHeight="1" x14ac:dyDescent="0.2">
      <c r="A9" s="399">
        <v>2</v>
      </c>
      <c r="B9" s="365" t="s">
        <v>394</v>
      </c>
      <c r="C9" s="402">
        <v>0</v>
      </c>
      <c r="D9" s="403">
        <v>0</v>
      </c>
      <c r="E9" s="402">
        <v>0</v>
      </c>
      <c r="F9" s="402">
        <v>0</v>
      </c>
      <c r="G9" s="404">
        <v>0</v>
      </c>
      <c r="H9" s="405"/>
    </row>
    <row r="10" spans="1:9" x14ac:dyDescent="0.2">
      <c r="A10" s="399">
        <v>3</v>
      </c>
      <c r="B10" s="365" t="s">
        <v>432</v>
      </c>
      <c r="C10" s="402">
        <v>0</v>
      </c>
      <c r="D10" s="403">
        <v>0</v>
      </c>
      <c r="E10" s="402">
        <v>0</v>
      </c>
      <c r="F10" s="402">
        <v>0</v>
      </c>
      <c r="G10" s="404">
        <v>0</v>
      </c>
      <c r="H10" s="405"/>
    </row>
    <row r="11" spans="1:9" x14ac:dyDescent="0.2">
      <c r="A11" s="399">
        <v>4</v>
      </c>
      <c r="B11" s="365" t="s">
        <v>396</v>
      </c>
      <c r="C11" s="402">
        <v>0</v>
      </c>
      <c r="D11" s="403">
        <v>0</v>
      </c>
      <c r="E11" s="402">
        <v>0</v>
      </c>
      <c r="F11" s="402">
        <v>0</v>
      </c>
      <c r="G11" s="404">
        <v>0</v>
      </c>
      <c r="H11" s="405"/>
    </row>
    <row r="12" spans="1:9" x14ac:dyDescent="0.2">
      <c r="A12" s="399">
        <v>5</v>
      </c>
      <c r="B12" s="365" t="s">
        <v>397</v>
      </c>
      <c r="C12" s="402">
        <v>0</v>
      </c>
      <c r="D12" s="403">
        <v>0</v>
      </c>
      <c r="E12" s="402">
        <v>0</v>
      </c>
      <c r="F12" s="402">
        <v>0</v>
      </c>
      <c r="G12" s="404">
        <v>0</v>
      </c>
      <c r="H12" s="405"/>
    </row>
    <row r="13" spans="1:9" x14ac:dyDescent="0.2">
      <c r="A13" s="399">
        <v>6</v>
      </c>
      <c r="B13" s="365" t="s">
        <v>398</v>
      </c>
      <c r="C13" s="402">
        <v>61960775</v>
      </c>
      <c r="D13" s="403">
        <v>0</v>
      </c>
      <c r="E13" s="402">
        <v>0</v>
      </c>
      <c r="F13" s="402">
        <v>20094076.660401709</v>
      </c>
      <c r="G13" s="404">
        <v>20094076.660401709</v>
      </c>
      <c r="H13" s="405">
        <f t="shared" ref="H13:H21" si="0">G13/(C13+E13)</f>
        <v>0.32430318472294301</v>
      </c>
    </row>
    <row r="14" spans="1:9" x14ac:dyDescent="0.2">
      <c r="A14" s="399">
        <v>7</v>
      </c>
      <c r="B14" s="365" t="s">
        <v>399</v>
      </c>
      <c r="C14" s="402">
        <v>397150207.83649421</v>
      </c>
      <c r="D14" s="403">
        <v>45145669.717142142</v>
      </c>
      <c r="E14" s="402">
        <v>13188924.080053819</v>
      </c>
      <c r="F14" s="402">
        <v>410339131.91654801</v>
      </c>
      <c r="G14" s="404">
        <v>399447995.14721471</v>
      </c>
      <c r="H14" s="405">
        <f t="shared" si="0"/>
        <v>0.97345820585410736</v>
      </c>
    </row>
    <row r="15" spans="1:9" x14ac:dyDescent="0.2">
      <c r="A15" s="399">
        <v>8</v>
      </c>
      <c r="B15" s="365" t="s">
        <v>400</v>
      </c>
      <c r="C15" s="402">
        <v>142519949.83861408</v>
      </c>
      <c r="D15" s="403">
        <v>4133202.609999998</v>
      </c>
      <c r="E15" s="402">
        <v>1020626.4649999992</v>
      </c>
      <c r="F15" s="402">
        <v>107910588.84396055</v>
      </c>
      <c r="G15" s="404">
        <v>106684771.98037426</v>
      </c>
      <c r="H15" s="405">
        <f t="shared" si="0"/>
        <v>0.74323772920290376</v>
      </c>
    </row>
    <row r="16" spans="1:9" x14ac:dyDescent="0.2">
      <c r="A16" s="399">
        <v>9</v>
      </c>
      <c r="B16" s="365" t="s">
        <v>401</v>
      </c>
      <c r="C16" s="402">
        <v>0</v>
      </c>
      <c r="D16" s="403">
        <v>0</v>
      </c>
      <c r="E16" s="402">
        <v>0</v>
      </c>
      <c r="F16" s="402">
        <v>0</v>
      </c>
      <c r="G16" s="404">
        <v>0</v>
      </c>
      <c r="H16" s="405"/>
    </row>
    <row r="17" spans="1:8" x14ac:dyDescent="0.2">
      <c r="A17" s="399">
        <v>10</v>
      </c>
      <c r="B17" s="365" t="s">
        <v>402</v>
      </c>
      <c r="C17" s="402">
        <v>28859498.207645744</v>
      </c>
      <c r="D17" s="403">
        <v>19400.240000000002</v>
      </c>
      <c r="E17" s="402">
        <v>9700.1200000000008</v>
      </c>
      <c r="F17" s="402">
        <v>37066248.297543779</v>
      </c>
      <c r="G17" s="404">
        <v>37066248.297543779</v>
      </c>
      <c r="H17" s="405">
        <f t="shared" si="0"/>
        <v>1.2839375682298864</v>
      </c>
    </row>
    <row r="18" spans="1:8" x14ac:dyDescent="0.2">
      <c r="A18" s="399">
        <v>11</v>
      </c>
      <c r="B18" s="365" t="s">
        <v>403</v>
      </c>
      <c r="C18" s="402">
        <v>0</v>
      </c>
      <c r="D18" s="403">
        <v>0</v>
      </c>
      <c r="E18" s="402">
        <v>0</v>
      </c>
      <c r="F18" s="402">
        <v>0</v>
      </c>
      <c r="G18" s="404">
        <v>0</v>
      </c>
      <c r="H18" s="405"/>
    </row>
    <row r="19" spans="1:8" x14ac:dyDescent="0.2">
      <c r="A19" s="399">
        <v>12</v>
      </c>
      <c r="B19" s="365" t="s">
        <v>404</v>
      </c>
      <c r="C19" s="402">
        <v>0</v>
      </c>
      <c r="D19" s="403">
        <v>0</v>
      </c>
      <c r="E19" s="402">
        <v>0</v>
      </c>
      <c r="F19" s="402">
        <v>0</v>
      </c>
      <c r="G19" s="404">
        <v>0</v>
      </c>
      <c r="H19" s="405"/>
    </row>
    <row r="20" spans="1:8" x14ac:dyDescent="0.2">
      <c r="A20" s="399">
        <v>13</v>
      </c>
      <c r="B20" s="365" t="s">
        <v>405</v>
      </c>
      <c r="C20" s="402">
        <v>0</v>
      </c>
      <c r="D20" s="403">
        <v>0</v>
      </c>
      <c r="E20" s="402">
        <v>0</v>
      </c>
      <c r="F20" s="402">
        <v>0</v>
      </c>
      <c r="G20" s="404">
        <v>0</v>
      </c>
      <c r="H20" s="405"/>
    </row>
    <row r="21" spans="1:8" x14ac:dyDescent="0.2">
      <c r="A21" s="399">
        <v>14</v>
      </c>
      <c r="B21" s="365" t="s">
        <v>406</v>
      </c>
      <c r="C21" s="402">
        <v>120204433.03225531</v>
      </c>
      <c r="D21" s="403">
        <v>969709.06</v>
      </c>
      <c r="E21" s="402">
        <v>212774.09900000002</v>
      </c>
      <c r="F21" s="402">
        <v>103174398.31125531</v>
      </c>
      <c r="G21" s="404">
        <v>101271771.829915</v>
      </c>
      <c r="H21" s="405">
        <f t="shared" si="0"/>
        <v>0.84100747926771213</v>
      </c>
    </row>
    <row r="22" spans="1:8" ht="13.5" thickBot="1" x14ac:dyDescent="0.25">
      <c r="A22" s="216"/>
      <c r="B22" s="406" t="s">
        <v>407</v>
      </c>
      <c r="C22" s="407">
        <f>SUM(C8:C21)</f>
        <v>874251167.61500943</v>
      </c>
      <c r="D22" s="407">
        <f>SUM(D8:D21)</f>
        <v>50267981.627142146</v>
      </c>
      <c r="E22" s="407">
        <f>SUM(E8:E21)</f>
        <v>14432024.764053818</v>
      </c>
      <c r="F22" s="407">
        <f>SUM(F8:F21)</f>
        <v>766869961.2197094</v>
      </c>
      <c r="G22" s="407">
        <f>SUM(G8:G21)</f>
        <v>752850381.10544944</v>
      </c>
      <c r="H22" s="408">
        <f>G22/(C22+E22)</f>
        <v>0.84715271714548757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pane xSplit="2" ySplit="6" topLeftCell="C7"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x14ac:dyDescent="0.2"/>
  <cols>
    <col min="1" max="1" width="10.5703125" style="277" bestFit="1" customWidth="1"/>
    <col min="2" max="2" width="104.140625" style="277" customWidth="1"/>
    <col min="3" max="11" width="12.7109375" style="277" customWidth="1"/>
    <col min="12" max="16384" width="9.140625" style="277"/>
  </cols>
  <sheetData>
    <row r="1" spans="1:11" x14ac:dyDescent="0.2">
      <c r="A1" s="277" t="s">
        <v>40</v>
      </c>
      <c r="B1" s="23" t="str">
        <f>'Info '!C2</f>
        <v>JSC " Halyk Bank Georgia"</v>
      </c>
    </row>
    <row r="2" spans="1:11" x14ac:dyDescent="0.2">
      <c r="A2" s="277" t="s">
        <v>41</v>
      </c>
      <c r="B2" s="24">
        <f>'1. key ratios '!B2</f>
        <v>45199</v>
      </c>
      <c r="C2" s="278"/>
      <c r="D2" s="278"/>
    </row>
    <row r="3" spans="1:11" x14ac:dyDescent="0.2">
      <c r="B3" s="278"/>
      <c r="C3" s="278"/>
      <c r="D3" s="278"/>
    </row>
    <row r="4" spans="1:11" ht="13.5" thickBot="1" x14ac:dyDescent="0.25">
      <c r="A4" s="277" t="s">
        <v>373</v>
      </c>
      <c r="B4" s="409" t="s">
        <v>26</v>
      </c>
      <c r="C4" s="278"/>
      <c r="D4" s="278"/>
    </row>
    <row r="5" spans="1:11" ht="30" customHeight="1" x14ac:dyDescent="0.2">
      <c r="A5" s="749"/>
      <c r="B5" s="750"/>
      <c r="C5" s="751" t="s">
        <v>444</v>
      </c>
      <c r="D5" s="751"/>
      <c r="E5" s="751"/>
      <c r="F5" s="751" t="s">
        <v>445</v>
      </c>
      <c r="G5" s="751"/>
      <c r="H5" s="751"/>
      <c r="I5" s="751" t="s">
        <v>446</v>
      </c>
      <c r="J5" s="751"/>
      <c r="K5" s="752"/>
    </row>
    <row r="6" spans="1:11" x14ac:dyDescent="0.2">
      <c r="A6" s="410"/>
      <c r="B6" s="411"/>
      <c r="C6" s="412" t="s">
        <v>88</v>
      </c>
      <c r="D6" s="412" t="s">
        <v>89</v>
      </c>
      <c r="E6" s="412" t="s">
        <v>90</v>
      </c>
      <c r="F6" s="412" t="s">
        <v>88</v>
      </c>
      <c r="G6" s="412" t="s">
        <v>89</v>
      </c>
      <c r="H6" s="412" t="s">
        <v>90</v>
      </c>
      <c r="I6" s="412" t="s">
        <v>88</v>
      </c>
      <c r="J6" s="412" t="s">
        <v>89</v>
      </c>
      <c r="K6" s="412" t="s">
        <v>90</v>
      </c>
    </row>
    <row r="7" spans="1:11" x14ac:dyDescent="0.2">
      <c r="A7" s="413" t="s">
        <v>447</v>
      </c>
      <c r="B7" s="414"/>
      <c r="C7" s="414"/>
      <c r="D7" s="414"/>
      <c r="E7" s="414"/>
      <c r="F7" s="414"/>
      <c r="G7" s="414"/>
      <c r="H7" s="414"/>
      <c r="I7" s="414"/>
      <c r="J7" s="414"/>
      <c r="K7" s="415"/>
    </row>
    <row r="8" spans="1:11" x14ac:dyDescent="0.2">
      <c r="A8" s="416">
        <v>1</v>
      </c>
      <c r="B8" s="417" t="s">
        <v>77</v>
      </c>
      <c r="C8" s="418"/>
      <c r="D8" s="418"/>
      <c r="E8" s="418"/>
      <c r="F8" s="419">
        <v>92982599.553692311</v>
      </c>
      <c r="G8" s="419">
        <v>111775384.09123078</v>
      </c>
      <c r="H8" s="419">
        <v>204757983.64492309</v>
      </c>
      <c r="I8" s="419">
        <v>58089461.615230769</v>
      </c>
      <c r="J8" s="419">
        <v>97520642.337384626</v>
      </c>
      <c r="K8" s="420">
        <v>155610103.95261538</v>
      </c>
    </row>
    <row r="9" spans="1:11" x14ac:dyDescent="0.2">
      <c r="A9" s="413" t="s">
        <v>448</v>
      </c>
      <c r="B9" s="414"/>
      <c r="C9" s="414"/>
      <c r="D9" s="414"/>
      <c r="E9" s="414"/>
      <c r="F9" s="414"/>
      <c r="G9" s="414"/>
      <c r="H9" s="414"/>
      <c r="I9" s="414"/>
      <c r="J9" s="414"/>
      <c r="K9" s="415"/>
    </row>
    <row r="10" spans="1:11" x14ac:dyDescent="0.2">
      <c r="A10" s="421">
        <v>2</v>
      </c>
      <c r="B10" s="422" t="s">
        <v>449</v>
      </c>
      <c r="C10" s="423">
        <v>12013400.958153799</v>
      </c>
      <c r="D10" s="424">
        <v>53278638.439846277</v>
      </c>
      <c r="E10" s="424">
        <v>65292039.398000121</v>
      </c>
      <c r="F10" s="424">
        <v>2710880.5120707685</v>
      </c>
      <c r="G10" s="424">
        <v>13198160.807299998</v>
      </c>
      <c r="H10" s="424">
        <v>15909041.319370765</v>
      </c>
      <c r="I10" s="424">
        <v>694004.69749230763</v>
      </c>
      <c r="J10" s="424">
        <v>3120633.5276153851</v>
      </c>
      <c r="K10" s="425">
        <v>3814638.2251076926</v>
      </c>
    </row>
    <row r="11" spans="1:11" x14ac:dyDescent="0.2">
      <c r="A11" s="421">
        <v>3</v>
      </c>
      <c r="B11" s="422" t="s">
        <v>450</v>
      </c>
      <c r="C11" s="423">
        <v>77897027.906769246</v>
      </c>
      <c r="D11" s="424">
        <v>505957346.20769227</v>
      </c>
      <c r="E11" s="424">
        <v>583854374.11446154</v>
      </c>
      <c r="F11" s="424">
        <v>27513829.450538468</v>
      </c>
      <c r="G11" s="424">
        <v>46466855.438042305</v>
      </c>
      <c r="H11" s="424">
        <v>73980684.888580769</v>
      </c>
      <c r="I11" s="424">
        <v>21938068.243923083</v>
      </c>
      <c r="J11" s="424">
        <v>38646239.384153835</v>
      </c>
      <c r="K11" s="425">
        <v>60584307.628076911</v>
      </c>
    </row>
    <row r="12" spans="1:11" x14ac:dyDescent="0.2">
      <c r="A12" s="421">
        <v>4</v>
      </c>
      <c r="B12" s="422" t="s">
        <v>451</v>
      </c>
      <c r="C12" s="423">
        <v>0</v>
      </c>
      <c r="D12" s="424">
        <v>0</v>
      </c>
      <c r="E12" s="424">
        <v>0</v>
      </c>
      <c r="F12" s="424">
        <v>0</v>
      </c>
      <c r="G12" s="424">
        <v>0</v>
      </c>
      <c r="H12" s="424">
        <v>0</v>
      </c>
      <c r="I12" s="424">
        <v>0</v>
      </c>
      <c r="J12" s="424">
        <v>0</v>
      </c>
      <c r="K12" s="425">
        <v>0</v>
      </c>
    </row>
    <row r="13" spans="1:11" x14ac:dyDescent="0.2">
      <c r="A13" s="421">
        <v>5</v>
      </c>
      <c r="B13" s="422" t="s">
        <v>452</v>
      </c>
      <c r="C13" s="423">
        <v>14940564.914615378</v>
      </c>
      <c r="D13" s="424">
        <v>37364198.235538468</v>
      </c>
      <c r="E13" s="424">
        <v>52304763.150153875</v>
      </c>
      <c r="F13" s="424">
        <v>3000083.9971438455</v>
      </c>
      <c r="G13" s="424">
        <v>15190438.760878466</v>
      </c>
      <c r="H13" s="424">
        <v>18190522.758022312</v>
      </c>
      <c r="I13" s="424">
        <v>985834.12210000039</v>
      </c>
      <c r="J13" s="424">
        <v>3538370.2120538461</v>
      </c>
      <c r="K13" s="425">
        <v>4524204.3341538468</v>
      </c>
    </row>
    <row r="14" spans="1:11" x14ac:dyDescent="0.2">
      <c r="A14" s="421">
        <v>6</v>
      </c>
      <c r="B14" s="422" t="s">
        <v>453</v>
      </c>
      <c r="C14" s="423">
        <v>0</v>
      </c>
      <c r="D14" s="424">
        <v>0</v>
      </c>
      <c r="E14" s="424">
        <v>0</v>
      </c>
      <c r="F14" s="424">
        <v>0</v>
      </c>
      <c r="G14" s="424">
        <v>0</v>
      </c>
      <c r="H14" s="424">
        <v>0</v>
      </c>
      <c r="I14" s="424">
        <v>0</v>
      </c>
      <c r="J14" s="424">
        <v>0</v>
      </c>
      <c r="K14" s="425">
        <v>0</v>
      </c>
    </row>
    <row r="15" spans="1:11" x14ac:dyDescent="0.2">
      <c r="A15" s="421">
        <v>7</v>
      </c>
      <c r="B15" s="422" t="s">
        <v>454</v>
      </c>
      <c r="C15" s="423">
        <v>8396839.0984615386</v>
      </c>
      <c r="D15" s="424">
        <v>16261520.045692306</v>
      </c>
      <c r="E15" s="424">
        <v>24658359.144153852</v>
      </c>
      <c r="F15" s="424">
        <v>768505.95692307677</v>
      </c>
      <c r="G15" s="424">
        <v>4371677.2769230772</v>
      </c>
      <c r="H15" s="424">
        <v>5140183.2338461541</v>
      </c>
      <c r="I15" s="424">
        <v>768505.95692307677</v>
      </c>
      <c r="J15" s="424">
        <v>4371677.2769230772</v>
      </c>
      <c r="K15" s="425">
        <v>5140183.2338461541</v>
      </c>
    </row>
    <row r="16" spans="1:11" x14ac:dyDescent="0.2">
      <c r="A16" s="421">
        <v>8</v>
      </c>
      <c r="B16" s="426" t="s">
        <v>455</v>
      </c>
      <c r="C16" s="423">
        <v>113247832.87799996</v>
      </c>
      <c r="D16" s="424">
        <v>612861702.92876935</v>
      </c>
      <c r="E16" s="424">
        <v>726109535.80676937</v>
      </c>
      <c r="F16" s="424">
        <v>33993299.916676156</v>
      </c>
      <c r="G16" s="424">
        <v>79227132.283143833</v>
      </c>
      <c r="H16" s="424">
        <v>113220432.19982</v>
      </c>
      <c r="I16" s="424">
        <v>24386413.020438466</v>
      </c>
      <c r="J16" s="424">
        <v>49676920.400746137</v>
      </c>
      <c r="K16" s="425">
        <v>74063333.421184614</v>
      </c>
    </row>
    <row r="17" spans="1:11" x14ac:dyDescent="0.2">
      <c r="A17" s="413" t="s">
        <v>456</v>
      </c>
      <c r="B17" s="414"/>
      <c r="C17" s="414"/>
      <c r="D17" s="414"/>
      <c r="E17" s="414"/>
      <c r="F17" s="414"/>
      <c r="G17" s="414"/>
      <c r="H17" s="414"/>
      <c r="I17" s="414"/>
      <c r="J17" s="414"/>
      <c r="K17" s="415"/>
    </row>
    <row r="18" spans="1:11" x14ac:dyDescent="0.2">
      <c r="A18" s="421">
        <v>9</v>
      </c>
      <c r="B18" s="422" t="s">
        <v>457</v>
      </c>
      <c r="C18" s="423">
        <v>0</v>
      </c>
      <c r="D18" s="424">
        <v>0</v>
      </c>
      <c r="E18" s="424">
        <v>0</v>
      </c>
      <c r="F18" s="424">
        <v>0</v>
      </c>
      <c r="G18" s="424">
        <v>0</v>
      </c>
      <c r="H18" s="424">
        <v>0</v>
      </c>
      <c r="I18" s="424">
        <v>0</v>
      </c>
      <c r="J18" s="424">
        <v>0</v>
      </c>
      <c r="K18" s="425">
        <v>0</v>
      </c>
    </row>
    <row r="19" spans="1:11" x14ac:dyDescent="0.2">
      <c r="A19" s="421">
        <v>10</v>
      </c>
      <c r="B19" s="422" t="s">
        <v>458</v>
      </c>
      <c r="C19" s="423">
        <v>164499329.3960081</v>
      </c>
      <c r="D19" s="424">
        <v>382692139.09393567</v>
      </c>
      <c r="E19" s="424">
        <v>547191468.48994374</v>
      </c>
      <c r="F19" s="424">
        <v>1619283.210954349</v>
      </c>
      <c r="G19" s="424">
        <v>2741842.6146389246</v>
      </c>
      <c r="H19" s="424">
        <v>4361125.8255932741</v>
      </c>
      <c r="I19" s="424">
        <v>36512421.149415895</v>
      </c>
      <c r="J19" s="424">
        <v>17302583.183869693</v>
      </c>
      <c r="K19" s="425">
        <v>53815004.333285585</v>
      </c>
    </row>
    <row r="20" spans="1:11" x14ac:dyDescent="0.2">
      <c r="A20" s="421">
        <v>11</v>
      </c>
      <c r="B20" s="422" t="s">
        <v>459</v>
      </c>
      <c r="C20" s="423">
        <v>5278941.1750769271</v>
      </c>
      <c r="D20" s="424">
        <v>957061.47630769212</v>
      </c>
      <c r="E20" s="424">
        <v>6236002.6513846209</v>
      </c>
      <c r="F20" s="424">
        <v>3464108.6667692321</v>
      </c>
      <c r="G20" s="424">
        <v>0</v>
      </c>
      <c r="H20" s="424">
        <v>3464108.6667692321</v>
      </c>
      <c r="I20" s="424">
        <v>3464108.6667692321</v>
      </c>
      <c r="J20" s="424">
        <v>0</v>
      </c>
      <c r="K20" s="425">
        <v>3464108.6667692321</v>
      </c>
    </row>
    <row r="21" spans="1:11" ht="13.5" thickBot="1" x14ac:dyDescent="0.25">
      <c r="A21" s="427">
        <v>12</v>
      </c>
      <c r="B21" s="428" t="s">
        <v>460</v>
      </c>
      <c r="C21" s="429">
        <v>169778270.57108504</v>
      </c>
      <c r="D21" s="430">
        <v>383649200.57024336</v>
      </c>
      <c r="E21" s="429">
        <v>553427471.14132833</v>
      </c>
      <c r="F21" s="430">
        <v>5083391.8777235812</v>
      </c>
      <c r="G21" s="430">
        <v>2741842.6146389246</v>
      </c>
      <c r="H21" s="430">
        <v>7825234.4923625067</v>
      </c>
      <c r="I21" s="430">
        <v>39976529.816185124</v>
      </c>
      <c r="J21" s="430">
        <v>17302583.183869693</v>
      </c>
      <c r="K21" s="431">
        <v>57279113.000054814</v>
      </c>
    </row>
    <row r="22" spans="1:11" ht="38.25" customHeight="1" thickBot="1" x14ac:dyDescent="0.25">
      <c r="A22" s="432"/>
      <c r="B22" s="433"/>
      <c r="C22" s="433"/>
      <c r="D22" s="433"/>
      <c r="E22" s="433"/>
      <c r="F22" s="753" t="s">
        <v>461</v>
      </c>
      <c r="G22" s="751"/>
      <c r="H22" s="751"/>
      <c r="I22" s="753" t="s">
        <v>462</v>
      </c>
      <c r="J22" s="751"/>
      <c r="K22" s="752"/>
    </row>
    <row r="23" spans="1:11" x14ac:dyDescent="0.2">
      <c r="A23" s="434">
        <v>13</v>
      </c>
      <c r="B23" s="435" t="s">
        <v>77</v>
      </c>
      <c r="C23" s="436"/>
      <c r="D23" s="436"/>
      <c r="E23" s="436"/>
      <c r="F23" s="437">
        <v>92982599.553692311</v>
      </c>
      <c r="G23" s="437">
        <v>111775384.09123078</v>
      </c>
      <c r="H23" s="437">
        <v>204757983.64492309</v>
      </c>
      <c r="I23" s="437">
        <v>58089461.615230769</v>
      </c>
      <c r="J23" s="437">
        <v>97520642.337384626</v>
      </c>
      <c r="K23" s="438">
        <v>155610103.95261538</v>
      </c>
    </row>
    <row r="24" spans="1:11" ht="13.5" thickBot="1" x14ac:dyDescent="0.25">
      <c r="A24" s="439">
        <v>14</v>
      </c>
      <c r="B24" s="440" t="s">
        <v>78</v>
      </c>
      <c r="C24" s="441"/>
      <c r="D24" s="442"/>
      <c r="E24" s="443"/>
      <c r="F24" s="444">
        <v>28909908.038952574</v>
      </c>
      <c r="G24" s="444">
        <v>76485289.668504909</v>
      </c>
      <c r="H24" s="444">
        <v>105395197.70745748</v>
      </c>
      <c r="I24" s="444">
        <v>6096603.2551096166</v>
      </c>
      <c r="J24" s="444">
        <v>32374337.216876443</v>
      </c>
      <c r="K24" s="445">
        <v>18515833.355296154</v>
      </c>
    </row>
    <row r="25" spans="1:11" ht="13.5" thickBot="1" x14ac:dyDescent="0.25">
      <c r="A25" s="446">
        <v>15</v>
      </c>
      <c r="B25" s="447" t="s">
        <v>463</v>
      </c>
      <c r="C25" s="448"/>
      <c r="D25" s="448"/>
      <c r="E25" s="448"/>
      <c r="F25" s="449">
        <v>3.2162883198524743</v>
      </c>
      <c r="G25" s="449">
        <v>1.461397146767395</v>
      </c>
      <c r="H25" s="449">
        <v>1.9427638839225305</v>
      </c>
      <c r="I25" s="449">
        <v>9.5281682577171942</v>
      </c>
      <c r="J25" s="449">
        <v>3.0122822803781761</v>
      </c>
      <c r="K25" s="450">
        <v>8.4041642072840119</v>
      </c>
    </row>
    <row r="27" spans="1:11" ht="25.5" x14ac:dyDescent="0.2">
      <c r="B27" s="93" t="s">
        <v>464</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5" zoomScaleNormal="55" workbookViewId="0">
      <pane xSplit="1" ySplit="5" topLeftCell="B6"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x14ac:dyDescent="0.2"/>
  <cols>
    <col min="1" max="1" width="10.5703125" style="21" bestFit="1" customWidth="1"/>
    <col min="2" max="2" width="95" style="21" customWidth="1"/>
    <col min="3" max="3" width="15" style="21" bestFit="1" customWidth="1"/>
    <col min="4" max="4" width="16.85546875" style="21" customWidth="1"/>
    <col min="5" max="5" width="18.28515625" style="21" bestFit="1" customWidth="1"/>
    <col min="6" max="13" width="12.7109375" style="21" customWidth="1"/>
    <col min="14" max="14" width="31" style="21" bestFit="1" customWidth="1"/>
    <col min="15" max="16384" width="9.140625" style="155"/>
  </cols>
  <sheetData>
    <row r="1" spans="1:14" x14ac:dyDescent="0.2">
      <c r="A1" s="21" t="s">
        <v>40</v>
      </c>
      <c r="B1" s="23" t="str">
        <f>'Info '!C2</f>
        <v>JSC " Halyk Bank Georgia"</v>
      </c>
    </row>
    <row r="2" spans="1:14" ht="14.25" customHeight="1" x14ac:dyDescent="0.2">
      <c r="A2" s="21" t="s">
        <v>41</v>
      </c>
      <c r="B2" s="24">
        <f>'1. key ratios '!B2</f>
        <v>45199</v>
      </c>
    </row>
    <row r="3" spans="1:14" ht="14.25" customHeight="1" x14ac:dyDescent="0.2"/>
    <row r="4" spans="1:14" ht="13.5" thickBot="1" x14ac:dyDescent="0.25">
      <c r="A4" s="21" t="s">
        <v>465</v>
      </c>
      <c r="B4" s="451" t="s">
        <v>27</v>
      </c>
    </row>
    <row r="5" spans="1:14" s="456" customFormat="1" x14ac:dyDescent="0.2">
      <c r="A5" s="452"/>
      <c r="B5" s="453"/>
      <c r="C5" s="454" t="s">
        <v>271</v>
      </c>
      <c r="D5" s="454" t="s">
        <v>272</v>
      </c>
      <c r="E5" s="454" t="s">
        <v>273</v>
      </c>
      <c r="F5" s="454" t="s">
        <v>375</v>
      </c>
      <c r="G5" s="454" t="s">
        <v>376</v>
      </c>
      <c r="H5" s="454" t="s">
        <v>377</v>
      </c>
      <c r="I5" s="454" t="s">
        <v>378</v>
      </c>
      <c r="J5" s="454" t="s">
        <v>379</v>
      </c>
      <c r="K5" s="454" t="s">
        <v>380</v>
      </c>
      <c r="L5" s="454" t="s">
        <v>381</v>
      </c>
      <c r="M5" s="454" t="s">
        <v>382</v>
      </c>
      <c r="N5" s="455" t="s">
        <v>383</v>
      </c>
    </row>
    <row r="6" spans="1:14" ht="25.5" x14ac:dyDescent="0.2">
      <c r="A6" s="457"/>
      <c r="B6" s="458"/>
      <c r="C6" s="378" t="s">
        <v>466</v>
      </c>
      <c r="D6" s="459" t="s">
        <v>467</v>
      </c>
      <c r="E6" s="460" t="s">
        <v>468</v>
      </c>
      <c r="F6" s="461">
        <v>0</v>
      </c>
      <c r="G6" s="461">
        <v>0.2</v>
      </c>
      <c r="H6" s="461">
        <v>0.35</v>
      </c>
      <c r="I6" s="461">
        <v>0.5</v>
      </c>
      <c r="J6" s="461">
        <v>0.75</v>
      </c>
      <c r="K6" s="461">
        <v>1</v>
      </c>
      <c r="L6" s="461">
        <v>1.5</v>
      </c>
      <c r="M6" s="461">
        <v>2.5</v>
      </c>
      <c r="N6" s="462" t="s">
        <v>469</v>
      </c>
    </row>
    <row r="7" spans="1:14" ht="15" x14ac:dyDescent="0.25">
      <c r="A7" s="463">
        <v>1</v>
      </c>
      <c r="B7" s="464" t="s">
        <v>470</v>
      </c>
      <c r="C7" s="465">
        <f>SUM(C8:C13)</f>
        <v>5643144</v>
      </c>
      <c r="D7" s="458"/>
      <c r="E7" s="465">
        <f t="shared" ref="E7:M7" si="0">SUM(E8:E13)</f>
        <v>112862.88</v>
      </c>
      <c r="F7" s="466">
        <f>SUM(F8:F13)</f>
        <v>0</v>
      </c>
      <c r="G7" s="466">
        <f t="shared" si="0"/>
        <v>0</v>
      </c>
      <c r="H7" s="466">
        <f t="shared" si="0"/>
        <v>0</v>
      </c>
      <c r="I7" s="466">
        <f t="shared" si="0"/>
        <v>0</v>
      </c>
      <c r="J7" s="466">
        <f t="shared" si="0"/>
        <v>0</v>
      </c>
      <c r="K7" s="466">
        <f t="shared" si="0"/>
        <v>112862.88</v>
      </c>
      <c r="L7" s="466">
        <f t="shared" si="0"/>
        <v>0</v>
      </c>
      <c r="M7" s="466">
        <f t="shared" si="0"/>
        <v>0</v>
      </c>
      <c r="N7" s="467">
        <f>SUM(N8:N13)</f>
        <v>112862.88</v>
      </c>
    </row>
    <row r="8" spans="1:14" ht="14.25" x14ac:dyDescent="0.2">
      <c r="A8" s="463">
        <v>1.1000000000000001</v>
      </c>
      <c r="B8" s="468" t="s">
        <v>471</v>
      </c>
      <c r="C8" s="466">
        <v>5643144</v>
      </c>
      <c r="D8" s="469">
        <v>0.02</v>
      </c>
      <c r="E8" s="465">
        <f>C8*D8</f>
        <v>112862.88</v>
      </c>
      <c r="F8" s="466">
        <v>0</v>
      </c>
      <c r="G8" s="466">
        <v>0</v>
      </c>
      <c r="H8" s="466">
        <v>0</v>
      </c>
      <c r="I8" s="466">
        <v>0</v>
      </c>
      <c r="J8" s="466">
        <v>0</v>
      </c>
      <c r="K8" s="466">
        <v>112862.88</v>
      </c>
      <c r="L8" s="466">
        <v>0</v>
      </c>
      <c r="M8" s="466">
        <v>0</v>
      </c>
      <c r="N8" s="467">
        <f>SUMPRODUCT($F$6:$M$6,F8:M8)</f>
        <v>112862.88</v>
      </c>
    </row>
    <row r="9" spans="1:14" ht="14.25" x14ac:dyDescent="0.2">
      <c r="A9" s="463">
        <v>1.2</v>
      </c>
      <c r="B9" s="468" t="s">
        <v>472</v>
      </c>
      <c r="C9" s="466">
        <v>0</v>
      </c>
      <c r="D9" s="469">
        <v>0.05</v>
      </c>
      <c r="E9" s="465">
        <f>C9*D9</f>
        <v>0</v>
      </c>
      <c r="F9" s="466">
        <v>0</v>
      </c>
      <c r="G9" s="466">
        <v>0</v>
      </c>
      <c r="H9" s="466">
        <v>0</v>
      </c>
      <c r="I9" s="466">
        <v>0</v>
      </c>
      <c r="J9" s="466">
        <v>0</v>
      </c>
      <c r="K9" s="466">
        <v>0</v>
      </c>
      <c r="L9" s="466">
        <v>0</v>
      </c>
      <c r="M9" s="466">
        <v>0</v>
      </c>
      <c r="N9" s="467">
        <f t="shared" ref="N9:N12" si="1">SUMPRODUCT($F$6:$M$6,F9:M9)</f>
        <v>0</v>
      </c>
    </row>
    <row r="10" spans="1:14" ht="14.25" x14ac:dyDescent="0.2">
      <c r="A10" s="463">
        <v>1.3</v>
      </c>
      <c r="B10" s="468" t="s">
        <v>473</v>
      </c>
      <c r="C10" s="466">
        <v>0</v>
      </c>
      <c r="D10" s="469">
        <v>0.08</v>
      </c>
      <c r="E10" s="465">
        <f>C10*D10</f>
        <v>0</v>
      </c>
      <c r="F10" s="466">
        <v>0</v>
      </c>
      <c r="G10" s="466">
        <v>0</v>
      </c>
      <c r="H10" s="466">
        <v>0</v>
      </c>
      <c r="I10" s="466">
        <v>0</v>
      </c>
      <c r="J10" s="466">
        <v>0</v>
      </c>
      <c r="K10" s="466">
        <v>0</v>
      </c>
      <c r="L10" s="466">
        <v>0</v>
      </c>
      <c r="M10" s="466">
        <v>0</v>
      </c>
      <c r="N10" s="467">
        <f>SUMPRODUCT($F$6:$M$6,F10:M10)</f>
        <v>0</v>
      </c>
    </row>
    <row r="11" spans="1:14" ht="14.25" x14ac:dyDescent="0.2">
      <c r="A11" s="463">
        <v>1.4</v>
      </c>
      <c r="B11" s="468" t="s">
        <v>474</v>
      </c>
      <c r="C11" s="466">
        <v>0</v>
      </c>
      <c r="D11" s="469">
        <v>0.11</v>
      </c>
      <c r="E11" s="465">
        <f>C11*D11</f>
        <v>0</v>
      </c>
      <c r="F11" s="466">
        <v>0</v>
      </c>
      <c r="G11" s="466">
        <v>0</v>
      </c>
      <c r="H11" s="466">
        <v>0</v>
      </c>
      <c r="I11" s="466">
        <v>0</v>
      </c>
      <c r="J11" s="466">
        <v>0</v>
      </c>
      <c r="K11" s="466">
        <v>0</v>
      </c>
      <c r="L11" s="466">
        <v>0</v>
      </c>
      <c r="M11" s="466">
        <v>0</v>
      </c>
      <c r="N11" s="467">
        <f t="shared" si="1"/>
        <v>0</v>
      </c>
    </row>
    <row r="12" spans="1:14" ht="14.25" x14ac:dyDescent="0.2">
      <c r="A12" s="463">
        <v>1.5</v>
      </c>
      <c r="B12" s="468" t="s">
        <v>475</v>
      </c>
      <c r="C12" s="466">
        <v>0</v>
      </c>
      <c r="D12" s="469">
        <v>0.14000000000000001</v>
      </c>
      <c r="E12" s="465">
        <f>C12*D12</f>
        <v>0</v>
      </c>
      <c r="F12" s="466">
        <v>0</v>
      </c>
      <c r="G12" s="466">
        <v>0</v>
      </c>
      <c r="H12" s="466">
        <v>0</v>
      </c>
      <c r="I12" s="466">
        <v>0</v>
      </c>
      <c r="J12" s="466">
        <v>0</v>
      </c>
      <c r="K12" s="466">
        <v>0</v>
      </c>
      <c r="L12" s="466">
        <v>0</v>
      </c>
      <c r="M12" s="466">
        <v>0</v>
      </c>
      <c r="N12" s="467">
        <f t="shared" si="1"/>
        <v>0</v>
      </c>
    </row>
    <row r="13" spans="1:14" ht="14.25" x14ac:dyDescent="0.2">
      <c r="A13" s="463">
        <v>1.6</v>
      </c>
      <c r="B13" s="470" t="s">
        <v>476</v>
      </c>
      <c r="C13" s="466">
        <v>0</v>
      </c>
      <c r="D13" s="471"/>
      <c r="E13" s="466"/>
      <c r="F13" s="466">
        <v>0</v>
      </c>
      <c r="G13" s="466">
        <v>0</v>
      </c>
      <c r="H13" s="466">
        <v>0</v>
      </c>
      <c r="I13" s="466">
        <v>0</v>
      </c>
      <c r="J13" s="466">
        <v>0</v>
      </c>
      <c r="K13" s="466">
        <v>0</v>
      </c>
      <c r="L13" s="466">
        <v>0</v>
      </c>
      <c r="M13" s="466">
        <v>0</v>
      </c>
      <c r="N13" s="467">
        <f>SUMPRODUCT($F$6:$M$6,F13:M13)</f>
        <v>0</v>
      </c>
    </row>
    <row r="14" spans="1:14" ht="15" x14ac:dyDescent="0.25">
      <c r="A14" s="463">
        <v>2</v>
      </c>
      <c r="B14" s="472" t="s">
        <v>477</v>
      </c>
      <c r="C14" s="465">
        <f>SUM(C15:C20)</f>
        <v>0</v>
      </c>
      <c r="D14" s="458"/>
      <c r="E14" s="465">
        <f t="shared" ref="E14:M14" si="2">SUM(E15:E20)</f>
        <v>0</v>
      </c>
      <c r="F14" s="466">
        <f t="shared" si="2"/>
        <v>0</v>
      </c>
      <c r="G14" s="466">
        <f t="shared" si="2"/>
        <v>0</v>
      </c>
      <c r="H14" s="466">
        <f t="shared" si="2"/>
        <v>0</v>
      </c>
      <c r="I14" s="466">
        <f t="shared" si="2"/>
        <v>0</v>
      </c>
      <c r="J14" s="466">
        <f t="shared" si="2"/>
        <v>0</v>
      </c>
      <c r="K14" s="466">
        <f t="shared" si="2"/>
        <v>0</v>
      </c>
      <c r="L14" s="466">
        <f t="shared" si="2"/>
        <v>0</v>
      </c>
      <c r="M14" s="466">
        <f t="shared" si="2"/>
        <v>0</v>
      </c>
      <c r="N14" s="467">
        <f>SUM(N15:N20)</f>
        <v>0</v>
      </c>
    </row>
    <row r="15" spans="1:14" ht="14.25" x14ac:dyDescent="0.2">
      <c r="A15" s="463">
        <v>2.1</v>
      </c>
      <c r="B15" s="470" t="s">
        <v>471</v>
      </c>
      <c r="C15" s="466">
        <v>0</v>
      </c>
      <c r="D15" s="469">
        <v>5.0000000000000001E-3</v>
      </c>
      <c r="E15" s="465">
        <f>C15*D15</f>
        <v>0</v>
      </c>
      <c r="F15" s="466">
        <v>0</v>
      </c>
      <c r="G15" s="466">
        <v>0</v>
      </c>
      <c r="H15" s="466">
        <v>0</v>
      </c>
      <c r="I15" s="466">
        <v>0</v>
      </c>
      <c r="J15" s="466">
        <v>0</v>
      </c>
      <c r="K15" s="466">
        <v>0</v>
      </c>
      <c r="L15" s="466">
        <v>0</v>
      </c>
      <c r="M15" s="466">
        <v>0</v>
      </c>
      <c r="N15" s="467">
        <f>SUMPRODUCT($F$6:$M$6,F15:M15)</f>
        <v>0</v>
      </c>
    </row>
    <row r="16" spans="1:14" ht="14.25" x14ac:dyDescent="0.2">
      <c r="A16" s="463">
        <v>2.2000000000000002</v>
      </c>
      <c r="B16" s="470" t="s">
        <v>472</v>
      </c>
      <c r="C16" s="466">
        <v>0</v>
      </c>
      <c r="D16" s="469">
        <v>0.01</v>
      </c>
      <c r="E16" s="465">
        <f>C16*D16</f>
        <v>0</v>
      </c>
      <c r="F16" s="466">
        <v>0</v>
      </c>
      <c r="G16" s="466">
        <v>0</v>
      </c>
      <c r="H16" s="466">
        <v>0</v>
      </c>
      <c r="I16" s="466">
        <v>0</v>
      </c>
      <c r="J16" s="466">
        <v>0</v>
      </c>
      <c r="K16" s="466">
        <v>0</v>
      </c>
      <c r="L16" s="466">
        <v>0</v>
      </c>
      <c r="M16" s="466">
        <v>0</v>
      </c>
      <c r="N16" s="467">
        <f t="shared" ref="N16:N20" si="3">SUMPRODUCT($F$6:$M$6,F16:M16)</f>
        <v>0</v>
      </c>
    </row>
    <row r="17" spans="1:14" ht="14.25" x14ac:dyDescent="0.2">
      <c r="A17" s="463">
        <v>2.2999999999999998</v>
      </c>
      <c r="B17" s="470" t="s">
        <v>473</v>
      </c>
      <c r="C17" s="466">
        <v>0</v>
      </c>
      <c r="D17" s="469">
        <v>0.02</v>
      </c>
      <c r="E17" s="465">
        <f>C17*D17</f>
        <v>0</v>
      </c>
      <c r="F17" s="466">
        <v>0</v>
      </c>
      <c r="G17" s="466">
        <v>0</v>
      </c>
      <c r="H17" s="466">
        <v>0</v>
      </c>
      <c r="I17" s="466">
        <v>0</v>
      </c>
      <c r="J17" s="466">
        <v>0</v>
      </c>
      <c r="K17" s="466">
        <v>0</v>
      </c>
      <c r="L17" s="466">
        <v>0</v>
      </c>
      <c r="M17" s="466">
        <v>0</v>
      </c>
      <c r="N17" s="467">
        <f t="shared" si="3"/>
        <v>0</v>
      </c>
    </row>
    <row r="18" spans="1:14" ht="14.25" x14ac:dyDescent="0.2">
      <c r="A18" s="463">
        <v>2.4</v>
      </c>
      <c r="B18" s="470" t="s">
        <v>474</v>
      </c>
      <c r="C18" s="466">
        <v>0</v>
      </c>
      <c r="D18" s="469">
        <v>0.03</v>
      </c>
      <c r="E18" s="465">
        <f>C18*D18</f>
        <v>0</v>
      </c>
      <c r="F18" s="466">
        <v>0</v>
      </c>
      <c r="G18" s="466">
        <v>0</v>
      </c>
      <c r="H18" s="466">
        <v>0</v>
      </c>
      <c r="I18" s="466">
        <v>0</v>
      </c>
      <c r="J18" s="466">
        <v>0</v>
      </c>
      <c r="K18" s="466">
        <v>0</v>
      </c>
      <c r="L18" s="466">
        <v>0</v>
      </c>
      <c r="M18" s="466">
        <v>0</v>
      </c>
      <c r="N18" s="467">
        <f t="shared" si="3"/>
        <v>0</v>
      </c>
    </row>
    <row r="19" spans="1:14" ht="14.25" x14ac:dyDescent="0.2">
      <c r="A19" s="463">
        <v>2.5</v>
      </c>
      <c r="B19" s="470" t="s">
        <v>475</v>
      </c>
      <c r="C19" s="466">
        <v>0</v>
      </c>
      <c r="D19" s="469">
        <v>0.04</v>
      </c>
      <c r="E19" s="465">
        <f>C19*D19</f>
        <v>0</v>
      </c>
      <c r="F19" s="466">
        <v>0</v>
      </c>
      <c r="G19" s="466">
        <v>0</v>
      </c>
      <c r="H19" s="466">
        <v>0</v>
      </c>
      <c r="I19" s="466">
        <v>0</v>
      </c>
      <c r="J19" s="466">
        <v>0</v>
      </c>
      <c r="K19" s="466">
        <v>0</v>
      </c>
      <c r="L19" s="466">
        <v>0</v>
      </c>
      <c r="M19" s="466">
        <v>0</v>
      </c>
      <c r="N19" s="467">
        <f t="shared" si="3"/>
        <v>0</v>
      </c>
    </row>
    <row r="20" spans="1:14" ht="14.25" x14ac:dyDescent="0.2">
      <c r="A20" s="463">
        <v>2.6</v>
      </c>
      <c r="B20" s="470" t="s">
        <v>476</v>
      </c>
      <c r="C20" s="466">
        <v>0</v>
      </c>
      <c r="D20" s="471"/>
      <c r="E20" s="473"/>
      <c r="F20" s="466">
        <v>0</v>
      </c>
      <c r="G20" s="466">
        <v>0</v>
      </c>
      <c r="H20" s="466">
        <v>0</v>
      </c>
      <c r="I20" s="466">
        <v>0</v>
      </c>
      <c r="J20" s="466">
        <v>0</v>
      </c>
      <c r="K20" s="466">
        <v>0</v>
      </c>
      <c r="L20" s="466">
        <v>0</v>
      </c>
      <c r="M20" s="466">
        <v>0</v>
      </c>
      <c r="N20" s="467">
        <f t="shared" si="3"/>
        <v>0</v>
      </c>
    </row>
    <row r="21" spans="1:14" ht="15.75" thickBot="1" x14ac:dyDescent="0.3">
      <c r="A21" s="474"/>
      <c r="B21" s="475" t="s">
        <v>407</v>
      </c>
      <c r="C21" s="476">
        <f>C14+C7</f>
        <v>5643144</v>
      </c>
      <c r="D21" s="477"/>
      <c r="E21" s="476">
        <f>E14+E7</f>
        <v>112862.88</v>
      </c>
      <c r="F21" s="478">
        <f>F7+F14</f>
        <v>0</v>
      </c>
      <c r="G21" s="478">
        <f t="shared" ref="G21:L21" si="4">G7+G14</f>
        <v>0</v>
      </c>
      <c r="H21" s="478">
        <f t="shared" si="4"/>
        <v>0</v>
      </c>
      <c r="I21" s="478">
        <f t="shared" si="4"/>
        <v>0</v>
      </c>
      <c r="J21" s="478">
        <f t="shared" si="4"/>
        <v>0</v>
      </c>
      <c r="K21" s="478">
        <f t="shared" si="4"/>
        <v>112862.88</v>
      </c>
      <c r="L21" s="478">
        <f t="shared" si="4"/>
        <v>0</v>
      </c>
      <c r="M21" s="478">
        <f>M7+M14</f>
        <v>0</v>
      </c>
      <c r="N21" s="479">
        <f>N14+N7</f>
        <v>112862.88</v>
      </c>
    </row>
    <row r="22" spans="1:14" x14ac:dyDescent="0.2">
      <c r="E22" s="480"/>
      <c r="F22" s="480"/>
      <c r="G22" s="480"/>
      <c r="H22" s="480"/>
      <c r="I22" s="480"/>
      <c r="J22" s="480"/>
      <c r="K22" s="480"/>
      <c r="L22" s="480"/>
      <c r="M22" s="48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E22" sqref="E22"/>
    </sheetView>
  </sheetViews>
  <sheetFormatPr defaultRowHeight="15" x14ac:dyDescent="0.25"/>
  <cols>
    <col min="1" max="1" width="11.42578125" customWidth="1"/>
    <col min="2" max="2" width="76.85546875" style="513" customWidth="1"/>
    <col min="3" max="3" width="22.85546875" customWidth="1"/>
  </cols>
  <sheetData>
    <row r="1" spans="1:3" x14ac:dyDescent="0.25">
      <c r="A1" s="22" t="s">
        <v>40</v>
      </c>
      <c r="B1" s="23" t="str">
        <f>'Info '!C2</f>
        <v>JSC " Halyk Bank Georgia"</v>
      </c>
    </row>
    <row r="2" spans="1:3" x14ac:dyDescent="0.25">
      <c r="A2" s="22" t="s">
        <v>41</v>
      </c>
      <c r="B2" s="24">
        <f>'1. key ratios '!B2</f>
        <v>45199</v>
      </c>
    </row>
    <row r="3" spans="1:3" x14ac:dyDescent="0.25">
      <c r="A3" s="21"/>
      <c r="B3"/>
    </row>
    <row r="4" spans="1:3" x14ac:dyDescent="0.25">
      <c r="A4" s="21" t="s">
        <v>478</v>
      </c>
      <c r="B4" t="s">
        <v>28</v>
      </c>
    </row>
    <row r="5" spans="1:3" x14ac:dyDescent="0.25">
      <c r="A5" s="481" t="s">
        <v>479</v>
      </c>
      <c r="B5" s="482"/>
      <c r="C5" s="483"/>
    </row>
    <row r="6" spans="1:3" ht="24" x14ac:dyDescent="0.25">
      <c r="A6" s="484">
        <v>1</v>
      </c>
      <c r="B6" s="485" t="s">
        <v>480</v>
      </c>
      <c r="C6" s="486">
        <v>879782015.23500931</v>
      </c>
    </row>
    <row r="7" spans="1:3" x14ac:dyDescent="0.25">
      <c r="A7" s="484">
        <v>2</v>
      </c>
      <c r="B7" s="485" t="s">
        <v>481</v>
      </c>
      <c r="C7" s="486">
        <v>-7376919.7599999979</v>
      </c>
    </row>
    <row r="8" spans="1:3" ht="24" x14ac:dyDescent="0.25">
      <c r="A8" s="487">
        <v>3</v>
      </c>
      <c r="B8" s="488" t="s">
        <v>482</v>
      </c>
      <c r="C8" s="486">
        <f>C6+C7</f>
        <v>872405095.47500932</v>
      </c>
    </row>
    <row r="9" spans="1:3" x14ac:dyDescent="0.25">
      <c r="A9" s="481" t="s">
        <v>483</v>
      </c>
      <c r="B9" s="482"/>
      <c r="C9" s="489"/>
    </row>
    <row r="10" spans="1:3" ht="24" x14ac:dyDescent="0.25">
      <c r="A10" s="490">
        <v>4</v>
      </c>
      <c r="B10" s="491" t="s">
        <v>484</v>
      </c>
      <c r="C10" s="486">
        <v>0</v>
      </c>
    </row>
    <row r="11" spans="1:3" x14ac:dyDescent="0.25">
      <c r="A11" s="490">
        <v>5</v>
      </c>
      <c r="B11" s="492" t="s">
        <v>485</v>
      </c>
      <c r="C11" s="486">
        <v>0</v>
      </c>
    </row>
    <row r="12" spans="1:3" x14ac:dyDescent="0.25">
      <c r="A12" s="490" t="s">
        <v>486</v>
      </c>
      <c r="B12" s="492" t="s">
        <v>487</v>
      </c>
      <c r="C12" s="486">
        <v>112862.88</v>
      </c>
    </row>
    <row r="13" spans="1:3" ht="24" x14ac:dyDescent="0.25">
      <c r="A13" s="493">
        <v>6</v>
      </c>
      <c r="B13" s="491" t="s">
        <v>488</v>
      </c>
      <c r="C13" s="486">
        <v>0</v>
      </c>
    </row>
    <row r="14" spans="1:3" x14ac:dyDescent="0.25">
      <c r="A14" s="493">
        <v>7</v>
      </c>
      <c r="B14" s="494" t="s">
        <v>489</v>
      </c>
      <c r="C14" s="486">
        <v>0</v>
      </c>
    </row>
    <row r="15" spans="1:3" x14ac:dyDescent="0.25">
      <c r="A15" s="495">
        <v>8</v>
      </c>
      <c r="B15" s="496" t="s">
        <v>490</v>
      </c>
      <c r="C15" s="486">
        <v>0</v>
      </c>
    </row>
    <row r="16" spans="1:3" x14ac:dyDescent="0.25">
      <c r="A16" s="493">
        <v>9</v>
      </c>
      <c r="B16" s="494" t="s">
        <v>491</v>
      </c>
      <c r="C16" s="486">
        <v>0</v>
      </c>
    </row>
    <row r="17" spans="1:3" x14ac:dyDescent="0.25">
      <c r="A17" s="493">
        <v>10</v>
      </c>
      <c r="B17" s="494" t="s">
        <v>492</v>
      </c>
      <c r="C17" s="486">
        <v>0</v>
      </c>
    </row>
    <row r="18" spans="1:3" x14ac:dyDescent="0.25">
      <c r="A18" s="497">
        <v>11</v>
      </c>
      <c r="B18" s="498" t="s">
        <v>493</v>
      </c>
      <c r="C18" s="499">
        <f>SUM(C10:C17)</f>
        <v>112862.88</v>
      </c>
    </row>
    <row r="19" spans="1:3" x14ac:dyDescent="0.25">
      <c r="A19" s="500" t="s">
        <v>494</v>
      </c>
      <c r="B19" s="501"/>
      <c r="C19" s="502"/>
    </row>
    <row r="20" spans="1:3" ht="24" x14ac:dyDescent="0.25">
      <c r="A20" s="503">
        <v>12</v>
      </c>
      <c r="B20" s="491" t="s">
        <v>495</v>
      </c>
      <c r="C20" s="486">
        <v>0</v>
      </c>
    </row>
    <row r="21" spans="1:3" x14ac:dyDescent="0.25">
      <c r="A21" s="503">
        <v>13</v>
      </c>
      <c r="B21" s="491" t="s">
        <v>496</v>
      </c>
      <c r="C21" s="486">
        <v>0</v>
      </c>
    </row>
    <row r="22" spans="1:3" x14ac:dyDescent="0.25">
      <c r="A22" s="503">
        <v>14</v>
      </c>
      <c r="B22" s="491" t="s">
        <v>497</v>
      </c>
      <c r="C22" s="486">
        <v>0</v>
      </c>
    </row>
    <row r="23" spans="1:3" ht="24" x14ac:dyDescent="0.25">
      <c r="A23" s="503" t="s">
        <v>498</v>
      </c>
      <c r="B23" s="491" t="s">
        <v>499</v>
      </c>
      <c r="C23" s="486">
        <v>0</v>
      </c>
    </row>
    <row r="24" spans="1:3" x14ac:dyDescent="0.25">
      <c r="A24" s="503">
        <v>15</v>
      </c>
      <c r="B24" s="491" t="s">
        <v>500</v>
      </c>
      <c r="C24" s="486">
        <v>0</v>
      </c>
    </row>
    <row r="25" spans="1:3" x14ac:dyDescent="0.25">
      <c r="A25" s="503" t="s">
        <v>501</v>
      </c>
      <c r="B25" s="491" t="s">
        <v>502</v>
      </c>
      <c r="C25" s="486">
        <v>0</v>
      </c>
    </row>
    <row r="26" spans="1:3" x14ac:dyDescent="0.25">
      <c r="A26" s="504">
        <v>16</v>
      </c>
      <c r="B26" s="505" t="s">
        <v>503</v>
      </c>
      <c r="C26" s="499">
        <f>SUM(C20:C25)</f>
        <v>0</v>
      </c>
    </row>
    <row r="27" spans="1:3" x14ac:dyDescent="0.25">
      <c r="A27" s="481" t="s">
        <v>504</v>
      </c>
      <c r="B27" s="482"/>
      <c r="C27" s="489"/>
    </row>
    <row r="28" spans="1:3" x14ac:dyDescent="0.25">
      <c r="A28" s="506">
        <v>17</v>
      </c>
      <c r="B28" s="492" t="s">
        <v>505</v>
      </c>
      <c r="C28" s="486">
        <v>50267981.627142146</v>
      </c>
    </row>
    <row r="29" spans="1:3" x14ac:dyDescent="0.25">
      <c r="A29" s="506">
        <v>18</v>
      </c>
      <c r="B29" s="492" t="s">
        <v>506</v>
      </c>
      <c r="C29" s="486">
        <v>-35835956.863088325</v>
      </c>
    </row>
    <row r="30" spans="1:3" x14ac:dyDescent="0.25">
      <c r="A30" s="504">
        <v>19</v>
      </c>
      <c r="B30" s="505" t="s">
        <v>507</v>
      </c>
      <c r="C30" s="499">
        <f>C28+C29</f>
        <v>14432024.764053822</v>
      </c>
    </row>
    <row r="31" spans="1:3" x14ac:dyDescent="0.25">
      <c r="A31" s="481" t="s">
        <v>508</v>
      </c>
      <c r="B31" s="482"/>
      <c r="C31" s="489"/>
    </row>
    <row r="32" spans="1:3" ht="24" x14ac:dyDescent="0.25">
      <c r="A32" s="506" t="s">
        <v>509</v>
      </c>
      <c r="B32" s="491" t="s">
        <v>510</v>
      </c>
      <c r="C32" s="507">
        <v>0</v>
      </c>
    </row>
    <row r="33" spans="1:3" x14ac:dyDescent="0.25">
      <c r="A33" s="506" t="s">
        <v>511</v>
      </c>
      <c r="B33" s="492" t="s">
        <v>512</v>
      </c>
      <c r="C33" s="507">
        <v>0</v>
      </c>
    </row>
    <row r="34" spans="1:3" x14ac:dyDescent="0.25">
      <c r="A34" s="481" t="s">
        <v>513</v>
      </c>
      <c r="B34" s="482"/>
      <c r="C34" s="489"/>
    </row>
    <row r="35" spans="1:3" x14ac:dyDescent="0.25">
      <c r="A35" s="508">
        <v>20</v>
      </c>
      <c r="B35" s="509" t="s">
        <v>514</v>
      </c>
      <c r="C35" s="499">
        <f>'1. key ratios '!C9</f>
        <v>195410077.08000004</v>
      </c>
    </row>
    <row r="36" spans="1:3" x14ac:dyDescent="0.25">
      <c r="A36" s="504">
        <v>21</v>
      </c>
      <c r="B36" s="505" t="s">
        <v>515</v>
      </c>
      <c r="C36" s="499">
        <f>C8+C18+C26+C30</f>
        <v>886949983.11906314</v>
      </c>
    </row>
    <row r="37" spans="1:3" x14ac:dyDescent="0.25">
      <c r="A37" s="481" t="s">
        <v>516</v>
      </c>
      <c r="B37" s="482"/>
      <c r="C37" s="489"/>
    </row>
    <row r="38" spans="1:3" x14ac:dyDescent="0.25">
      <c r="A38" s="504">
        <v>22</v>
      </c>
      <c r="B38" s="505" t="s">
        <v>516</v>
      </c>
      <c r="C38" s="510">
        <f>IFERROR(C35/C36,0)</f>
        <v>0.22031690715277732</v>
      </c>
    </row>
    <row r="39" spans="1:3" x14ac:dyDescent="0.25">
      <c r="A39" s="481" t="s">
        <v>517</v>
      </c>
      <c r="B39" s="482"/>
      <c r="C39" s="489"/>
    </row>
    <row r="40" spans="1:3" x14ac:dyDescent="0.25">
      <c r="A40" s="511" t="s">
        <v>518</v>
      </c>
      <c r="B40" s="491" t="s">
        <v>519</v>
      </c>
      <c r="C40" s="507">
        <v>0</v>
      </c>
    </row>
    <row r="41" spans="1:3" ht="24" x14ac:dyDescent="0.25">
      <c r="A41" s="512" t="s">
        <v>520</v>
      </c>
      <c r="B41" s="485" t="s">
        <v>521</v>
      </c>
      <c r="C41" s="507">
        <v>0</v>
      </c>
    </row>
    <row r="43" spans="1:3" x14ac:dyDescent="0.25">
      <c r="B43" s="513" t="s">
        <v>522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2" activePane="bottomRight" state="frozen"/>
      <selection activeCell="E22" sqref="E22"/>
      <selection pane="topRight" activeCell="E22" sqref="E22"/>
      <selection pane="bottomLeft" activeCell="E22" sqref="E22"/>
      <selection pane="bottomRight" activeCell="J45" sqref="B45:J45"/>
    </sheetView>
  </sheetViews>
  <sheetFormatPr defaultRowHeight="15" x14ac:dyDescent="0.25"/>
  <cols>
    <col min="1" max="1" width="9.140625" style="277"/>
    <col min="2" max="2" width="82.5703125" style="548" customWidth="1"/>
    <col min="3" max="7" width="17.5703125" style="277" customWidth="1"/>
  </cols>
  <sheetData>
    <row r="1" spans="1:7" x14ac:dyDescent="0.25">
      <c r="A1" s="277" t="s">
        <v>40</v>
      </c>
      <c r="B1" s="23" t="str">
        <f>'Info '!C2</f>
        <v>JSC " Halyk Bank Georgia"</v>
      </c>
    </row>
    <row r="2" spans="1:7" x14ac:dyDescent="0.25">
      <c r="A2" s="277" t="s">
        <v>41</v>
      </c>
      <c r="B2" s="24">
        <f>'1. key ratios '!B2</f>
        <v>45199</v>
      </c>
    </row>
    <row r="4" spans="1:7" ht="15.75" thickBot="1" x14ac:dyDescent="0.3">
      <c r="A4" s="277" t="s">
        <v>523</v>
      </c>
      <c r="B4" s="514" t="s">
        <v>29</v>
      </c>
    </row>
    <row r="5" spans="1:7" x14ac:dyDescent="0.25">
      <c r="A5" s="515"/>
      <c r="B5" s="516"/>
      <c r="C5" s="754" t="s">
        <v>524</v>
      </c>
      <c r="D5" s="754"/>
      <c r="E5" s="754"/>
      <c r="F5" s="754"/>
      <c r="G5" s="755" t="s">
        <v>525</v>
      </c>
    </row>
    <row r="6" spans="1:7" x14ac:dyDescent="0.25">
      <c r="A6" s="517"/>
      <c r="B6" s="518"/>
      <c r="C6" s="519" t="s">
        <v>526</v>
      </c>
      <c r="D6" s="520" t="s">
        <v>527</v>
      </c>
      <c r="E6" s="520" t="s">
        <v>528</v>
      </c>
      <c r="F6" s="520" t="s">
        <v>529</v>
      </c>
      <c r="G6" s="756"/>
    </row>
    <row r="7" spans="1:7" x14ac:dyDescent="0.25">
      <c r="A7" s="521"/>
      <c r="B7" s="522" t="s">
        <v>80</v>
      </c>
      <c r="C7" s="523"/>
      <c r="D7" s="523"/>
      <c r="E7" s="523"/>
      <c r="F7" s="523"/>
      <c r="G7" s="524"/>
    </row>
    <row r="8" spans="1:7" x14ac:dyDescent="0.25">
      <c r="A8" s="525">
        <v>1</v>
      </c>
      <c r="B8" s="526" t="s">
        <v>530</v>
      </c>
      <c r="C8" s="527">
        <f>SUM(C9:C10)</f>
        <v>190040085.58000004</v>
      </c>
      <c r="D8" s="527">
        <f>SUM(D9:D10)</f>
        <v>0</v>
      </c>
      <c r="E8" s="527">
        <f>SUM(E9:E10)</f>
        <v>0</v>
      </c>
      <c r="F8" s="527">
        <f>SUM(F9:F10)</f>
        <v>353707025.99000001</v>
      </c>
      <c r="G8" s="528">
        <f>SUM(G9:G10)</f>
        <v>543747111.57000005</v>
      </c>
    </row>
    <row r="9" spans="1:7" x14ac:dyDescent="0.25">
      <c r="A9" s="525">
        <v>2</v>
      </c>
      <c r="B9" s="529" t="s">
        <v>531</v>
      </c>
      <c r="C9" s="527">
        <v>190040085.58000004</v>
      </c>
      <c r="D9" s="527">
        <v>0</v>
      </c>
      <c r="E9" s="527">
        <v>0</v>
      </c>
      <c r="F9" s="527">
        <v>26849957.5</v>
      </c>
      <c r="G9" s="528">
        <v>216890043.08000004</v>
      </c>
    </row>
    <row r="10" spans="1:7" x14ac:dyDescent="0.25">
      <c r="A10" s="525">
        <v>3</v>
      </c>
      <c r="B10" s="529" t="s">
        <v>532</v>
      </c>
      <c r="C10" s="530"/>
      <c r="D10" s="530"/>
      <c r="E10" s="530"/>
      <c r="F10" s="527">
        <v>326857068.49000001</v>
      </c>
      <c r="G10" s="528">
        <v>326857068.49000001</v>
      </c>
    </row>
    <row r="11" spans="1:7" ht="14.45" customHeight="1" x14ac:dyDescent="0.25">
      <c r="A11" s="525">
        <v>4</v>
      </c>
      <c r="B11" s="526" t="s">
        <v>533</v>
      </c>
      <c r="C11" s="527">
        <f t="shared" ref="C11:F11" si="0">SUM(C12:C13)</f>
        <v>23636616.440000009</v>
      </c>
      <c r="D11" s="527">
        <f t="shared" si="0"/>
        <v>16319484.970000001</v>
      </c>
      <c r="E11" s="527">
        <f t="shared" si="0"/>
        <v>10446647.889999999</v>
      </c>
      <c r="F11" s="527">
        <f t="shared" si="0"/>
        <v>14094800.649999999</v>
      </c>
      <c r="G11" s="528">
        <f>SUM(G12:G13)</f>
        <v>54668545.046500012</v>
      </c>
    </row>
    <row r="12" spans="1:7" x14ac:dyDescent="0.25">
      <c r="A12" s="525">
        <v>5</v>
      </c>
      <c r="B12" s="529" t="s">
        <v>534</v>
      </c>
      <c r="C12" s="527">
        <v>15758690.480000008</v>
      </c>
      <c r="D12" s="531">
        <v>15385611.280000001</v>
      </c>
      <c r="E12" s="527">
        <v>7708971.5399999991</v>
      </c>
      <c r="F12" s="527">
        <v>10968437.969999999</v>
      </c>
      <c r="G12" s="528">
        <v>47330625.706500009</v>
      </c>
    </row>
    <row r="13" spans="1:7" x14ac:dyDescent="0.25">
      <c r="A13" s="525">
        <v>6</v>
      </c>
      <c r="B13" s="529" t="s">
        <v>535</v>
      </c>
      <c r="C13" s="527">
        <v>7877925.96</v>
      </c>
      <c r="D13" s="531">
        <v>933873.69</v>
      </c>
      <c r="E13" s="527">
        <v>2737676.35</v>
      </c>
      <c r="F13" s="527">
        <v>3126362.6799999997</v>
      </c>
      <c r="G13" s="528">
        <v>7337919.3400000008</v>
      </c>
    </row>
    <row r="14" spans="1:7" x14ac:dyDescent="0.25">
      <c r="A14" s="525">
        <v>7</v>
      </c>
      <c r="B14" s="526" t="s">
        <v>536</v>
      </c>
      <c r="C14" s="527">
        <f t="shared" ref="C14:F14" si="1">SUM(C15:C16)</f>
        <v>80707813.050000012</v>
      </c>
      <c r="D14" s="527">
        <f t="shared" si="1"/>
        <v>68670934.429999992</v>
      </c>
      <c r="E14" s="527">
        <f t="shared" si="1"/>
        <v>74098339.319999993</v>
      </c>
      <c r="F14" s="527">
        <f t="shared" si="1"/>
        <v>2058601.0999999996</v>
      </c>
      <c r="G14" s="528">
        <f>SUM(G15:G16)</f>
        <v>72263510.015000015</v>
      </c>
    </row>
    <row r="15" spans="1:7" ht="39" x14ac:dyDescent="0.25">
      <c r="A15" s="525">
        <v>8</v>
      </c>
      <c r="B15" s="529" t="s">
        <v>537</v>
      </c>
      <c r="C15" s="527">
        <v>65801108.330000013</v>
      </c>
      <c r="D15" s="531">
        <v>3345678.2799999993</v>
      </c>
      <c r="E15" s="527">
        <v>9262232.3200000003</v>
      </c>
      <c r="F15" s="527">
        <v>2058601.0999999996</v>
      </c>
      <c r="G15" s="528">
        <v>40233810.015000015</v>
      </c>
    </row>
    <row r="16" spans="1:7" ht="26.25" x14ac:dyDescent="0.25">
      <c r="A16" s="525">
        <v>9</v>
      </c>
      <c r="B16" s="529" t="s">
        <v>538</v>
      </c>
      <c r="C16" s="527">
        <v>14906704.719999999</v>
      </c>
      <c r="D16" s="531">
        <v>65325256.149999999</v>
      </c>
      <c r="E16" s="527">
        <v>64836106.999999993</v>
      </c>
      <c r="F16" s="527">
        <v>0</v>
      </c>
      <c r="G16" s="528">
        <v>32029699.999999996</v>
      </c>
    </row>
    <row r="17" spans="1:7" x14ac:dyDescent="0.25">
      <c r="A17" s="525">
        <v>10</v>
      </c>
      <c r="B17" s="526" t="s">
        <v>539</v>
      </c>
      <c r="C17" s="527">
        <v>0</v>
      </c>
      <c r="D17" s="531">
        <v>0</v>
      </c>
      <c r="E17" s="527">
        <v>0</v>
      </c>
      <c r="F17" s="527">
        <v>0</v>
      </c>
      <c r="G17" s="528">
        <v>0</v>
      </c>
    </row>
    <row r="18" spans="1:7" x14ac:dyDescent="0.25">
      <c r="A18" s="525">
        <v>11</v>
      </c>
      <c r="B18" s="526" t="s">
        <v>540</v>
      </c>
      <c r="C18" s="527">
        <f>SUM(C19:C20)</f>
        <v>0</v>
      </c>
      <c r="D18" s="531">
        <f t="shared" ref="D18:G18" si="2">SUM(D19:D20)</f>
        <v>10763698.889999999</v>
      </c>
      <c r="E18" s="527">
        <f t="shared" si="2"/>
        <v>14282119.989999998</v>
      </c>
      <c r="F18" s="527">
        <f t="shared" si="2"/>
        <v>16500383.359999999</v>
      </c>
      <c r="G18" s="528">
        <f t="shared" si="2"/>
        <v>0</v>
      </c>
    </row>
    <row r="19" spans="1:7" x14ac:dyDescent="0.25">
      <c r="A19" s="525">
        <v>12</v>
      </c>
      <c r="B19" s="529" t="s">
        <v>541</v>
      </c>
      <c r="C19" s="530"/>
      <c r="D19" s="531">
        <v>41256</v>
      </c>
      <c r="E19" s="527">
        <v>0</v>
      </c>
      <c r="F19" s="527">
        <v>8250191.6799999997</v>
      </c>
      <c r="G19" s="528">
        <v>0</v>
      </c>
    </row>
    <row r="20" spans="1:7" x14ac:dyDescent="0.25">
      <c r="A20" s="525">
        <v>13</v>
      </c>
      <c r="B20" s="529" t="s">
        <v>542</v>
      </c>
      <c r="C20" s="527">
        <v>0</v>
      </c>
      <c r="D20" s="527">
        <v>10722442.889999999</v>
      </c>
      <c r="E20" s="527">
        <v>14282119.989999998</v>
      </c>
      <c r="F20" s="527">
        <v>8250191.6799999997</v>
      </c>
      <c r="G20" s="528">
        <v>0</v>
      </c>
    </row>
    <row r="21" spans="1:7" x14ac:dyDescent="0.25">
      <c r="A21" s="532">
        <v>14</v>
      </c>
      <c r="B21" s="533" t="s">
        <v>543</v>
      </c>
      <c r="C21" s="530"/>
      <c r="D21" s="530"/>
      <c r="E21" s="530"/>
      <c r="F21" s="530"/>
      <c r="G21" s="534">
        <f>SUM(G8,G11,G14,G17,G18)</f>
        <v>670679166.63150001</v>
      </c>
    </row>
    <row r="22" spans="1:7" x14ac:dyDescent="0.25">
      <c r="A22" s="535"/>
      <c r="B22" s="536" t="s">
        <v>81</v>
      </c>
      <c r="C22" s="537"/>
      <c r="D22" s="538"/>
      <c r="E22" s="537"/>
      <c r="F22" s="537"/>
      <c r="G22" s="539"/>
    </row>
    <row r="23" spans="1:7" x14ac:dyDescent="0.25">
      <c r="A23" s="525">
        <v>15</v>
      </c>
      <c r="B23" s="526" t="s">
        <v>544</v>
      </c>
      <c r="C23" s="540">
        <v>200802225.69635287</v>
      </c>
      <c r="D23" s="423">
        <v>0</v>
      </c>
      <c r="E23" s="540">
        <v>0</v>
      </c>
      <c r="F23" s="540">
        <v>775193.40425214008</v>
      </c>
      <c r="G23" s="528">
        <v>4620424.3235697849</v>
      </c>
    </row>
    <row r="24" spans="1:7" x14ac:dyDescent="0.25">
      <c r="A24" s="525">
        <v>16</v>
      </c>
      <c r="B24" s="526" t="s">
        <v>545</v>
      </c>
      <c r="C24" s="527">
        <f>SUM(C25:C27,C29,C31)</f>
        <v>364002.68139495159</v>
      </c>
      <c r="D24" s="531">
        <f t="shared" ref="D24:G24" si="3">SUM(D25:D27,D29,D31)</f>
        <v>56383991.590043515</v>
      </c>
      <c r="E24" s="527">
        <f t="shared" si="3"/>
        <v>73706447.360239774</v>
      </c>
      <c r="F24" s="527">
        <f t="shared" si="3"/>
        <v>392470282.38381648</v>
      </c>
      <c r="G24" s="528">
        <f t="shared" si="3"/>
        <v>399143513.07857478</v>
      </c>
    </row>
    <row r="25" spans="1:7" x14ac:dyDescent="0.25">
      <c r="A25" s="525">
        <v>17</v>
      </c>
      <c r="B25" s="529" t="s">
        <v>546</v>
      </c>
      <c r="C25" s="527">
        <v>0</v>
      </c>
      <c r="D25" s="531">
        <v>0</v>
      </c>
      <c r="E25" s="527">
        <v>0</v>
      </c>
      <c r="F25" s="527">
        <v>0</v>
      </c>
      <c r="G25" s="528">
        <v>0</v>
      </c>
    </row>
    <row r="26" spans="1:7" ht="26.25" x14ac:dyDescent="0.25">
      <c r="A26" s="525">
        <v>18</v>
      </c>
      <c r="B26" s="529" t="s">
        <v>547</v>
      </c>
      <c r="C26" s="527">
        <v>364002.68139495159</v>
      </c>
      <c r="D26" s="531">
        <v>780350.66387012298</v>
      </c>
      <c r="E26" s="527">
        <v>16771715.177210158</v>
      </c>
      <c r="F26" s="527">
        <v>4780506.0488960538</v>
      </c>
      <c r="G26" s="528">
        <v>13338016.639290893</v>
      </c>
    </row>
    <row r="27" spans="1:7" x14ac:dyDescent="0.25">
      <c r="A27" s="525">
        <v>19</v>
      </c>
      <c r="B27" s="529" t="s">
        <v>548</v>
      </c>
      <c r="C27" s="527">
        <v>0</v>
      </c>
      <c r="D27" s="531">
        <v>44089422.992459834</v>
      </c>
      <c r="E27" s="527">
        <v>45553667.545086563</v>
      </c>
      <c r="F27" s="527">
        <v>210875593.6350264</v>
      </c>
      <c r="G27" s="528">
        <v>224065799.85854563</v>
      </c>
    </row>
    <row r="28" spans="1:7" x14ac:dyDescent="0.25">
      <c r="A28" s="525">
        <v>20</v>
      </c>
      <c r="B28" s="541" t="s">
        <v>549</v>
      </c>
      <c r="C28" s="527">
        <v>0</v>
      </c>
      <c r="D28" s="531">
        <v>0</v>
      </c>
      <c r="E28" s="527">
        <v>0</v>
      </c>
      <c r="F28" s="527">
        <v>0</v>
      </c>
      <c r="G28" s="528">
        <v>0</v>
      </c>
    </row>
    <row r="29" spans="1:7" x14ac:dyDescent="0.25">
      <c r="A29" s="525">
        <v>21</v>
      </c>
      <c r="B29" s="529" t="s">
        <v>550</v>
      </c>
      <c r="C29" s="527">
        <v>0</v>
      </c>
      <c r="D29" s="531">
        <v>11514217.933713555</v>
      </c>
      <c r="E29" s="527">
        <v>11381064.637943044</v>
      </c>
      <c r="F29" s="527">
        <v>175967717.2718941</v>
      </c>
      <c r="G29" s="528">
        <v>161020200.96693826</v>
      </c>
    </row>
    <row r="30" spans="1:7" x14ac:dyDescent="0.25">
      <c r="A30" s="525">
        <v>22</v>
      </c>
      <c r="B30" s="541" t="s">
        <v>549</v>
      </c>
      <c r="C30" s="527">
        <v>0</v>
      </c>
      <c r="D30" s="531">
        <v>0</v>
      </c>
      <c r="E30" s="527">
        <v>0</v>
      </c>
      <c r="F30" s="527">
        <v>0</v>
      </c>
      <c r="G30" s="528">
        <v>0</v>
      </c>
    </row>
    <row r="31" spans="1:7" x14ac:dyDescent="0.25">
      <c r="A31" s="525">
        <v>23</v>
      </c>
      <c r="B31" s="529" t="s">
        <v>551</v>
      </c>
      <c r="C31" s="527">
        <v>0</v>
      </c>
      <c r="D31" s="531">
        <v>0</v>
      </c>
      <c r="E31" s="527">
        <v>0</v>
      </c>
      <c r="F31" s="527">
        <v>846465.42800000019</v>
      </c>
      <c r="G31" s="528">
        <v>719495.61380000017</v>
      </c>
    </row>
    <row r="32" spans="1:7" x14ac:dyDescent="0.25">
      <c r="A32" s="525">
        <v>24</v>
      </c>
      <c r="B32" s="526" t="s">
        <v>552</v>
      </c>
      <c r="C32" s="527">
        <v>0</v>
      </c>
      <c r="D32" s="531">
        <v>0</v>
      </c>
      <c r="E32" s="527">
        <v>0</v>
      </c>
      <c r="F32" s="527">
        <v>0</v>
      </c>
      <c r="G32" s="528">
        <v>0</v>
      </c>
    </row>
    <row r="33" spans="1:7" x14ac:dyDescent="0.25">
      <c r="A33" s="525">
        <v>25</v>
      </c>
      <c r="B33" s="526" t="s">
        <v>553</v>
      </c>
      <c r="C33" s="527">
        <f>SUM(C34:C35)</f>
        <v>35375811.060000002</v>
      </c>
      <c r="D33" s="527">
        <f>SUM(D34:D35)</f>
        <v>16511025.184392944</v>
      </c>
      <c r="E33" s="527">
        <f>SUM(E34:E35)</f>
        <v>7818775.8027864099</v>
      </c>
      <c r="F33" s="527">
        <f>SUM(F34:F35)</f>
        <v>90043412.564729959</v>
      </c>
      <c r="G33" s="528">
        <f>SUM(G34:G35)</f>
        <v>136926792.39931971</v>
      </c>
    </row>
    <row r="34" spans="1:7" x14ac:dyDescent="0.25">
      <c r="A34" s="525">
        <v>26</v>
      </c>
      <c r="B34" s="529" t="s">
        <v>554</v>
      </c>
      <c r="C34" s="530"/>
      <c r="D34" s="531">
        <v>0</v>
      </c>
      <c r="E34" s="527">
        <v>0</v>
      </c>
      <c r="F34" s="527">
        <v>0</v>
      </c>
      <c r="G34" s="528">
        <v>0</v>
      </c>
    </row>
    <row r="35" spans="1:7" x14ac:dyDescent="0.25">
      <c r="A35" s="525">
        <v>27</v>
      </c>
      <c r="B35" s="529" t="s">
        <v>555</v>
      </c>
      <c r="C35" s="527">
        <v>35375811.060000002</v>
      </c>
      <c r="D35" s="531">
        <v>16511025.184392944</v>
      </c>
      <c r="E35" s="527">
        <v>7818775.8027864099</v>
      </c>
      <c r="F35" s="527">
        <v>90043412.564729959</v>
      </c>
      <c r="G35" s="528">
        <v>136926792.39931971</v>
      </c>
    </row>
    <row r="36" spans="1:7" x14ac:dyDescent="0.25">
      <c r="A36" s="525">
        <v>28</v>
      </c>
      <c r="B36" s="526" t="s">
        <v>556</v>
      </c>
      <c r="C36" s="527">
        <v>37020956.840000004</v>
      </c>
      <c r="D36" s="531">
        <v>954193.33000000007</v>
      </c>
      <c r="E36" s="527">
        <v>6472080</v>
      </c>
      <c r="F36" s="527">
        <v>6421213.4399999995</v>
      </c>
      <c r="G36" s="528">
        <v>2623670.1500000004</v>
      </c>
    </row>
    <row r="37" spans="1:7" x14ac:dyDescent="0.25">
      <c r="A37" s="532">
        <v>29</v>
      </c>
      <c r="B37" s="533" t="s">
        <v>557</v>
      </c>
      <c r="C37" s="530"/>
      <c r="D37" s="530"/>
      <c r="E37" s="530"/>
      <c r="F37" s="530"/>
      <c r="G37" s="534">
        <f>SUM(G23:G24,G32:G33,G36)</f>
        <v>543314399.9514643</v>
      </c>
    </row>
    <row r="38" spans="1:7" x14ac:dyDescent="0.25">
      <c r="A38" s="521"/>
      <c r="B38" s="542"/>
      <c r="C38" s="543"/>
      <c r="D38" s="543"/>
      <c r="E38" s="543"/>
      <c r="F38" s="543"/>
      <c r="G38" s="544"/>
    </row>
    <row r="39" spans="1:7" ht="15.75" thickBot="1" x14ac:dyDescent="0.3">
      <c r="A39" s="545">
        <v>30</v>
      </c>
      <c r="B39" s="546" t="s">
        <v>558</v>
      </c>
      <c r="C39" s="441"/>
      <c r="D39" s="442"/>
      <c r="E39" s="442"/>
      <c r="F39" s="443"/>
      <c r="G39" s="547">
        <f>IFERROR(G21/G37,0)</f>
        <v>1.2344218498376143</v>
      </c>
    </row>
    <row r="42" spans="1:7" ht="39" x14ac:dyDescent="0.25">
      <c r="B42" s="548" t="s">
        <v>559</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zoomScale="76" zoomScaleNormal="76" workbookViewId="0">
      <pane xSplit="1" ySplit="5" topLeftCell="B6" activePane="bottomRight" state="frozen"/>
      <selection activeCell="E22" sqref="E22"/>
      <selection pane="topRight" activeCell="E22" sqref="E22"/>
      <selection pane="bottomLeft" activeCell="E22" sqref="E22"/>
      <selection pane="bottomRight" activeCell="E61" sqref="E61"/>
    </sheetView>
  </sheetViews>
  <sheetFormatPr defaultColWidth="9.140625" defaultRowHeight="14.25" x14ac:dyDescent="0.2"/>
  <cols>
    <col min="1" max="1" width="9.5703125" style="23" bestFit="1" customWidth="1"/>
    <col min="2" max="2" width="86" style="23" customWidth="1"/>
    <col min="3" max="3" width="13.7109375" style="23" bestFit="1" customWidth="1"/>
    <col min="4" max="4" width="13.7109375" style="21" bestFit="1" customWidth="1"/>
    <col min="5" max="5" width="13.5703125" style="21" bestFit="1" customWidth="1"/>
    <col min="6" max="6" width="13.7109375" style="21" bestFit="1" customWidth="1"/>
    <col min="7" max="7" width="14.28515625" style="21" bestFit="1" customWidth="1"/>
    <col min="8" max="8" width="6.7109375" style="3" customWidth="1"/>
    <col min="9" max="9" width="15.5703125" style="3" customWidth="1"/>
    <col min="10" max="10" width="13.5703125" style="3" bestFit="1" customWidth="1"/>
    <col min="11" max="11" width="14.28515625" style="3" bestFit="1" customWidth="1"/>
    <col min="12" max="12" width="13.7109375" style="3" bestFit="1" customWidth="1"/>
    <col min="13" max="13" width="6.7109375" style="3" customWidth="1"/>
    <col min="14" max="16384" width="9.140625" style="3"/>
  </cols>
  <sheetData>
    <row r="1" spans="1:12" x14ac:dyDescent="0.2">
      <c r="A1" s="22" t="s">
        <v>40</v>
      </c>
      <c r="B1" s="23" t="str">
        <f>'Info '!C2</f>
        <v>JSC " Halyk Bank Georgia"</v>
      </c>
    </row>
    <row r="2" spans="1:12" x14ac:dyDescent="0.2">
      <c r="A2" s="22" t="s">
        <v>41</v>
      </c>
      <c r="B2" s="24">
        <v>45199</v>
      </c>
      <c r="C2" s="25"/>
      <c r="D2" s="26"/>
      <c r="E2" s="26"/>
      <c r="F2" s="26"/>
      <c r="G2" s="26"/>
      <c r="H2" s="27"/>
    </row>
    <row r="3" spans="1:12" ht="15" thickBot="1" x14ac:dyDescent="0.25">
      <c r="A3" s="22"/>
      <c r="B3" s="25"/>
      <c r="C3" s="25"/>
      <c r="D3" s="26"/>
      <c r="E3" s="26"/>
      <c r="F3" s="26"/>
      <c r="G3" s="26"/>
      <c r="H3" s="27"/>
    </row>
    <row r="4" spans="1:12" ht="15" customHeight="1" thickBot="1" x14ac:dyDescent="0.25">
      <c r="A4" s="28" t="s">
        <v>42</v>
      </c>
      <c r="B4" s="29" t="s">
        <v>43</v>
      </c>
      <c r="C4" s="29"/>
      <c r="D4" s="695" t="s">
        <v>44</v>
      </c>
      <c r="E4" s="696"/>
      <c r="F4" s="696"/>
      <c r="G4" s="697"/>
      <c r="H4" s="27"/>
      <c r="I4" s="698" t="s">
        <v>45</v>
      </c>
      <c r="J4" s="699"/>
      <c r="K4" s="699"/>
      <c r="L4" s="700"/>
    </row>
    <row r="5" spans="1:12" x14ac:dyDescent="0.2">
      <c r="A5" s="30" t="s">
        <v>46</v>
      </c>
      <c r="B5" s="31"/>
      <c r="C5" s="32" t="str">
        <f>INT((MONTH($B$2))/3)&amp;"Q"&amp;"-"&amp;YEAR($B$2)</f>
        <v>3Q-2023</v>
      </c>
      <c r="D5" s="32" t="str">
        <f>IF(INT(MONTH($B$2))=3, "4"&amp;"Q"&amp;"-"&amp;YEAR($B$2)-1, IF(INT(MONTH($B$2))=6, "1"&amp;"Q"&amp;"-"&amp;YEAR($B$2), IF(INT(MONTH($B$2))=9, "2"&amp;"Q"&amp;"-"&amp;YEAR($B$2),IF(INT(MONTH($B$2))=12, "3"&amp;"Q"&amp;"-"&amp;YEAR($B$2), 0))))</f>
        <v>2Q-2023</v>
      </c>
      <c r="E5" s="32" t="str">
        <f>IF(INT(MONTH($B$2))=3, "3"&amp;"Q"&amp;"-"&amp;YEAR($B$2)-1, IF(INT(MONTH($B$2))=6, "4"&amp;"Q"&amp;"-"&amp;YEAR($B$2)-1, IF(INT(MONTH($B$2))=9, "1"&amp;"Q"&amp;"-"&amp;YEAR($B$2),IF(INT(MONTH($B$2))=12, "2"&amp;"Q"&amp;"-"&amp;YEAR($B$2), 0))))</f>
        <v>1Q-2023</v>
      </c>
      <c r="F5" s="32" t="str">
        <f>IF(INT(MONTH($B$2))=3, "2"&amp;"Q"&amp;"-"&amp;YEAR($B$2)-1, IF(INT(MONTH($B$2))=6, "3"&amp;"Q"&amp;"-"&amp;YEAR($B$2)-1, IF(INT(MONTH($B$2))=9, "4"&amp;"Q"&amp;"-"&amp;YEAR($B$2)-1,IF(INT(MONTH($B$2))=12, "1"&amp;"Q"&amp;"-"&amp;YEAR($B$2), 0))))</f>
        <v>4Q-2022</v>
      </c>
      <c r="G5" s="33" t="str">
        <f>IF(INT(MONTH($B$2))=3, "1"&amp;"Q"&amp;"-"&amp;YEAR($B$2)-1, IF(INT(MONTH($B$2))=6, "2"&amp;"Q"&amp;"-"&amp;YEAR($B$2)-1, IF(INT(MONTH($B$2))=9, "3"&amp;"Q"&amp;"-"&amp;YEAR($B$2)-1,IF(INT(MONTH($B$2))=12, "4"&amp;"Q"&amp;"-"&amp;YEAR($B$2)-1, 0))))</f>
        <v>3Q-2022</v>
      </c>
      <c r="I5" s="34" t="str">
        <f>D5</f>
        <v>2Q-2023</v>
      </c>
      <c r="J5" s="32" t="str">
        <f t="shared" ref="J5:L5" si="0">E5</f>
        <v>1Q-2023</v>
      </c>
      <c r="K5" s="32" t="str">
        <f t="shared" si="0"/>
        <v>4Q-2022</v>
      </c>
      <c r="L5" s="33" t="str">
        <f t="shared" si="0"/>
        <v>3Q-2022</v>
      </c>
    </row>
    <row r="6" spans="1:12" x14ac:dyDescent="0.2">
      <c r="B6" s="35" t="s">
        <v>47</v>
      </c>
      <c r="C6" s="36"/>
      <c r="D6" s="36"/>
      <c r="E6" s="36"/>
      <c r="F6" s="36"/>
      <c r="G6" s="37"/>
      <c r="I6" s="38"/>
      <c r="J6" s="36"/>
      <c r="K6" s="36"/>
      <c r="L6" s="37"/>
    </row>
    <row r="7" spans="1:12" x14ac:dyDescent="0.2">
      <c r="A7" s="39"/>
      <c r="B7" s="40" t="s">
        <v>48</v>
      </c>
      <c r="C7" s="36"/>
      <c r="D7" s="36"/>
      <c r="E7" s="36"/>
      <c r="F7" s="36"/>
      <c r="G7" s="37"/>
      <c r="I7" s="38"/>
      <c r="J7" s="36"/>
      <c r="K7" s="36"/>
      <c r="L7" s="37"/>
    </row>
    <row r="8" spans="1:12" x14ac:dyDescent="0.2">
      <c r="A8" s="41">
        <v>1</v>
      </c>
      <c r="B8" s="42" t="s">
        <v>49</v>
      </c>
      <c r="C8" s="43">
        <v>165410077.08000004</v>
      </c>
      <c r="D8" s="44">
        <v>159953919.70999998</v>
      </c>
      <c r="E8" s="44">
        <v>154662010.89000002</v>
      </c>
      <c r="F8" s="44">
        <v>148575234.75891653</v>
      </c>
      <c r="G8" s="45">
        <v>148500023.19999993</v>
      </c>
      <c r="I8" s="46">
        <v>130045216</v>
      </c>
      <c r="J8" s="44">
        <v>128977456</v>
      </c>
      <c r="K8" s="44">
        <v>119619277</v>
      </c>
      <c r="L8" s="45">
        <v>114457601</v>
      </c>
    </row>
    <row r="9" spans="1:12" x14ac:dyDescent="0.2">
      <c r="A9" s="41">
        <v>2</v>
      </c>
      <c r="B9" s="42" t="s">
        <v>50</v>
      </c>
      <c r="C9" s="43">
        <v>195410077.08000004</v>
      </c>
      <c r="D9" s="44">
        <v>159953919.70999998</v>
      </c>
      <c r="E9" s="44">
        <v>154662010.89000002</v>
      </c>
      <c r="F9" s="44">
        <v>148575234.75891653</v>
      </c>
      <c r="G9" s="45">
        <v>148500023.19999993</v>
      </c>
      <c r="I9" s="46">
        <v>130045216</v>
      </c>
      <c r="J9" s="44">
        <v>128977456</v>
      </c>
      <c r="K9" s="44">
        <v>119619277</v>
      </c>
      <c r="L9" s="45">
        <v>114457601</v>
      </c>
    </row>
    <row r="10" spans="1:12" x14ac:dyDescent="0.2">
      <c r="A10" s="41">
        <v>3</v>
      </c>
      <c r="B10" s="42" t="s">
        <v>51</v>
      </c>
      <c r="C10" s="43">
        <v>216890043.08000004</v>
      </c>
      <c r="D10" s="44">
        <v>186196362.20999998</v>
      </c>
      <c r="E10" s="44">
        <v>180333221.39000002</v>
      </c>
      <c r="F10" s="44">
        <v>175666162.25891653</v>
      </c>
      <c r="G10" s="45">
        <v>176922903.19999993</v>
      </c>
      <c r="I10" s="46">
        <v>165218413.87791002</v>
      </c>
      <c r="J10" s="44">
        <v>164417282.5</v>
      </c>
      <c r="K10" s="44">
        <v>157844186.92000002</v>
      </c>
      <c r="L10" s="45">
        <v>153879790.56</v>
      </c>
    </row>
    <row r="11" spans="1:12" x14ac:dyDescent="0.2">
      <c r="A11" s="41">
        <v>4</v>
      </c>
      <c r="B11" s="42" t="s">
        <v>52</v>
      </c>
      <c r="C11" s="43">
        <v>126118721.49293147</v>
      </c>
      <c r="D11" s="44">
        <v>102868304.35133559</v>
      </c>
      <c r="E11" s="44">
        <v>104735918.01004322</v>
      </c>
      <c r="F11" s="44">
        <v>97273190.152069837</v>
      </c>
      <c r="G11" s="45">
        <v>109858365.89572333</v>
      </c>
      <c r="I11" s="46">
        <v>72654601.954384238</v>
      </c>
      <c r="J11" s="44">
        <v>75309555.986420184</v>
      </c>
      <c r="K11" s="44">
        <v>66714681.570645191</v>
      </c>
      <c r="L11" s="45">
        <v>60315975.857173987</v>
      </c>
    </row>
    <row r="12" spans="1:12" x14ac:dyDescent="0.2">
      <c r="A12" s="41">
        <v>5</v>
      </c>
      <c r="B12" s="42" t="s">
        <v>53</v>
      </c>
      <c r="C12" s="43">
        <v>151743169.97665516</v>
      </c>
      <c r="D12" s="44">
        <v>127812555.95598882</v>
      </c>
      <c r="E12" s="44">
        <v>130948593.5829341</v>
      </c>
      <c r="F12" s="44">
        <v>118555007.06240892</v>
      </c>
      <c r="G12" s="45">
        <v>132347337.37951653</v>
      </c>
      <c r="I12" s="46">
        <v>97092669.590540141</v>
      </c>
      <c r="J12" s="44">
        <v>100628964.7887678</v>
      </c>
      <c r="K12" s="44">
        <v>88978404.580899194</v>
      </c>
      <c r="L12" s="45">
        <v>80449290.444606692</v>
      </c>
    </row>
    <row r="13" spans="1:12" x14ac:dyDescent="0.2">
      <c r="A13" s="41">
        <v>6</v>
      </c>
      <c r="B13" s="42" t="s">
        <v>54</v>
      </c>
      <c r="C13" s="43">
        <v>185675144.44088531</v>
      </c>
      <c r="D13" s="44">
        <v>160847064.8102535</v>
      </c>
      <c r="E13" s="44">
        <v>165671985.85872945</v>
      </c>
      <c r="F13" s="44">
        <v>154240988.35005617</v>
      </c>
      <c r="G13" s="45">
        <v>169702422.16655996</v>
      </c>
      <c r="I13" s="46">
        <v>129456892.78738685</v>
      </c>
      <c r="J13" s="44">
        <v>134171953.05169041</v>
      </c>
      <c r="K13" s="44">
        <v>126303914.61367115</v>
      </c>
      <c r="L13" s="45">
        <v>114090229.60220805</v>
      </c>
    </row>
    <row r="14" spans="1:12" x14ac:dyDescent="0.2">
      <c r="A14" s="39"/>
      <c r="B14" s="35" t="s">
        <v>55</v>
      </c>
      <c r="C14" s="36"/>
      <c r="D14" s="36"/>
      <c r="E14" s="36"/>
      <c r="F14" s="36"/>
      <c r="G14" s="37"/>
      <c r="I14" s="38"/>
      <c r="J14" s="36"/>
      <c r="K14" s="36"/>
      <c r="L14" s="37"/>
    </row>
    <row r="15" spans="1:12" ht="15" customHeight="1" x14ac:dyDescent="0.2">
      <c r="A15" s="41">
        <v>7</v>
      </c>
      <c r="B15" s="42" t="s">
        <v>56</v>
      </c>
      <c r="C15" s="47">
        <v>819260545.45594764</v>
      </c>
      <c r="D15" s="44">
        <v>809875622.93964124</v>
      </c>
      <c r="E15" s="44">
        <v>885512783.5678575</v>
      </c>
      <c r="F15" s="44">
        <v>941589922.95686376</v>
      </c>
      <c r="G15" s="45">
        <v>1024712929.8261051</v>
      </c>
      <c r="I15" s="46">
        <v>793709967.23796701</v>
      </c>
      <c r="J15" s="44">
        <v>866311387.36786342</v>
      </c>
      <c r="K15" s="44">
        <v>1004061992.5786666</v>
      </c>
      <c r="L15" s="45">
        <v>894636175.53499377</v>
      </c>
    </row>
    <row r="16" spans="1:12" x14ac:dyDescent="0.2">
      <c r="A16" s="39"/>
      <c r="B16" s="35" t="s">
        <v>57</v>
      </c>
      <c r="C16" s="36"/>
      <c r="D16" s="36"/>
      <c r="E16" s="36"/>
      <c r="F16" s="36"/>
      <c r="G16" s="37"/>
      <c r="I16" s="38"/>
      <c r="J16" s="36"/>
      <c r="K16" s="36"/>
      <c r="L16" s="37"/>
    </row>
    <row r="17" spans="1:12" s="53" customFormat="1" x14ac:dyDescent="0.2">
      <c r="A17" s="41"/>
      <c r="B17" s="40" t="s">
        <v>58</v>
      </c>
      <c r="C17" s="48">
        <v>0</v>
      </c>
      <c r="D17" s="49">
        <v>0</v>
      </c>
      <c r="E17" s="49">
        <v>0</v>
      </c>
      <c r="F17" s="49">
        <v>0</v>
      </c>
      <c r="G17" s="50">
        <v>0</v>
      </c>
      <c r="H17" s="51"/>
      <c r="I17" s="52">
        <v>0</v>
      </c>
      <c r="J17" s="49">
        <v>0</v>
      </c>
      <c r="K17" s="49">
        <v>0</v>
      </c>
      <c r="L17" s="50">
        <v>0</v>
      </c>
    </row>
    <row r="18" spans="1:12" x14ac:dyDescent="0.2">
      <c r="A18" s="30">
        <v>8</v>
      </c>
      <c r="B18" s="42" t="s">
        <v>49</v>
      </c>
      <c r="C18" s="54">
        <v>0.20190167584348084</v>
      </c>
      <c r="D18" s="55">
        <v>0.19750430211667341</v>
      </c>
      <c r="E18" s="55">
        <v>0.17465813454080772</v>
      </c>
      <c r="F18" s="55">
        <v>0.15779187004502709</v>
      </c>
      <c r="G18" s="56">
        <v>0.14491865856050098</v>
      </c>
      <c r="H18" s="57"/>
      <c r="I18" s="58">
        <v>0.16384475610473259</v>
      </c>
      <c r="J18" s="55">
        <v>0.14888117353723768</v>
      </c>
      <c r="K18" s="55">
        <v>0.11913535009206917</v>
      </c>
      <c r="L18" s="56">
        <v>0.12793759533762894</v>
      </c>
    </row>
    <row r="19" spans="1:12" ht="15" customHeight="1" x14ac:dyDescent="0.2">
      <c r="A19" s="30">
        <v>9</v>
      </c>
      <c r="B19" s="42" t="s">
        <v>50</v>
      </c>
      <c r="C19" s="54">
        <v>0.23852006320070909</v>
      </c>
      <c r="D19" s="55">
        <v>0.19750430211667341</v>
      </c>
      <c r="E19" s="55">
        <v>0.17465813454080772</v>
      </c>
      <c r="F19" s="55">
        <v>0.15779187004502709</v>
      </c>
      <c r="G19" s="56">
        <v>0.14491865856050098</v>
      </c>
      <c r="H19" s="57"/>
      <c r="I19" s="58">
        <v>0.16384475610473259</v>
      </c>
      <c r="J19" s="55">
        <v>0.14888117353723768</v>
      </c>
      <c r="K19" s="55">
        <v>0.11913535009206917</v>
      </c>
      <c r="L19" s="56">
        <v>0.12793759533762894</v>
      </c>
    </row>
    <row r="20" spans="1:12" x14ac:dyDescent="0.2">
      <c r="A20" s="30">
        <v>10</v>
      </c>
      <c r="B20" s="42" t="s">
        <v>51</v>
      </c>
      <c r="C20" s="54">
        <v>0.26473878704764553</v>
      </c>
      <c r="D20" s="55">
        <v>0.22990735482833133</v>
      </c>
      <c r="E20" s="55">
        <v>0.20364835464420028</v>
      </c>
      <c r="F20" s="55">
        <v>0.18656334140373354</v>
      </c>
      <c r="G20" s="56">
        <v>0.17265606595793023</v>
      </c>
      <c r="H20" s="57"/>
      <c r="I20" s="58">
        <v>0.20815968136680194</v>
      </c>
      <c r="J20" s="55">
        <v>0.18979005112648159</v>
      </c>
      <c r="K20" s="55">
        <v>0.15720561886285442</v>
      </c>
      <c r="L20" s="56">
        <v>0.17200264729735487</v>
      </c>
    </row>
    <row r="21" spans="1:12" x14ac:dyDescent="0.2">
      <c r="A21" s="30">
        <v>11</v>
      </c>
      <c r="B21" s="42" t="s">
        <v>52</v>
      </c>
      <c r="C21" s="54">
        <v>0.15394213988755179</v>
      </c>
      <c r="D21" s="55">
        <v>0.12701741037463254</v>
      </c>
      <c r="E21" s="55">
        <v>0.11827713834694428</v>
      </c>
      <c r="F21" s="55">
        <v>0.10330738231204087</v>
      </c>
      <c r="G21" s="56">
        <v>0.10720891939400667</v>
      </c>
      <c r="H21" s="57"/>
      <c r="I21" s="58">
        <v>9.1537973508402745E-2</v>
      </c>
      <c r="J21" s="55">
        <v>8.6931277926791645E-2</v>
      </c>
      <c r="K21" s="55">
        <v>6.7455009555962731E-2</v>
      </c>
      <c r="L21" s="56">
        <v>6.6444783353771061E-2</v>
      </c>
    </row>
    <row r="22" spans="1:12" x14ac:dyDescent="0.2">
      <c r="A22" s="30">
        <v>12</v>
      </c>
      <c r="B22" s="42" t="s">
        <v>53</v>
      </c>
      <c r="C22" s="54">
        <v>0.18521967256729627</v>
      </c>
      <c r="D22" s="55">
        <v>0.15781751214101489</v>
      </c>
      <c r="E22" s="55">
        <v>0.14787882909529945</v>
      </c>
      <c r="F22" s="55">
        <v>0.12590938387500158</v>
      </c>
      <c r="G22" s="56">
        <v>0.12915552593054136</v>
      </c>
      <c r="H22" s="57"/>
      <c r="I22" s="58">
        <v>0.12232764309161082</v>
      </c>
      <c r="J22" s="55">
        <v>0.11615796150909596</v>
      </c>
      <c r="K22" s="55">
        <v>8.9969021800972562E-2</v>
      </c>
      <c r="L22" s="56">
        <v>8.8618437146875562E-2</v>
      </c>
    </row>
    <row r="23" spans="1:12" x14ac:dyDescent="0.2">
      <c r="A23" s="30">
        <v>13</v>
      </c>
      <c r="B23" s="42" t="s">
        <v>54</v>
      </c>
      <c r="C23" s="54">
        <v>0.22663747872485485</v>
      </c>
      <c r="D23" s="55">
        <v>0.19860711972836004</v>
      </c>
      <c r="E23" s="55">
        <v>0.18709158007997734</v>
      </c>
      <c r="F23" s="55">
        <v>0.16380908991219342</v>
      </c>
      <c r="G23" s="56">
        <v>0.16560972075892383</v>
      </c>
      <c r="H23" s="57"/>
      <c r="I23" s="58">
        <v>0.16310352412214774</v>
      </c>
      <c r="J23" s="55">
        <v>0.15487728201212797</v>
      </c>
      <c r="K23" s="55">
        <v>0.12777269019161835</v>
      </c>
      <c r="L23" s="56">
        <v>0.12579294460623203</v>
      </c>
    </row>
    <row r="24" spans="1:12" x14ac:dyDescent="0.2">
      <c r="A24" s="39"/>
      <c r="B24" s="35" t="s">
        <v>59</v>
      </c>
      <c r="C24" s="36"/>
      <c r="D24" s="36"/>
      <c r="E24" s="36"/>
      <c r="F24" s="36"/>
      <c r="G24" s="37"/>
      <c r="I24" s="38"/>
      <c r="J24" s="36"/>
      <c r="K24" s="36"/>
      <c r="L24" s="37"/>
    </row>
    <row r="25" spans="1:12" ht="15" customHeight="1" x14ac:dyDescent="0.2">
      <c r="A25" s="59">
        <v>14</v>
      </c>
      <c r="B25" s="42" t="s">
        <v>60</v>
      </c>
      <c r="C25" s="60">
        <v>7.3506014199612446E-2</v>
      </c>
      <c r="D25" s="61">
        <v>7.0995868011472049E-2</v>
      </c>
      <c r="E25" s="61">
        <v>6.6773752346665549E-2</v>
      </c>
      <c r="F25" s="61">
        <v>6.6564549360966382E-2</v>
      </c>
      <c r="G25" s="62">
        <v>6.6469264554670629E-2</v>
      </c>
      <c r="H25" s="57"/>
      <c r="I25" s="63">
        <v>7.0031460188136593E-2</v>
      </c>
      <c r="J25" s="61">
        <v>6.8549459358661732E-2</v>
      </c>
      <c r="K25" s="61">
        <v>6.8759858831992163E-2</v>
      </c>
      <c r="L25" s="62">
        <v>6.8318024579078082E-2</v>
      </c>
    </row>
    <row r="26" spans="1:12" x14ac:dyDescent="0.2">
      <c r="A26" s="59">
        <v>15</v>
      </c>
      <c r="B26" s="42" t="s">
        <v>61</v>
      </c>
      <c r="C26" s="60">
        <v>3.2384044586708773E-2</v>
      </c>
      <c r="D26" s="61">
        <v>3.2560184098648824E-2</v>
      </c>
      <c r="E26" s="61">
        <v>3.1774973087612943E-2</v>
      </c>
      <c r="F26" s="61">
        <v>3.1139000604765595E-2</v>
      </c>
      <c r="G26" s="62">
        <v>3.1510510446320326E-2</v>
      </c>
      <c r="H26" s="57"/>
      <c r="I26" s="63">
        <v>3.2033036865176806E-2</v>
      </c>
      <c r="J26" s="61">
        <v>3.2436591652468254E-2</v>
      </c>
      <c r="K26" s="61">
        <v>3.1824825801251143E-2</v>
      </c>
      <c r="L26" s="62">
        <v>3.2173035837006439E-2</v>
      </c>
    </row>
    <row r="27" spans="1:12" x14ac:dyDescent="0.2">
      <c r="A27" s="59">
        <v>16</v>
      </c>
      <c r="B27" s="42" t="s">
        <v>62</v>
      </c>
      <c r="C27" s="60">
        <v>2.7623439047530906E-2</v>
      </c>
      <c r="D27" s="61">
        <v>2.6636405333120179E-2</v>
      </c>
      <c r="E27" s="61">
        <v>2.4193137176586884E-2</v>
      </c>
      <c r="F27" s="61">
        <v>2.115112871862012E-2</v>
      </c>
      <c r="G27" s="62">
        <v>2.1784147488640073E-2</v>
      </c>
      <c r="H27" s="57"/>
      <c r="I27" s="63">
        <v>2.5802502897190285E-2</v>
      </c>
      <c r="J27" s="61">
        <v>2.4500020691247945E-2</v>
      </c>
      <c r="K27" s="61">
        <v>2.0593850394013073E-2</v>
      </c>
      <c r="L27" s="62">
        <v>2.2097022808048997E-2</v>
      </c>
    </row>
    <row r="28" spans="1:12" x14ac:dyDescent="0.2">
      <c r="A28" s="59">
        <v>17</v>
      </c>
      <c r="B28" s="42" t="s">
        <v>63</v>
      </c>
      <c r="C28" s="60">
        <v>4.1121969612903674E-2</v>
      </c>
      <c r="D28" s="61">
        <v>3.8435683912823225E-2</v>
      </c>
      <c r="E28" s="61">
        <v>3.4998779259052613E-2</v>
      </c>
      <c r="F28" s="61">
        <v>3.5425548756200791E-2</v>
      </c>
      <c r="G28" s="62">
        <v>3.4958754108350303E-2</v>
      </c>
      <c r="H28" s="57"/>
      <c r="I28" s="63">
        <v>3.7998423322959787E-2</v>
      </c>
      <c r="J28" s="61">
        <v>3.6112867706193479E-2</v>
      </c>
      <c r="K28" s="61">
        <v>3.693503303074102E-2</v>
      </c>
      <c r="L28" s="62">
        <v>3.614498874207165E-2</v>
      </c>
    </row>
    <row r="29" spans="1:12" x14ac:dyDescent="0.2">
      <c r="A29" s="59">
        <v>18</v>
      </c>
      <c r="B29" s="42" t="s">
        <v>64</v>
      </c>
      <c r="C29" s="60">
        <v>2.5206450539046132E-2</v>
      </c>
      <c r="D29" s="61">
        <v>2.572338549640742E-2</v>
      </c>
      <c r="E29" s="61">
        <v>2.6124298442681323E-2</v>
      </c>
      <c r="F29" s="61">
        <v>1.4925864873699892E-2</v>
      </c>
      <c r="G29" s="62">
        <v>1.889437242273535E-2</v>
      </c>
      <c r="H29" s="57"/>
      <c r="I29" s="63">
        <v>2.3214047482588901E-2</v>
      </c>
      <c r="J29" s="61">
        <v>4.0175540387653891E-2</v>
      </c>
      <c r="K29" s="61">
        <v>1.0688228035608177E-2</v>
      </c>
      <c r="L29" s="62">
        <v>1.3186249243106414E-2</v>
      </c>
    </row>
    <row r="30" spans="1:12" x14ac:dyDescent="0.2">
      <c r="A30" s="59">
        <v>19</v>
      </c>
      <c r="B30" s="42" t="s">
        <v>65</v>
      </c>
      <c r="C30" s="60">
        <v>0.13427482223047027</v>
      </c>
      <c r="D30" s="61">
        <v>0.14663433363654532</v>
      </c>
      <c r="E30" s="61">
        <v>0.16102296300689298</v>
      </c>
      <c r="F30" s="61">
        <v>9.6493122337917819E-2</v>
      </c>
      <c r="G30" s="62">
        <v>0.12442387902283959</v>
      </c>
      <c r="H30" s="57"/>
      <c r="I30" s="63">
        <v>0.16292646428960619</v>
      </c>
      <c r="J30" s="61">
        <v>0.29149005215432094</v>
      </c>
      <c r="K30" s="61">
        <v>8.1932747603129671E-2</v>
      </c>
      <c r="L30" s="62">
        <v>0.10289788324475796</v>
      </c>
    </row>
    <row r="31" spans="1:12" x14ac:dyDescent="0.2">
      <c r="A31" s="39"/>
      <c r="B31" s="35" t="s">
        <v>66</v>
      </c>
      <c r="C31" s="36"/>
      <c r="D31" s="36"/>
      <c r="E31" s="36"/>
      <c r="F31" s="36"/>
      <c r="G31" s="37"/>
      <c r="I31" s="38"/>
      <c r="J31" s="36"/>
      <c r="K31" s="36"/>
      <c r="L31" s="37"/>
    </row>
    <row r="32" spans="1:12" x14ac:dyDescent="0.2">
      <c r="A32" s="59">
        <v>20</v>
      </c>
      <c r="B32" s="42" t="s">
        <v>67</v>
      </c>
      <c r="C32" s="60">
        <v>0.10855478592292228</v>
      </c>
      <c r="D32" s="61">
        <v>0.11604136459410437</v>
      </c>
      <c r="E32" s="61">
        <v>0.11715811191931846</v>
      </c>
      <c r="F32" s="61">
        <v>0.12404384060873</v>
      </c>
      <c r="G32" s="62">
        <v>0.15348505723312802</v>
      </c>
      <c r="H32" s="57"/>
      <c r="I32" s="63">
        <v>0.10806156461272708</v>
      </c>
      <c r="J32" s="61">
        <v>0.10133743785930546</v>
      </c>
      <c r="K32" s="61">
        <v>9.1037343371470236E-2</v>
      </c>
      <c r="L32" s="62">
        <v>9.6717209265753529E-2</v>
      </c>
    </row>
    <row r="33" spans="1:12" ht="15" customHeight="1" x14ac:dyDescent="0.2">
      <c r="A33" s="59">
        <v>21</v>
      </c>
      <c r="B33" s="42" t="s">
        <v>68</v>
      </c>
      <c r="C33" s="60">
        <v>2.5584967863444913E-2</v>
      </c>
      <c r="D33" s="61">
        <v>2.6313039107584354E-2</v>
      </c>
      <c r="E33" s="61">
        <v>2.6759039285496028E-2</v>
      </c>
      <c r="F33" s="61">
        <v>2.7459002874646705E-2</v>
      </c>
      <c r="G33" s="62">
        <v>2.8598080240014628E-2</v>
      </c>
      <c r="H33" s="57"/>
      <c r="I33" s="63">
        <v>6.7529854948184531E-2</v>
      </c>
      <c r="J33" s="61">
        <v>6.5293795036890645E-2</v>
      </c>
      <c r="K33" s="61">
        <v>5.8704057823976363E-2</v>
      </c>
      <c r="L33" s="62">
        <v>6.2057020890608397E-2</v>
      </c>
    </row>
    <row r="34" spans="1:12" x14ac:dyDescent="0.2">
      <c r="A34" s="59">
        <v>22</v>
      </c>
      <c r="B34" s="42" t="s">
        <v>69</v>
      </c>
      <c r="C34" s="60">
        <v>0.72720061432078231</v>
      </c>
      <c r="D34" s="61">
        <v>0.71272538031033317</v>
      </c>
      <c r="E34" s="61">
        <v>0.70064338903627277</v>
      </c>
      <c r="F34" s="61">
        <v>0.68812561253049531</v>
      </c>
      <c r="G34" s="62">
        <v>0.67419474230238663</v>
      </c>
      <c r="H34" s="57"/>
      <c r="I34" s="63">
        <v>0.71337606464660963</v>
      </c>
      <c r="J34" s="61">
        <v>0.70117756264482656</v>
      </c>
      <c r="K34" s="61">
        <v>0.68860585532318241</v>
      </c>
      <c r="L34" s="62">
        <v>0.67416296856762303</v>
      </c>
    </row>
    <row r="35" spans="1:12" ht="15" customHeight="1" x14ac:dyDescent="0.2">
      <c r="A35" s="59">
        <v>23</v>
      </c>
      <c r="B35" s="42" t="s">
        <v>70</v>
      </c>
      <c r="C35" s="60">
        <v>0.67805320363739696</v>
      </c>
      <c r="D35" s="61">
        <v>0.65634319533423002</v>
      </c>
      <c r="E35" s="61">
        <v>0.65576702438625056</v>
      </c>
      <c r="F35" s="61">
        <v>0.66149900943179285</v>
      </c>
      <c r="G35" s="62">
        <v>0.69655331210621174</v>
      </c>
      <c r="H35" s="57"/>
      <c r="I35" s="63">
        <v>0.65665489982972458</v>
      </c>
      <c r="J35" s="61">
        <v>0.65415529226628888</v>
      </c>
      <c r="K35" s="61">
        <v>0.66178494505876917</v>
      </c>
      <c r="L35" s="62">
        <v>0.69866729208964817</v>
      </c>
    </row>
    <row r="36" spans="1:12" x14ac:dyDescent="0.2">
      <c r="A36" s="59">
        <v>24</v>
      </c>
      <c r="B36" s="42" t="s">
        <v>71</v>
      </c>
      <c r="C36" s="60">
        <v>-1.3469488301891999E-3</v>
      </c>
      <c r="D36" s="61">
        <v>-7.3419355696038871E-2</v>
      </c>
      <c r="E36" s="61">
        <v>-0.15439606905384137</v>
      </c>
      <c r="F36" s="61">
        <v>-0.1152383206115999</v>
      </c>
      <c r="G36" s="62">
        <v>1.7421657602824783E-2</v>
      </c>
      <c r="H36" s="57"/>
      <c r="I36" s="63">
        <v>-5.6345583433797967E-2</v>
      </c>
      <c r="J36" s="61">
        <v>-0.15280815137488185</v>
      </c>
      <c r="K36" s="61">
        <v>-0.11463808650956601</v>
      </c>
      <c r="L36" s="62">
        <v>1.9364636701012072E-2</v>
      </c>
    </row>
    <row r="37" spans="1:12" ht="15" customHeight="1" x14ac:dyDescent="0.2">
      <c r="A37" s="39"/>
      <c r="B37" s="35" t="s">
        <v>72</v>
      </c>
      <c r="C37" s="36"/>
      <c r="D37" s="36"/>
      <c r="E37" s="36"/>
      <c r="F37" s="36"/>
      <c r="G37" s="37"/>
      <c r="I37" s="38"/>
      <c r="J37" s="36"/>
      <c r="K37" s="36"/>
      <c r="L37" s="37"/>
    </row>
    <row r="38" spans="1:12" ht="15" customHeight="1" x14ac:dyDescent="0.2">
      <c r="A38" s="59">
        <v>25</v>
      </c>
      <c r="B38" s="42" t="s">
        <v>73</v>
      </c>
      <c r="C38" s="60">
        <v>0.22944063462933986</v>
      </c>
      <c r="D38" s="64">
        <v>0.23356483162341174</v>
      </c>
      <c r="E38" s="64">
        <v>0.28273563877753832</v>
      </c>
      <c r="F38" s="64">
        <v>0.28351726207511002</v>
      </c>
      <c r="G38" s="65">
        <v>0.31062878586669707</v>
      </c>
      <c r="H38" s="57"/>
      <c r="I38" s="66">
        <v>0.23986056984534382</v>
      </c>
      <c r="J38" s="64">
        <v>0.26710801306005855</v>
      </c>
      <c r="K38" s="64">
        <v>0.28861344946094042</v>
      </c>
      <c r="L38" s="65">
        <v>0.31824792297426829</v>
      </c>
    </row>
    <row r="39" spans="1:12" ht="15" customHeight="1" x14ac:dyDescent="0.2">
      <c r="A39" s="59">
        <v>26</v>
      </c>
      <c r="B39" s="42" t="s">
        <v>74</v>
      </c>
      <c r="C39" s="60">
        <v>0.8725994251275061</v>
      </c>
      <c r="D39" s="64">
        <v>0.82265855717587244</v>
      </c>
      <c r="E39" s="64">
        <v>0.78604013526570216</v>
      </c>
      <c r="F39" s="64">
        <v>0.79604303850112368</v>
      </c>
      <c r="G39" s="65">
        <v>0.81879161623824193</v>
      </c>
      <c r="H39" s="57"/>
      <c r="I39" s="66">
        <v>0.82241868220025982</v>
      </c>
      <c r="J39" s="64">
        <v>0.78587831890438209</v>
      </c>
      <c r="K39" s="64">
        <v>0.79696114693511511</v>
      </c>
      <c r="L39" s="65">
        <v>0.81903648698413745</v>
      </c>
    </row>
    <row r="40" spans="1:12" ht="15" customHeight="1" x14ac:dyDescent="0.2">
      <c r="A40" s="59">
        <v>27</v>
      </c>
      <c r="B40" s="42" t="s">
        <v>75</v>
      </c>
      <c r="C40" s="60">
        <v>0.11550399693366714</v>
      </c>
      <c r="D40" s="64">
        <v>0.13373347923727477</v>
      </c>
      <c r="E40" s="64">
        <v>0.17051995533091091</v>
      </c>
      <c r="F40" s="64">
        <v>0.22279513336370771</v>
      </c>
      <c r="G40" s="65">
        <v>0.2763479265315093</v>
      </c>
      <c r="H40" s="57"/>
      <c r="I40" s="66">
        <v>0.13827493291845397</v>
      </c>
      <c r="J40" s="64">
        <v>0.17447443992118325</v>
      </c>
      <c r="K40" s="64">
        <v>0.22889353704546525</v>
      </c>
      <c r="L40" s="65">
        <v>0.28371852697852989</v>
      </c>
    </row>
    <row r="41" spans="1:12" ht="15" customHeight="1" x14ac:dyDescent="0.2">
      <c r="A41" s="67"/>
      <c r="B41" s="35" t="s">
        <v>76</v>
      </c>
      <c r="C41" s="36"/>
      <c r="D41" s="36"/>
      <c r="E41" s="36"/>
      <c r="F41" s="36"/>
      <c r="G41" s="37"/>
      <c r="I41" s="38"/>
      <c r="J41" s="36"/>
      <c r="K41" s="36"/>
      <c r="L41" s="37"/>
    </row>
    <row r="42" spans="1:12" x14ac:dyDescent="0.2">
      <c r="A42" s="59">
        <v>28</v>
      </c>
      <c r="B42" s="42" t="s">
        <v>77</v>
      </c>
      <c r="C42" s="68">
        <v>204757983.64492309</v>
      </c>
      <c r="D42" s="69">
        <v>208793833.81333333</v>
      </c>
      <c r="E42" s="69">
        <v>286849621.17147988</v>
      </c>
      <c r="F42" s="69">
        <v>274400139.17000002</v>
      </c>
      <c r="G42" s="70">
        <v>303928460.03033334</v>
      </c>
      <c r="I42" s="71">
        <v>208793833.81333333</v>
      </c>
      <c r="J42" s="69">
        <v>286849621.17147988</v>
      </c>
      <c r="K42" s="69">
        <v>285229963.53729242</v>
      </c>
      <c r="L42" s="70">
        <v>304012451.29100007</v>
      </c>
    </row>
    <row r="43" spans="1:12" ht="15" customHeight="1" x14ac:dyDescent="0.2">
      <c r="A43" s="59">
        <v>29</v>
      </c>
      <c r="B43" s="42" t="s">
        <v>78</v>
      </c>
      <c r="C43" s="68">
        <v>105395197.70745748</v>
      </c>
      <c r="D43" s="69">
        <v>96949661.88179636</v>
      </c>
      <c r="E43" s="69">
        <v>139330667.89710364</v>
      </c>
      <c r="F43" s="69">
        <v>135728319.0648331</v>
      </c>
      <c r="G43" s="70">
        <v>151264172.13454899</v>
      </c>
      <c r="I43" s="71">
        <v>95976842.21607703</v>
      </c>
      <c r="J43" s="69">
        <v>137279421.53255826</v>
      </c>
      <c r="K43" s="69">
        <v>139501766.32666719</v>
      </c>
      <c r="L43" s="70">
        <v>150989867.31604698</v>
      </c>
    </row>
    <row r="44" spans="1:12" ht="15" customHeight="1" x14ac:dyDescent="0.2">
      <c r="A44" s="72">
        <v>30</v>
      </c>
      <c r="B44" s="73" t="s">
        <v>79</v>
      </c>
      <c r="C44" s="74">
        <v>1.9427638839225305</v>
      </c>
      <c r="D44" s="75">
        <v>2.1536313769500341</v>
      </c>
      <c r="E44" s="75">
        <v>2.05876872264274</v>
      </c>
      <c r="F44" s="75">
        <v>2.0216867125491165</v>
      </c>
      <c r="G44" s="76">
        <v>2.0092560964138286</v>
      </c>
      <c r="H44" s="57"/>
      <c r="I44" s="77">
        <v>2.1754605485275946</v>
      </c>
      <c r="J44" s="75">
        <v>2.0895311035634601</v>
      </c>
      <c r="K44" s="75">
        <v>2.0446333480063457</v>
      </c>
      <c r="L44" s="76">
        <v>2.0134626031205873</v>
      </c>
    </row>
    <row r="45" spans="1:12" ht="15" customHeight="1" x14ac:dyDescent="0.2">
      <c r="A45" s="72"/>
      <c r="B45" s="35" t="s">
        <v>29</v>
      </c>
      <c r="C45" s="78"/>
      <c r="D45" s="79"/>
      <c r="E45" s="79"/>
      <c r="F45" s="79"/>
      <c r="G45" s="80"/>
      <c r="I45" s="81"/>
      <c r="J45" s="79"/>
      <c r="K45" s="79"/>
      <c r="L45" s="80"/>
    </row>
    <row r="46" spans="1:12" ht="15" customHeight="1" x14ac:dyDescent="0.2">
      <c r="A46" s="72">
        <v>31</v>
      </c>
      <c r="B46" s="73" t="s">
        <v>80</v>
      </c>
      <c r="C46" s="82">
        <v>670679166.63150001</v>
      </c>
      <c r="D46" s="83">
        <v>591705016.65999997</v>
      </c>
      <c r="E46" s="83">
        <v>547493765.5819999</v>
      </c>
      <c r="F46" s="83">
        <v>618609004.25176001</v>
      </c>
      <c r="G46" s="84">
        <v>669668519.94000006</v>
      </c>
      <c r="I46" s="85">
        <v>563084519.28600001</v>
      </c>
      <c r="J46" s="83">
        <v>523194669.25549996</v>
      </c>
      <c r="K46" s="83">
        <v>585636903.75901997</v>
      </c>
      <c r="L46" s="84">
        <v>640657916.13770807</v>
      </c>
    </row>
    <row r="47" spans="1:12" ht="15" customHeight="1" x14ac:dyDescent="0.2">
      <c r="A47" s="72">
        <v>32</v>
      </c>
      <c r="B47" s="73" t="s">
        <v>81</v>
      </c>
      <c r="C47" s="82">
        <v>543314399.9514643</v>
      </c>
      <c r="D47" s="83">
        <v>530855886.47866172</v>
      </c>
      <c r="E47" s="83">
        <v>524278233.37068117</v>
      </c>
      <c r="F47" s="83">
        <v>552003703.81848586</v>
      </c>
      <c r="G47" s="84">
        <v>555939705.52999997</v>
      </c>
      <c r="I47" s="85">
        <v>502759252.43444002</v>
      </c>
      <c r="J47" s="83">
        <v>499233595.62948942</v>
      </c>
      <c r="K47" s="83">
        <v>522870100.4206394</v>
      </c>
      <c r="L47" s="84">
        <v>525634745.18101007</v>
      </c>
    </row>
    <row r="48" spans="1:12" ht="15" thickBot="1" x14ac:dyDescent="0.25">
      <c r="A48" s="86">
        <v>33</v>
      </c>
      <c r="B48" s="87" t="s">
        <v>82</v>
      </c>
      <c r="C48" s="88">
        <v>1.2344218498376143</v>
      </c>
      <c r="D48" s="89">
        <v>1.114624574637328</v>
      </c>
      <c r="E48" s="89">
        <v>1.0442809385048504</v>
      </c>
      <c r="F48" s="89">
        <v>1.1206609665343401</v>
      </c>
      <c r="G48" s="90">
        <v>1.2045999999999999</v>
      </c>
      <c r="H48" s="57"/>
      <c r="I48" s="91">
        <v>1.1199883772590071</v>
      </c>
      <c r="J48" s="89">
        <v>1.0479957155042776</v>
      </c>
      <c r="K48" s="89">
        <v>1.1200428238063065</v>
      </c>
      <c r="L48" s="90">
        <v>1.218827183726388</v>
      </c>
    </row>
    <row r="49" spans="1:2" x14ac:dyDescent="0.2">
      <c r="A49" s="92"/>
    </row>
    <row r="50" spans="1:2" ht="38.25" x14ac:dyDescent="0.2">
      <c r="B50" s="93" t="s">
        <v>83</v>
      </c>
    </row>
    <row r="51" spans="1:2" ht="51" x14ac:dyDescent="0.2">
      <c r="B51" s="93" t="s">
        <v>84</v>
      </c>
    </row>
    <row r="53" spans="1:2" x14ac:dyDescent="0.2">
      <c r="B53" s="94"/>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G21"/>
    </sheetView>
  </sheetViews>
  <sheetFormatPr defaultColWidth="9.140625" defaultRowHeight="12.75" x14ac:dyDescent="0.25"/>
  <cols>
    <col min="1" max="1" width="11.85546875" style="551" bestFit="1" customWidth="1"/>
    <col min="2" max="2" width="105.140625" style="551" bestFit="1" customWidth="1"/>
    <col min="3" max="4" width="15.28515625" style="551" bestFit="1" customWidth="1"/>
    <col min="5" max="5" width="17.5703125" style="551" bestFit="1" customWidth="1"/>
    <col min="6" max="6" width="15.28515625" style="551" bestFit="1" customWidth="1"/>
    <col min="7" max="7" width="30.42578125" style="551" customWidth="1"/>
    <col min="8" max="8" width="15.140625" style="551" customWidth="1"/>
    <col min="9" max="16384" width="9.140625" style="551"/>
  </cols>
  <sheetData>
    <row r="1" spans="1:8" ht="13.5" x14ac:dyDescent="0.25">
      <c r="A1" s="549" t="s">
        <v>40</v>
      </c>
      <c r="B1" s="550" t="str">
        <f>'Info '!C2</f>
        <v>JSC " Halyk Bank Georgia"</v>
      </c>
    </row>
    <row r="2" spans="1:8" x14ac:dyDescent="0.25">
      <c r="A2" s="552" t="s">
        <v>41</v>
      </c>
      <c r="B2" s="553">
        <f>'1. key ratios '!B2</f>
        <v>45199</v>
      </c>
    </row>
    <row r="3" spans="1:8" x14ac:dyDescent="0.25">
      <c r="A3" s="554" t="s">
        <v>560</v>
      </c>
    </row>
    <row r="5" spans="1:8" ht="12" customHeight="1" x14ac:dyDescent="0.25">
      <c r="A5" s="757" t="s">
        <v>561</v>
      </c>
      <c r="B5" s="758"/>
      <c r="C5" s="763" t="s">
        <v>562</v>
      </c>
      <c r="D5" s="764"/>
      <c r="E5" s="764"/>
      <c r="F5" s="764"/>
      <c r="G5" s="764"/>
      <c r="H5" s="765"/>
    </row>
    <row r="6" spans="1:8" x14ac:dyDescent="0.25">
      <c r="A6" s="759"/>
      <c r="B6" s="760"/>
      <c r="C6" s="766"/>
      <c r="D6" s="767"/>
      <c r="E6" s="767"/>
      <c r="F6" s="767"/>
      <c r="G6" s="767"/>
      <c r="H6" s="768"/>
    </row>
    <row r="7" spans="1:8" x14ac:dyDescent="0.25">
      <c r="A7" s="761"/>
      <c r="B7" s="762"/>
      <c r="C7" s="555" t="s">
        <v>563</v>
      </c>
      <c r="D7" s="555" t="s">
        <v>564</v>
      </c>
      <c r="E7" s="555" t="s">
        <v>565</v>
      </c>
      <c r="F7" s="555" t="s">
        <v>566</v>
      </c>
      <c r="G7" s="555" t="s">
        <v>567</v>
      </c>
      <c r="H7" s="555" t="s">
        <v>407</v>
      </c>
    </row>
    <row r="8" spans="1:8" x14ac:dyDescent="0.25">
      <c r="A8" s="556">
        <v>1</v>
      </c>
      <c r="B8" s="557" t="s">
        <v>393</v>
      </c>
      <c r="C8" s="558">
        <v>91654063.799999997</v>
      </c>
      <c r="D8" s="558">
        <v>20089755.879999999</v>
      </c>
      <c r="E8" s="558">
        <v>11812483.724430349</v>
      </c>
      <c r="F8" s="558"/>
      <c r="G8" s="558">
        <v>0.29556964337825797</v>
      </c>
      <c r="H8" s="558">
        <f t="shared" ref="H8:H20" si="0">SUM(C8:G8)</f>
        <v>123556303.69999999</v>
      </c>
    </row>
    <row r="9" spans="1:8" x14ac:dyDescent="0.25">
      <c r="A9" s="556">
        <v>2</v>
      </c>
      <c r="B9" s="557" t="s">
        <v>394</v>
      </c>
      <c r="C9" s="558">
        <v>0</v>
      </c>
      <c r="D9" s="558"/>
      <c r="E9" s="558"/>
      <c r="F9" s="558"/>
      <c r="G9" s="558"/>
      <c r="H9" s="558">
        <f t="shared" si="0"/>
        <v>0</v>
      </c>
    </row>
    <row r="10" spans="1:8" x14ac:dyDescent="0.25">
      <c r="A10" s="556">
        <v>3</v>
      </c>
      <c r="B10" s="557" t="s">
        <v>395</v>
      </c>
      <c r="C10" s="558">
        <v>0</v>
      </c>
      <c r="D10" s="558"/>
      <c r="E10" s="558"/>
      <c r="F10" s="558"/>
      <c r="G10" s="558"/>
      <c r="H10" s="558">
        <f t="shared" si="0"/>
        <v>0</v>
      </c>
    </row>
    <row r="11" spans="1:8" x14ac:dyDescent="0.25">
      <c r="A11" s="556">
        <v>4</v>
      </c>
      <c r="B11" s="557" t="s">
        <v>396</v>
      </c>
      <c r="C11" s="558">
        <v>0</v>
      </c>
      <c r="D11" s="558"/>
      <c r="E11" s="558"/>
      <c r="F11" s="558"/>
      <c r="G11" s="558"/>
      <c r="H11" s="558">
        <f t="shared" si="0"/>
        <v>0</v>
      </c>
    </row>
    <row r="12" spans="1:8" x14ac:dyDescent="0.25">
      <c r="A12" s="556">
        <v>5</v>
      </c>
      <c r="B12" s="557" t="s">
        <v>397</v>
      </c>
      <c r="C12" s="558">
        <v>0</v>
      </c>
      <c r="D12" s="558"/>
      <c r="E12" s="558"/>
      <c r="F12" s="558"/>
      <c r="G12" s="558"/>
      <c r="H12" s="558">
        <f t="shared" si="0"/>
        <v>0</v>
      </c>
    </row>
    <row r="13" spans="1:8" x14ac:dyDescent="0.25">
      <c r="A13" s="556">
        <v>6</v>
      </c>
      <c r="B13" s="557" t="s">
        <v>398</v>
      </c>
      <c r="C13" s="558">
        <v>7082355.6099999985</v>
      </c>
      <c r="D13" s="558">
        <v>54132645.060000002</v>
      </c>
      <c r="E13" s="558"/>
      <c r="F13" s="558">
        <v>745774.32999999914</v>
      </c>
      <c r="G13" s="558"/>
      <c r="H13" s="558">
        <f t="shared" si="0"/>
        <v>61960775</v>
      </c>
    </row>
    <row r="14" spans="1:8" x14ac:dyDescent="0.25">
      <c r="A14" s="556">
        <v>7</v>
      </c>
      <c r="B14" s="557" t="s">
        <v>399</v>
      </c>
      <c r="C14" s="558">
        <v>0</v>
      </c>
      <c r="D14" s="558">
        <v>77856231.061379269</v>
      </c>
      <c r="E14" s="558">
        <v>73674177.368981019</v>
      </c>
      <c r="F14" s="558">
        <v>250142251.0230163</v>
      </c>
      <c r="G14" s="558">
        <v>9975159.3012269828</v>
      </c>
      <c r="H14" s="558">
        <f t="shared" si="0"/>
        <v>411647818.75460356</v>
      </c>
    </row>
    <row r="15" spans="1:8" x14ac:dyDescent="0.25">
      <c r="A15" s="556">
        <v>8</v>
      </c>
      <c r="B15" s="559" t="s">
        <v>400</v>
      </c>
      <c r="C15" s="558">
        <v>0</v>
      </c>
      <c r="D15" s="558">
        <v>5186974.9718405781</v>
      </c>
      <c r="E15" s="558">
        <v>30149237.662555359</v>
      </c>
      <c r="F15" s="558">
        <v>109299670.09868273</v>
      </c>
      <c r="G15" s="558">
        <v>2902.7921001990221</v>
      </c>
      <c r="H15" s="558">
        <f t="shared" si="0"/>
        <v>144638785.52517885</v>
      </c>
    </row>
    <row r="16" spans="1:8" x14ac:dyDescent="0.25">
      <c r="A16" s="556">
        <v>9</v>
      </c>
      <c r="B16" s="557" t="s">
        <v>401</v>
      </c>
      <c r="C16" s="558">
        <v>0</v>
      </c>
      <c r="D16" s="558"/>
      <c r="E16" s="558"/>
      <c r="F16" s="558"/>
      <c r="G16" s="558"/>
      <c r="H16" s="558">
        <f t="shared" si="0"/>
        <v>0</v>
      </c>
    </row>
    <row r="17" spans="1:8" x14ac:dyDescent="0.25">
      <c r="A17" s="556">
        <v>10</v>
      </c>
      <c r="B17" s="560" t="s">
        <v>568</v>
      </c>
      <c r="C17" s="558"/>
      <c r="D17" s="558">
        <v>978589.39304841706</v>
      </c>
      <c r="E17" s="558">
        <v>3247878.7816801928</v>
      </c>
      <c r="F17" s="558">
        <v>14477638.813205579</v>
      </c>
      <c r="G17" s="558">
        <v>10155391.219711555</v>
      </c>
      <c r="H17" s="558">
        <f t="shared" si="0"/>
        <v>28859498.207645744</v>
      </c>
    </row>
    <row r="18" spans="1:8" x14ac:dyDescent="0.25">
      <c r="A18" s="556">
        <v>11</v>
      </c>
      <c r="B18" s="557" t="s">
        <v>403</v>
      </c>
      <c r="C18" s="558"/>
      <c r="D18" s="558"/>
      <c r="E18" s="558"/>
      <c r="F18" s="558"/>
      <c r="G18" s="558"/>
      <c r="H18" s="558">
        <f t="shared" si="0"/>
        <v>0</v>
      </c>
    </row>
    <row r="19" spans="1:8" x14ac:dyDescent="0.25">
      <c r="A19" s="556">
        <v>12</v>
      </c>
      <c r="B19" s="557" t="s">
        <v>404</v>
      </c>
      <c r="C19" s="558"/>
      <c r="D19" s="558"/>
      <c r="E19" s="558"/>
      <c r="F19" s="558"/>
      <c r="G19" s="558"/>
      <c r="H19" s="558">
        <f t="shared" si="0"/>
        <v>0</v>
      </c>
    </row>
    <row r="20" spans="1:8" x14ac:dyDescent="0.25">
      <c r="A20" s="561">
        <v>13</v>
      </c>
      <c r="B20" s="559" t="s">
        <v>405</v>
      </c>
      <c r="C20" s="558"/>
      <c r="D20" s="558"/>
      <c r="E20" s="558"/>
      <c r="F20" s="558"/>
      <c r="G20" s="558"/>
      <c r="H20" s="558">
        <f t="shared" si="0"/>
        <v>0</v>
      </c>
    </row>
    <row r="21" spans="1:8" x14ac:dyDescent="0.25">
      <c r="A21" s="556">
        <v>14</v>
      </c>
      <c r="B21" s="557" t="s">
        <v>406</v>
      </c>
      <c r="C21" s="558">
        <v>17242808.82</v>
      </c>
      <c r="D21" s="558">
        <v>13481959.79309465</v>
      </c>
      <c r="E21" s="558">
        <v>8497910.4063759875</v>
      </c>
      <c r="F21" s="558">
        <v>64440766.711777568</v>
      </c>
      <c r="G21" s="558">
        <v>28784038.90397872</v>
      </c>
      <c r="H21" s="558">
        <f>SUM(C21:G21)</f>
        <v>132447484.63522692</v>
      </c>
    </row>
    <row r="22" spans="1:8" x14ac:dyDescent="0.25">
      <c r="A22" s="562">
        <v>15</v>
      </c>
      <c r="B22" s="563" t="s">
        <v>407</v>
      </c>
      <c r="C22" s="558">
        <f>SUM(C18:C21)+SUM(C8:C16)</f>
        <v>115979228.22999999</v>
      </c>
      <c r="D22" s="558">
        <f t="shared" ref="D22:H22" si="1">SUM(D18:D21)+SUM(D8:D16)</f>
        <v>170747566.76631451</v>
      </c>
      <c r="E22" s="558">
        <f t="shared" si="1"/>
        <v>124133809.16234271</v>
      </c>
      <c r="F22" s="558">
        <f t="shared" si="1"/>
        <v>424628462.16347659</v>
      </c>
      <c r="G22" s="558">
        <f t="shared" si="1"/>
        <v>38762101.292875543</v>
      </c>
      <c r="H22" s="558">
        <f t="shared" si="1"/>
        <v>874251167.61500931</v>
      </c>
    </row>
    <row r="26" spans="1:8" ht="25.5" x14ac:dyDescent="0.25">
      <c r="B26" s="564" t="s">
        <v>569</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E22" sqref="E22"/>
    </sheetView>
  </sheetViews>
  <sheetFormatPr defaultColWidth="9.140625" defaultRowHeight="12.75" x14ac:dyDescent="0.25"/>
  <cols>
    <col min="1" max="1" width="11.85546875" style="581" bestFit="1" customWidth="1"/>
    <col min="2" max="2" width="86.85546875" style="551" customWidth="1"/>
    <col min="3" max="4" width="31.5703125" style="551" customWidth="1"/>
    <col min="5" max="5" width="15.140625" style="582" bestFit="1" customWidth="1"/>
    <col min="6" max="6" width="11.85546875" style="582" bestFit="1" customWidth="1"/>
    <col min="7" max="7" width="21.5703125" style="551" bestFit="1" customWidth="1"/>
    <col min="8" max="8" width="41.42578125" style="551" customWidth="1"/>
    <col min="9" max="16384" width="9.140625" style="551"/>
  </cols>
  <sheetData>
    <row r="1" spans="1:8" ht="13.5" x14ac:dyDescent="0.25">
      <c r="A1" s="549" t="s">
        <v>40</v>
      </c>
      <c r="B1" s="550" t="str">
        <f>'Info '!C2</f>
        <v>JSC " Halyk Bank Georgia"</v>
      </c>
      <c r="C1" s="565"/>
      <c r="D1" s="565"/>
      <c r="E1" s="565"/>
      <c r="F1" s="565"/>
      <c r="G1" s="565"/>
      <c r="H1" s="565"/>
    </row>
    <row r="2" spans="1:8" x14ac:dyDescent="0.25">
      <c r="A2" s="552" t="s">
        <v>41</v>
      </c>
      <c r="B2" s="553">
        <f>'1. key ratios '!B2</f>
        <v>45199</v>
      </c>
      <c r="C2" s="565"/>
      <c r="D2" s="565"/>
      <c r="E2" s="565"/>
      <c r="F2" s="565"/>
      <c r="G2" s="565"/>
      <c r="H2" s="565"/>
    </row>
    <row r="3" spans="1:8" x14ac:dyDescent="0.25">
      <c r="A3" s="554" t="s">
        <v>570</v>
      </c>
      <c r="B3" s="565"/>
      <c r="C3" s="565"/>
      <c r="D3" s="565"/>
      <c r="E3" s="565"/>
      <c r="F3" s="565"/>
      <c r="G3" s="565"/>
      <c r="H3" s="565"/>
    </row>
    <row r="4" spans="1:8" x14ac:dyDescent="0.25">
      <c r="A4" s="566"/>
      <c r="B4" s="565"/>
      <c r="C4" s="567" t="s">
        <v>271</v>
      </c>
      <c r="D4" s="567" t="s">
        <v>272</v>
      </c>
      <c r="E4" s="567" t="s">
        <v>273</v>
      </c>
      <c r="F4" s="567" t="s">
        <v>375</v>
      </c>
      <c r="G4" s="567" t="s">
        <v>376</v>
      </c>
      <c r="H4" s="567" t="s">
        <v>377</v>
      </c>
    </row>
    <row r="5" spans="1:8" ht="33.950000000000003" customHeight="1" x14ac:dyDescent="0.25">
      <c r="A5" s="757" t="s">
        <v>571</v>
      </c>
      <c r="B5" s="758"/>
      <c r="C5" s="769" t="s">
        <v>572</v>
      </c>
      <c r="D5" s="769"/>
      <c r="E5" s="769" t="s">
        <v>573</v>
      </c>
      <c r="F5" s="770" t="s">
        <v>574</v>
      </c>
      <c r="G5" s="770" t="s">
        <v>575</v>
      </c>
      <c r="H5" s="568" t="s">
        <v>576</v>
      </c>
    </row>
    <row r="6" spans="1:8" ht="25.5" x14ac:dyDescent="0.25">
      <c r="A6" s="761"/>
      <c r="B6" s="762"/>
      <c r="C6" s="569" t="s">
        <v>577</v>
      </c>
      <c r="D6" s="569" t="s">
        <v>578</v>
      </c>
      <c r="E6" s="769"/>
      <c r="F6" s="771"/>
      <c r="G6" s="771"/>
      <c r="H6" s="568" t="s">
        <v>579</v>
      </c>
    </row>
    <row r="7" spans="1:8" x14ac:dyDescent="0.25">
      <c r="A7" s="570">
        <v>1</v>
      </c>
      <c r="B7" s="557" t="s">
        <v>393</v>
      </c>
      <c r="C7" s="571">
        <v>0</v>
      </c>
      <c r="D7" s="571">
        <v>123570339.67999999</v>
      </c>
      <c r="E7" s="572">
        <v>14035.98</v>
      </c>
      <c r="F7" s="572">
        <v>0</v>
      </c>
      <c r="G7" s="571">
        <v>0</v>
      </c>
      <c r="H7" s="573">
        <f>C7+D7-E7-F7</f>
        <v>123556303.69999999</v>
      </c>
    </row>
    <row r="8" spans="1:8" x14ac:dyDescent="0.25">
      <c r="A8" s="570">
        <v>2</v>
      </c>
      <c r="B8" s="557" t="s">
        <v>394</v>
      </c>
      <c r="C8" s="571">
        <v>0</v>
      </c>
      <c r="D8" s="571">
        <v>0</v>
      </c>
      <c r="E8" s="572">
        <v>0</v>
      </c>
      <c r="F8" s="572">
        <v>0</v>
      </c>
      <c r="G8" s="571">
        <v>0</v>
      </c>
      <c r="H8" s="573">
        <f t="shared" ref="H8:H20" si="0">C8+D8-E8-F8</f>
        <v>0</v>
      </c>
    </row>
    <row r="9" spans="1:8" x14ac:dyDescent="0.25">
      <c r="A9" s="570">
        <v>3</v>
      </c>
      <c r="B9" s="557" t="s">
        <v>395</v>
      </c>
      <c r="C9" s="571">
        <v>0</v>
      </c>
      <c r="D9" s="571">
        <v>0</v>
      </c>
      <c r="E9" s="572">
        <v>0</v>
      </c>
      <c r="F9" s="572">
        <v>0</v>
      </c>
      <c r="G9" s="571">
        <v>0</v>
      </c>
      <c r="H9" s="573">
        <f t="shared" si="0"/>
        <v>0</v>
      </c>
    </row>
    <row r="10" spans="1:8" x14ac:dyDescent="0.25">
      <c r="A10" s="570">
        <v>4</v>
      </c>
      <c r="B10" s="557" t="s">
        <v>396</v>
      </c>
      <c r="C10" s="571">
        <v>0</v>
      </c>
      <c r="D10" s="571">
        <v>0</v>
      </c>
      <c r="E10" s="572">
        <v>0</v>
      </c>
      <c r="F10" s="572">
        <v>0</v>
      </c>
      <c r="G10" s="571">
        <v>0</v>
      </c>
      <c r="H10" s="573">
        <f t="shared" si="0"/>
        <v>0</v>
      </c>
    </row>
    <row r="11" spans="1:8" x14ac:dyDescent="0.25">
      <c r="A11" s="570">
        <v>5</v>
      </c>
      <c r="B11" s="557" t="s">
        <v>397</v>
      </c>
      <c r="C11" s="571">
        <v>0</v>
      </c>
      <c r="D11" s="571">
        <v>0</v>
      </c>
      <c r="E11" s="572">
        <v>0</v>
      </c>
      <c r="F11" s="572">
        <v>0</v>
      </c>
      <c r="G11" s="571">
        <v>0</v>
      </c>
      <c r="H11" s="573">
        <f t="shared" si="0"/>
        <v>0</v>
      </c>
    </row>
    <row r="12" spans="1:8" x14ac:dyDescent="0.25">
      <c r="A12" s="570">
        <v>6</v>
      </c>
      <c r="B12" s="557" t="s">
        <v>398</v>
      </c>
      <c r="C12" s="571">
        <v>0</v>
      </c>
      <c r="D12" s="571">
        <v>61963473.459999993</v>
      </c>
      <c r="E12" s="572">
        <v>2698.35</v>
      </c>
      <c r="F12" s="572">
        <v>0</v>
      </c>
      <c r="G12" s="571">
        <v>0</v>
      </c>
      <c r="H12" s="573">
        <f t="shared" si="0"/>
        <v>61960775.109999992</v>
      </c>
    </row>
    <row r="13" spans="1:8" x14ac:dyDescent="0.25">
      <c r="A13" s="570">
        <v>7</v>
      </c>
      <c r="B13" s="557" t="s">
        <v>399</v>
      </c>
      <c r="C13" s="571">
        <v>41684868.073694721</v>
      </c>
      <c r="D13" s="571">
        <v>378700664.26090819</v>
      </c>
      <c r="E13" s="572">
        <v>8737713.5800000001</v>
      </c>
      <c r="F13" s="572">
        <v>0</v>
      </c>
      <c r="G13" s="571">
        <v>0</v>
      </c>
      <c r="H13" s="573">
        <f t="shared" si="0"/>
        <v>411647818.75460291</v>
      </c>
    </row>
    <row r="14" spans="1:8" x14ac:dyDescent="0.25">
      <c r="A14" s="570">
        <v>8</v>
      </c>
      <c r="B14" s="559" t="s">
        <v>400</v>
      </c>
      <c r="C14" s="571">
        <v>12696381.770876154</v>
      </c>
      <c r="D14" s="571">
        <v>135869909.40741318</v>
      </c>
      <c r="E14" s="572">
        <v>3929221.87</v>
      </c>
      <c r="F14" s="572">
        <v>0</v>
      </c>
      <c r="G14" s="571">
        <v>0</v>
      </c>
      <c r="H14" s="573">
        <f t="shared" si="0"/>
        <v>144637069.30828935</v>
      </c>
    </row>
    <row r="15" spans="1:8" x14ac:dyDescent="0.25">
      <c r="A15" s="570">
        <v>9</v>
      </c>
      <c r="B15" s="557" t="s">
        <v>401</v>
      </c>
      <c r="C15" s="571">
        <v>0</v>
      </c>
      <c r="D15" s="571">
        <v>0</v>
      </c>
      <c r="E15" s="572">
        <v>0</v>
      </c>
      <c r="F15" s="572">
        <v>0</v>
      </c>
      <c r="G15" s="571">
        <v>0</v>
      </c>
      <c r="H15" s="573">
        <f t="shared" si="0"/>
        <v>0</v>
      </c>
    </row>
    <row r="16" spans="1:8" x14ac:dyDescent="0.25">
      <c r="A16" s="570">
        <v>10</v>
      </c>
      <c r="B16" s="560" t="s">
        <v>568</v>
      </c>
      <c r="C16" s="571">
        <v>36908461.285828643</v>
      </c>
      <c r="D16" s="571">
        <v>0.53</v>
      </c>
      <c r="E16" s="572">
        <v>8048963.8199999984</v>
      </c>
      <c r="F16" s="572">
        <v>0</v>
      </c>
      <c r="G16" s="571">
        <v>0</v>
      </c>
      <c r="H16" s="573">
        <f t="shared" si="0"/>
        <v>28859497.995828643</v>
      </c>
    </row>
    <row r="17" spans="1:8" x14ac:dyDescent="0.25">
      <c r="A17" s="570">
        <v>11</v>
      </c>
      <c r="B17" s="557" t="s">
        <v>403</v>
      </c>
      <c r="C17" s="571">
        <v>0</v>
      </c>
      <c r="D17" s="571">
        <v>0</v>
      </c>
      <c r="E17" s="572">
        <v>0</v>
      </c>
      <c r="F17" s="572">
        <v>0</v>
      </c>
      <c r="G17" s="571">
        <v>0</v>
      </c>
      <c r="H17" s="573">
        <f t="shared" si="0"/>
        <v>0</v>
      </c>
    </row>
    <row r="18" spans="1:8" x14ac:dyDescent="0.25">
      <c r="A18" s="570">
        <v>12</v>
      </c>
      <c r="B18" s="557" t="s">
        <v>404</v>
      </c>
      <c r="C18" s="571">
        <v>0</v>
      </c>
      <c r="D18" s="571">
        <v>0</v>
      </c>
      <c r="E18" s="572">
        <v>0</v>
      </c>
      <c r="F18" s="572">
        <v>0</v>
      </c>
      <c r="G18" s="571">
        <v>0</v>
      </c>
      <c r="H18" s="573">
        <f t="shared" si="0"/>
        <v>0</v>
      </c>
    </row>
    <row r="19" spans="1:8" x14ac:dyDescent="0.25">
      <c r="A19" s="574">
        <v>13</v>
      </c>
      <c r="B19" s="559" t="s">
        <v>405</v>
      </c>
      <c r="C19" s="571">
        <v>0</v>
      </c>
      <c r="D19" s="571">
        <v>0</v>
      </c>
      <c r="E19" s="572">
        <v>0</v>
      </c>
      <c r="F19" s="572">
        <v>0</v>
      </c>
      <c r="G19" s="571">
        <v>0</v>
      </c>
      <c r="H19" s="573">
        <f t="shared" si="0"/>
        <v>0</v>
      </c>
    </row>
    <row r="20" spans="1:8" x14ac:dyDescent="0.25">
      <c r="A20" s="570">
        <v>14</v>
      </c>
      <c r="B20" s="557" t="s">
        <v>406</v>
      </c>
      <c r="C20" s="571">
        <v>16123054.081643343</v>
      </c>
      <c r="D20" s="571">
        <v>126103542.82347289</v>
      </c>
      <c r="E20" s="572">
        <v>4246548.5426370017</v>
      </c>
      <c r="F20" s="572">
        <v>0</v>
      </c>
      <c r="G20" s="571">
        <v>0</v>
      </c>
      <c r="H20" s="573">
        <f t="shared" si="0"/>
        <v>137980048.36247924</v>
      </c>
    </row>
    <row r="21" spans="1:8" s="578" customFormat="1" x14ac:dyDescent="0.25">
      <c r="A21" s="575">
        <v>15</v>
      </c>
      <c r="B21" s="576" t="s">
        <v>407</v>
      </c>
      <c r="C21" s="577">
        <f t="shared" ref="C21:H21" si="1">SUM(C7:C15)+SUM(C17:C20)</f>
        <v>70504303.926214218</v>
      </c>
      <c r="D21" s="577">
        <f t="shared" si="1"/>
        <v>826207929.63179433</v>
      </c>
      <c r="E21" s="577">
        <f t="shared" si="1"/>
        <v>16930218.322637003</v>
      </c>
      <c r="F21" s="577">
        <f t="shared" si="1"/>
        <v>0</v>
      </c>
      <c r="G21" s="577">
        <f t="shared" si="1"/>
        <v>0</v>
      </c>
      <c r="H21" s="573">
        <f t="shared" si="1"/>
        <v>879782015.23537135</v>
      </c>
    </row>
    <row r="22" spans="1:8" x14ac:dyDescent="0.25">
      <c r="A22" s="579">
        <v>16</v>
      </c>
      <c r="B22" s="580" t="s">
        <v>580</v>
      </c>
      <c r="C22" s="571">
        <v>70504303.926214233</v>
      </c>
      <c r="D22" s="571">
        <v>578977000.1617949</v>
      </c>
      <c r="E22" s="572">
        <v>16616958.289999995</v>
      </c>
      <c r="F22" s="572">
        <v>0</v>
      </c>
      <c r="G22" s="571">
        <v>0</v>
      </c>
      <c r="H22" s="573">
        <f>C22+D22-E22-F22</f>
        <v>632864345.79800916</v>
      </c>
    </row>
    <row r="23" spans="1:8" x14ac:dyDescent="0.25">
      <c r="A23" s="579">
        <v>17</v>
      </c>
      <c r="B23" s="580" t="s">
        <v>581</v>
      </c>
      <c r="C23" s="571">
        <v>0</v>
      </c>
      <c r="D23" s="571">
        <v>16915541.189999998</v>
      </c>
      <c r="E23" s="572">
        <v>13261.21</v>
      </c>
      <c r="F23" s="572">
        <v>0</v>
      </c>
      <c r="G23" s="571">
        <v>0</v>
      </c>
      <c r="H23" s="573">
        <f>C23+D23-E23-F23</f>
        <v>16902279.979999997</v>
      </c>
    </row>
    <row r="25" spans="1:8" x14ac:dyDescent="0.25">
      <c r="E25" s="551"/>
      <c r="F25" s="551"/>
    </row>
    <row r="26" spans="1:8" ht="42.6" customHeight="1" x14ac:dyDescent="0.25">
      <c r="B26" s="564" t="s">
        <v>569</v>
      </c>
    </row>
  </sheetData>
  <mergeCells count="5">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70" zoomScaleNormal="70" workbookViewId="0">
      <selection activeCell="E22" sqref="E22"/>
    </sheetView>
  </sheetViews>
  <sheetFormatPr defaultColWidth="9.140625" defaultRowHeight="12.75" x14ac:dyDescent="0.25"/>
  <cols>
    <col min="1" max="1" width="11" style="551" bestFit="1" customWidth="1"/>
    <col min="2" max="2" width="93.42578125" style="551" customWidth="1"/>
    <col min="3" max="4" width="35" style="551" customWidth="1"/>
    <col min="5" max="5" width="19.140625" style="551" bestFit="1" customWidth="1"/>
    <col min="6" max="6" width="11.85546875" style="551" bestFit="1" customWidth="1"/>
    <col min="7" max="7" width="22" style="551" customWidth="1"/>
    <col min="8" max="8" width="19.85546875" style="551" customWidth="1"/>
    <col min="9" max="16384" width="9.140625" style="551"/>
  </cols>
  <sheetData>
    <row r="1" spans="1:8" ht="13.5" x14ac:dyDescent="0.25">
      <c r="A1" s="549" t="s">
        <v>40</v>
      </c>
      <c r="B1" s="550" t="str">
        <f>'Info '!C2</f>
        <v>JSC " Halyk Bank Georgia"</v>
      </c>
      <c r="C1" s="565"/>
      <c r="D1" s="565"/>
      <c r="E1" s="565"/>
      <c r="F1" s="565"/>
      <c r="G1" s="565"/>
      <c r="H1" s="565"/>
    </row>
    <row r="2" spans="1:8" x14ac:dyDescent="0.25">
      <c r="A2" s="552" t="s">
        <v>41</v>
      </c>
      <c r="B2" s="553">
        <f>'1. key ratios '!B2</f>
        <v>45199</v>
      </c>
      <c r="C2" s="565"/>
      <c r="D2" s="565"/>
      <c r="E2" s="565"/>
      <c r="F2" s="565"/>
      <c r="G2" s="565"/>
      <c r="H2" s="565"/>
    </row>
    <row r="3" spans="1:8" x14ac:dyDescent="0.25">
      <c r="A3" s="554" t="s">
        <v>582</v>
      </c>
      <c r="B3" s="565"/>
      <c r="C3" s="565"/>
      <c r="D3" s="565"/>
      <c r="E3" s="565"/>
      <c r="F3" s="565"/>
      <c r="G3" s="565"/>
      <c r="H3" s="565"/>
    </row>
    <row r="4" spans="1:8" x14ac:dyDescent="0.25">
      <c r="A4" s="566"/>
      <c r="B4" s="565"/>
      <c r="C4" s="567" t="s">
        <v>271</v>
      </c>
      <c r="D4" s="567" t="s">
        <v>272</v>
      </c>
      <c r="E4" s="567" t="s">
        <v>273</v>
      </c>
      <c r="F4" s="567" t="s">
        <v>375</v>
      </c>
      <c r="G4" s="567" t="s">
        <v>376</v>
      </c>
      <c r="H4" s="567" t="s">
        <v>377</v>
      </c>
    </row>
    <row r="5" spans="1:8" ht="41.45" customHeight="1" x14ac:dyDescent="0.25">
      <c r="A5" s="757" t="s">
        <v>571</v>
      </c>
      <c r="B5" s="758"/>
      <c r="C5" s="769" t="s">
        <v>572</v>
      </c>
      <c r="D5" s="769"/>
      <c r="E5" s="769" t="s">
        <v>573</v>
      </c>
      <c r="F5" s="770" t="s">
        <v>574</v>
      </c>
      <c r="G5" s="770" t="s">
        <v>575</v>
      </c>
      <c r="H5" s="568" t="s">
        <v>576</v>
      </c>
    </row>
    <row r="6" spans="1:8" ht="25.5" x14ac:dyDescent="0.25">
      <c r="A6" s="761"/>
      <c r="B6" s="762"/>
      <c r="C6" s="569" t="s">
        <v>577</v>
      </c>
      <c r="D6" s="569" t="s">
        <v>578</v>
      </c>
      <c r="E6" s="769"/>
      <c r="F6" s="771"/>
      <c r="G6" s="771"/>
      <c r="H6" s="568" t="s">
        <v>579</v>
      </c>
    </row>
    <row r="7" spans="1:8" x14ac:dyDescent="0.25">
      <c r="A7" s="583">
        <v>1</v>
      </c>
      <c r="B7" s="584" t="s">
        <v>583</v>
      </c>
      <c r="C7" s="571">
        <v>897172.76682429924</v>
      </c>
      <c r="D7" s="571">
        <v>133793181.37428044</v>
      </c>
      <c r="E7" s="571">
        <v>377436.61999999994</v>
      </c>
      <c r="F7" s="571">
        <v>0</v>
      </c>
      <c r="G7" s="571">
        <v>0</v>
      </c>
      <c r="H7" s="573">
        <f t="shared" ref="H7:H34" si="0">C7+D7-E7-F7</f>
        <v>134312917.52110472</v>
      </c>
    </row>
    <row r="8" spans="1:8" x14ac:dyDescent="0.25">
      <c r="A8" s="583">
        <v>2</v>
      </c>
      <c r="B8" s="584" t="s">
        <v>584</v>
      </c>
      <c r="C8" s="571">
        <v>3152862.031314434</v>
      </c>
      <c r="D8" s="571">
        <v>97060940.966158807</v>
      </c>
      <c r="E8" s="571">
        <v>1285474.9199999997</v>
      </c>
      <c r="F8" s="571">
        <v>0</v>
      </c>
      <c r="G8" s="571">
        <v>0</v>
      </c>
      <c r="H8" s="573">
        <f t="shared" si="0"/>
        <v>98928328.077473238</v>
      </c>
    </row>
    <row r="9" spans="1:8" x14ac:dyDescent="0.25">
      <c r="A9" s="583">
        <v>3</v>
      </c>
      <c r="B9" s="584" t="s">
        <v>585</v>
      </c>
      <c r="C9" s="571">
        <v>0</v>
      </c>
      <c r="D9" s="571">
        <v>0</v>
      </c>
      <c r="E9" s="571">
        <v>0</v>
      </c>
      <c r="F9" s="571">
        <v>0</v>
      </c>
      <c r="G9" s="571">
        <v>0</v>
      </c>
      <c r="H9" s="573">
        <f t="shared" si="0"/>
        <v>0</v>
      </c>
    </row>
    <row r="10" spans="1:8" x14ac:dyDescent="0.25">
      <c r="A10" s="583">
        <v>4</v>
      </c>
      <c r="B10" s="584" t="s">
        <v>586</v>
      </c>
      <c r="C10" s="571">
        <v>2099339.1173441964</v>
      </c>
      <c r="D10" s="571">
        <v>28873031.126105279</v>
      </c>
      <c r="E10" s="571">
        <v>151634.71000000008</v>
      </c>
      <c r="F10" s="571">
        <v>0</v>
      </c>
      <c r="G10" s="571">
        <v>0</v>
      </c>
      <c r="H10" s="573">
        <f t="shared" si="0"/>
        <v>30820735.533449475</v>
      </c>
    </row>
    <row r="11" spans="1:8" x14ac:dyDescent="0.25">
      <c r="A11" s="583">
        <v>5</v>
      </c>
      <c r="B11" s="584" t="s">
        <v>587</v>
      </c>
      <c r="C11" s="571">
        <v>13406980.889607672</v>
      </c>
      <c r="D11" s="571">
        <v>103307281.3159838</v>
      </c>
      <c r="E11" s="571">
        <v>1024717.7600000002</v>
      </c>
      <c r="F11" s="571">
        <v>0</v>
      </c>
      <c r="G11" s="571">
        <v>0</v>
      </c>
      <c r="H11" s="573">
        <f t="shared" si="0"/>
        <v>115689544.44559146</v>
      </c>
    </row>
    <row r="12" spans="1:8" x14ac:dyDescent="0.25">
      <c r="A12" s="583">
        <v>6</v>
      </c>
      <c r="B12" s="584" t="s">
        <v>588</v>
      </c>
      <c r="C12" s="571">
        <v>386408.09311199374</v>
      </c>
      <c r="D12" s="571">
        <v>25424588.752327573</v>
      </c>
      <c r="E12" s="571">
        <v>215974.51999999993</v>
      </c>
      <c r="F12" s="571">
        <v>0</v>
      </c>
      <c r="G12" s="571">
        <v>0</v>
      </c>
      <c r="H12" s="573">
        <f t="shared" si="0"/>
        <v>25595022.325439569</v>
      </c>
    </row>
    <row r="13" spans="1:8" x14ac:dyDescent="0.25">
      <c r="A13" s="583">
        <v>7</v>
      </c>
      <c r="B13" s="584" t="s">
        <v>589</v>
      </c>
      <c r="C13" s="571">
        <v>4732465.4887683662</v>
      </c>
      <c r="D13" s="571">
        <v>1446535.0566944361</v>
      </c>
      <c r="E13" s="571">
        <v>1090305.98</v>
      </c>
      <c r="F13" s="571">
        <v>0</v>
      </c>
      <c r="G13" s="571">
        <v>0</v>
      </c>
      <c r="H13" s="573">
        <f t="shared" si="0"/>
        <v>5088694.5654628016</v>
      </c>
    </row>
    <row r="14" spans="1:8" x14ac:dyDescent="0.25">
      <c r="A14" s="583">
        <v>8</v>
      </c>
      <c r="B14" s="584" t="s">
        <v>590</v>
      </c>
      <c r="C14" s="571">
        <v>94742.075941496791</v>
      </c>
      <c r="D14" s="571">
        <v>4371951.1383120362</v>
      </c>
      <c r="E14" s="571">
        <v>49096.47</v>
      </c>
      <c r="F14" s="571">
        <v>0</v>
      </c>
      <c r="G14" s="571">
        <v>0</v>
      </c>
      <c r="H14" s="573">
        <f t="shared" si="0"/>
        <v>4417596.744253533</v>
      </c>
    </row>
    <row r="15" spans="1:8" x14ac:dyDescent="0.25">
      <c r="A15" s="583">
        <v>9</v>
      </c>
      <c r="B15" s="584" t="s">
        <v>591</v>
      </c>
      <c r="C15" s="571">
        <v>3165026.2986976597</v>
      </c>
      <c r="D15" s="571">
        <v>7060270.906919729</v>
      </c>
      <c r="E15" s="571">
        <v>777565.91</v>
      </c>
      <c r="F15" s="571">
        <v>0</v>
      </c>
      <c r="G15" s="571">
        <v>0</v>
      </c>
      <c r="H15" s="573">
        <f t="shared" si="0"/>
        <v>9447731.2956173886</v>
      </c>
    </row>
    <row r="16" spans="1:8" x14ac:dyDescent="0.25">
      <c r="A16" s="583">
        <v>10</v>
      </c>
      <c r="B16" s="584" t="s">
        <v>592</v>
      </c>
      <c r="C16" s="571">
        <v>0</v>
      </c>
      <c r="D16" s="571">
        <v>825315.2960455888</v>
      </c>
      <c r="E16" s="571">
        <v>2633.23</v>
      </c>
      <c r="F16" s="571">
        <v>0</v>
      </c>
      <c r="G16" s="571">
        <v>0</v>
      </c>
      <c r="H16" s="573">
        <f t="shared" si="0"/>
        <v>822682.06604558881</v>
      </c>
    </row>
    <row r="17" spans="1:9" x14ac:dyDescent="0.25">
      <c r="A17" s="583">
        <v>11</v>
      </c>
      <c r="B17" s="584" t="s">
        <v>593</v>
      </c>
      <c r="C17" s="571">
        <v>26357.97058860831</v>
      </c>
      <c r="D17" s="571">
        <v>13715400.502100419</v>
      </c>
      <c r="E17" s="571">
        <v>39469.9</v>
      </c>
      <c r="F17" s="571">
        <v>0</v>
      </c>
      <c r="G17" s="571">
        <v>0</v>
      </c>
      <c r="H17" s="573">
        <f t="shared" si="0"/>
        <v>13702288.572689027</v>
      </c>
    </row>
    <row r="18" spans="1:9" x14ac:dyDescent="0.25">
      <c r="A18" s="583">
        <v>12</v>
      </c>
      <c r="B18" s="584" t="s">
        <v>594</v>
      </c>
      <c r="C18" s="571">
        <v>6373146.916961384</v>
      </c>
      <c r="D18" s="571">
        <v>64261435.995766334</v>
      </c>
      <c r="E18" s="571">
        <v>2113656.3899999987</v>
      </c>
      <c r="F18" s="571">
        <v>0</v>
      </c>
      <c r="G18" s="571">
        <v>0</v>
      </c>
      <c r="H18" s="573">
        <f t="shared" si="0"/>
        <v>68520926.522727713</v>
      </c>
    </row>
    <row r="19" spans="1:9" x14ac:dyDescent="0.25">
      <c r="A19" s="583">
        <v>13</v>
      </c>
      <c r="B19" s="584" t="s">
        <v>595</v>
      </c>
      <c r="C19" s="571">
        <v>10398638.651833888</v>
      </c>
      <c r="D19" s="571">
        <v>43090680.802033007</v>
      </c>
      <c r="E19" s="571">
        <v>2015620.1199999996</v>
      </c>
      <c r="F19" s="571">
        <v>0</v>
      </c>
      <c r="G19" s="571">
        <v>0</v>
      </c>
      <c r="H19" s="573">
        <f t="shared" si="0"/>
        <v>51473699.333866902</v>
      </c>
    </row>
    <row r="20" spans="1:9" x14ac:dyDescent="0.25">
      <c r="A20" s="583">
        <v>14</v>
      </c>
      <c r="B20" s="584" t="s">
        <v>596</v>
      </c>
      <c r="C20" s="571">
        <v>4556250.4867670694</v>
      </c>
      <c r="D20" s="571">
        <v>80397916.358605132</v>
      </c>
      <c r="E20" s="571">
        <v>710956.23999999987</v>
      </c>
      <c r="F20" s="571">
        <v>0</v>
      </c>
      <c r="G20" s="571">
        <v>0</v>
      </c>
      <c r="H20" s="573">
        <f t="shared" si="0"/>
        <v>84243210.605372205</v>
      </c>
    </row>
    <row r="21" spans="1:9" x14ac:dyDescent="0.25">
      <c r="A21" s="583">
        <v>15</v>
      </c>
      <c r="B21" s="584" t="s">
        <v>597</v>
      </c>
      <c r="C21" s="571">
        <v>717629.57204950275</v>
      </c>
      <c r="D21" s="571">
        <v>18300383.191425856</v>
      </c>
      <c r="E21" s="571">
        <v>259426.49999999997</v>
      </c>
      <c r="F21" s="571">
        <v>0</v>
      </c>
      <c r="G21" s="571">
        <v>0</v>
      </c>
      <c r="H21" s="573">
        <f t="shared" si="0"/>
        <v>18758586.263475358</v>
      </c>
    </row>
    <row r="22" spans="1:9" x14ac:dyDescent="0.25">
      <c r="A22" s="583">
        <v>16</v>
      </c>
      <c r="B22" s="584" t="s">
        <v>598</v>
      </c>
      <c r="C22" s="571">
        <v>529.79</v>
      </c>
      <c r="D22" s="571">
        <v>1402212.5839892756</v>
      </c>
      <c r="E22" s="571">
        <v>10619.02</v>
      </c>
      <c r="F22" s="571">
        <v>0</v>
      </c>
      <c r="G22" s="571">
        <v>0</v>
      </c>
      <c r="H22" s="573">
        <f t="shared" si="0"/>
        <v>1392123.3539892756</v>
      </c>
    </row>
    <row r="23" spans="1:9" x14ac:dyDescent="0.25">
      <c r="A23" s="583">
        <v>17</v>
      </c>
      <c r="B23" s="584" t="s">
        <v>599</v>
      </c>
      <c r="C23" s="571">
        <v>143728.68383540533</v>
      </c>
      <c r="D23" s="571">
        <v>107735.10351704607</v>
      </c>
      <c r="E23" s="571">
        <v>30625.97</v>
      </c>
      <c r="F23" s="571">
        <v>0</v>
      </c>
      <c r="G23" s="571">
        <v>0</v>
      </c>
      <c r="H23" s="573">
        <f t="shared" si="0"/>
        <v>220837.81735245141</v>
      </c>
    </row>
    <row r="24" spans="1:9" x14ac:dyDescent="0.25">
      <c r="A24" s="583">
        <v>18</v>
      </c>
      <c r="B24" s="584" t="s">
        <v>600</v>
      </c>
      <c r="C24" s="571">
        <v>0</v>
      </c>
      <c r="D24" s="571">
        <v>3382321.1448833728</v>
      </c>
      <c r="E24" s="571">
        <v>25181</v>
      </c>
      <c r="F24" s="571">
        <v>0</v>
      </c>
      <c r="G24" s="571">
        <v>0</v>
      </c>
      <c r="H24" s="573">
        <f t="shared" si="0"/>
        <v>3357140.1448833728</v>
      </c>
    </row>
    <row r="25" spans="1:9" x14ac:dyDescent="0.25">
      <c r="A25" s="583">
        <v>19</v>
      </c>
      <c r="B25" s="584" t="s">
        <v>601</v>
      </c>
      <c r="C25" s="571">
        <v>299011.39503340103</v>
      </c>
      <c r="D25" s="571">
        <v>1537608.5702414999</v>
      </c>
      <c r="E25" s="571">
        <v>37460.93</v>
      </c>
      <c r="F25" s="571">
        <v>0</v>
      </c>
      <c r="G25" s="571">
        <v>0</v>
      </c>
      <c r="H25" s="573">
        <f t="shared" si="0"/>
        <v>1799159.035274901</v>
      </c>
    </row>
    <row r="26" spans="1:9" x14ac:dyDescent="0.25">
      <c r="A26" s="583">
        <v>20</v>
      </c>
      <c r="B26" s="584" t="s">
        <v>602</v>
      </c>
      <c r="C26" s="571">
        <v>808130.29559423937</v>
      </c>
      <c r="D26" s="571">
        <v>20926740.157303758</v>
      </c>
      <c r="E26" s="571">
        <v>287716.91000000003</v>
      </c>
      <c r="F26" s="571">
        <v>0</v>
      </c>
      <c r="G26" s="571">
        <v>0</v>
      </c>
      <c r="H26" s="573">
        <f t="shared" si="0"/>
        <v>21447153.542897996</v>
      </c>
      <c r="I26" s="585"/>
    </row>
    <row r="27" spans="1:9" x14ac:dyDescent="0.25">
      <c r="A27" s="583">
        <v>21</v>
      </c>
      <c r="B27" s="584" t="s">
        <v>603</v>
      </c>
      <c r="C27" s="571">
        <v>1153084.4138424192</v>
      </c>
      <c r="D27" s="571">
        <v>1282698.7409866231</v>
      </c>
      <c r="E27" s="571">
        <v>15119.999999999998</v>
      </c>
      <c r="F27" s="571">
        <v>0</v>
      </c>
      <c r="G27" s="571">
        <v>0</v>
      </c>
      <c r="H27" s="573">
        <f t="shared" si="0"/>
        <v>2420663.154829042</v>
      </c>
      <c r="I27" s="585"/>
    </row>
    <row r="28" spans="1:9" x14ac:dyDescent="0.25">
      <c r="A28" s="583">
        <v>22</v>
      </c>
      <c r="B28" s="584" t="s">
        <v>604</v>
      </c>
      <c r="C28" s="571">
        <v>132415.87034069537</v>
      </c>
      <c r="D28" s="571">
        <v>1082132.7583490389</v>
      </c>
      <c r="E28" s="571">
        <v>52697.69999999999</v>
      </c>
      <c r="F28" s="571">
        <v>0</v>
      </c>
      <c r="G28" s="571">
        <v>0</v>
      </c>
      <c r="H28" s="573">
        <f t="shared" si="0"/>
        <v>1161850.9286897343</v>
      </c>
      <c r="I28" s="585"/>
    </row>
    <row r="29" spans="1:9" x14ac:dyDescent="0.25">
      <c r="A29" s="583">
        <v>23</v>
      </c>
      <c r="B29" s="584" t="s">
        <v>605</v>
      </c>
      <c r="C29" s="571">
        <v>11065219.747305142</v>
      </c>
      <c r="D29" s="571">
        <v>57339798.647855617</v>
      </c>
      <c r="E29" s="571">
        <v>3148645.7199999997</v>
      </c>
      <c r="F29" s="571">
        <v>0</v>
      </c>
      <c r="G29" s="571">
        <v>0</v>
      </c>
      <c r="H29" s="573">
        <f t="shared" si="0"/>
        <v>65256372.675160766</v>
      </c>
      <c r="I29" s="585"/>
    </row>
    <row r="30" spans="1:9" x14ac:dyDescent="0.25">
      <c r="A30" s="583">
        <v>24</v>
      </c>
      <c r="B30" s="584" t="s">
        <v>606</v>
      </c>
      <c r="C30" s="571">
        <v>1100397.1217153282</v>
      </c>
      <c r="D30" s="571">
        <v>21053498.609918129</v>
      </c>
      <c r="E30" s="571">
        <v>1116154.08</v>
      </c>
      <c r="F30" s="571">
        <v>0</v>
      </c>
      <c r="G30" s="571">
        <v>0</v>
      </c>
      <c r="H30" s="573">
        <f t="shared" si="0"/>
        <v>21037741.651633456</v>
      </c>
      <c r="I30" s="585"/>
    </row>
    <row r="31" spans="1:9" x14ac:dyDescent="0.25">
      <c r="A31" s="583">
        <v>25</v>
      </c>
      <c r="B31" s="584" t="s">
        <v>607</v>
      </c>
      <c r="C31" s="571">
        <v>5794766.2487370297</v>
      </c>
      <c r="D31" s="571">
        <v>34467154.201991878</v>
      </c>
      <c r="E31" s="571">
        <v>1795502.0199999996</v>
      </c>
      <c r="F31" s="571">
        <v>0</v>
      </c>
      <c r="G31" s="571">
        <v>0</v>
      </c>
      <c r="H31" s="573">
        <f t="shared" si="0"/>
        <v>38466418.430728912</v>
      </c>
      <c r="I31" s="585"/>
    </row>
    <row r="32" spans="1:9" x14ac:dyDescent="0.25">
      <c r="A32" s="583">
        <v>26</v>
      </c>
      <c r="B32" s="584" t="s">
        <v>608</v>
      </c>
      <c r="C32" s="571">
        <v>0</v>
      </c>
      <c r="D32" s="571">
        <v>0</v>
      </c>
      <c r="E32" s="571">
        <v>0</v>
      </c>
      <c r="F32" s="571">
        <v>0</v>
      </c>
      <c r="G32" s="571">
        <v>0</v>
      </c>
      <c r="H32" s="573">
        <f t="shared" si="0"/>
        <v>0</v>
      </c>
      <c r="I32" s="585"/>
    </row>
    <row r="33" spans="1:9" x14ac:dyDescent="0.25">
      <c r="A33" s="583">
        <v>27</v>
      </c>
      <c r="B33" s="586" t="s">
        <v>155</v>
      </c>
      <c r="C33" s="571">
        <v>0</v>
      </c>
      <c r="D33" s="571">
        <v>61697116.330000013</v>
      </c>
      <c r="E33" s="571">
        <v>296525.70263700251</v>
      </c>
      <c r="F33" s="571">
        <v>0</v>
      </c>
      <c r="G33" s="571">
        <v>0</v>
      </c>
      <c r="H33" s="573">
        <f t="shared" si="0"/>
        <v>61400590.627363011</v>
      </c>
      <c r="I33" s="585"/>
    </row>
    <row r="34" spans="1:9" x14ac:dyDescent="0.25">
      <c r="A34" s="583">
        <v>28</v>
      </c>
      <c r="B34" s="587" t="s">
        <v>407</v>
      </c>
      <c r="C34" s="577">
        <f>SUM(C7:C33)</f>
        <v>70504303.926214218</v>
      </c>
      <c r="D34" s="577">
        <f>SUM(D7:D33)</f>
        <v>826207929.63179469</v>
      </c>
      <c r="E34" s="577">
        <f>SUM(E7:E33)</f>
        <v>16930218.322637003</v>
      </c>
      <c r="F34" s="577">
        <f>SUM(F7:F33)</f>
        <v>0</v>
      </c>
      <c r="G34" s="577">
        <f>SUM(G7:G33)</f>
        <v>0</v>
      </c>
      <c r="H34" s="573">
        <f t="shared" si="0"/>
        <v>879782015.23537195</v>
      </c>
      <c r="I34" s="585"/>
    </row>
    <row r="35" spans="1:9" x14ac:dyDescent="0.25">
      <c r="A35" s="585"/>
      <c r="B35" s="585"/>
      <c r="C35" s="585"/>
      <c r="D35" s="585"/>
      <c r="E35" s="585"/>
      <c r="F35" s="585"/>
      <c r="G35" s="585"/>
      <c r="H35" s="585"/>
      <c r="I35" s="585"/>
    </row>
    <row r="36" spans="1:9" x14ac:dyDescent="0.25">
      <c r="A36" s="585"/>
      <c r="B36" s="588"/>
      <c r="C36" s="585"/>
      <c r="D36" s="585"/>
      <c r="E36" s="585"/>
      <c r="F36" s="585"/>
      <c r="G36" s="585"/>
      <c r="H36" s="585"/>
      <c r="I36" s="585"/>
    </row>
  </sheetData>
  <mergeCells count="5">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85" zoomScaleNormal="85" workbookViewId="0">
      <selection activeCell="E22" sqref="E22"/>
    </sheetView>
  </sheetViews>
  <sheetFormatPr defaultColWidth="9.140625" defaultRowHeight="12.75" x14ac:dyDescent="0.25"/>
  <cols>
    <col min="1" max="1" width="11.85546875" style="551" bestFit="1" customWidth="1"/>
    <col min="2" max="2" width="108" style="551" bestFit="1" customWidth="1"/>
    <col min="3" max="3" width="35.5703125" style="551" customWidth="1"/>
    <col min="4" max="4" width="38.42578125" style="582" customWidth="1"/>
    <col min="5" max="16384" width="9.140625" style="551"/>
  </cols>
  <sheetData>
    <row r="1" spans="1:4" ht="13.5" x14ac:dyDescent="0.25">
      <c r="A1" s="549" t="s">
        <v>40</v>
      </c>
      <c r="B1" s="550" t="str">
        <f>'Info '!C2</f>
        <v>JSC " Halyk Bank Georgia"</v>
      </c>
      <c r="D1" s="551"/>
    </row>
    <row r="2" spans="1:4" x14ac:dyDescent="0.25">
      <c r="A2" s="552" t="s">
        <v>41</v>
      </c>
      <c r="B2" s="553">
        <f>'1. key ratios '!B2</f>
        <v>45199</v>
      </c>
      <c r="D2" s="551"/>
    </row>
    <row r="3" spans="1:4" x14ac:dyDescent="0.25">
      <c r="A3" s="554" t="s">
        <v>609</v>
      </c>
      <c r="D3" s="551"/>
    </row>
    <row r="5" spans="1:4" x14ac:dyDescent="0.25">
      <c r="A5" s="772" t="s">
        <v>610</v>
      </c>
      <c r="B5" s="772"/>
      <c r="C5" s="555" t="s">
        <v>611</v>
      </c>
      <c r="D5" s="555" t="s">
        <v>612</v>
      </c>
    </row>
    <row r="6" spans="1:4" x14ac:dyDescent="0.25">
      <c r="A6" s="589">
        <v>1</v>
      </c>
      <c r="B6" s="590" t="s">
        <v>613</v>
      </c>
      <c r="C6" s="591">
        <v>16910565.980000034</v>
      </c>
      <c r="D6" s="591">
        <v>0</v>
      </c>
    </row>
    <row r="7" spans="1:4" x14ac:dyDescent="0.25">
      <c r="A7" s="592">
        <v>2</v>
      </c>
      <c r="B7" s="590" t="s">
        <v>614</v>
      </c>
      <c r="C7" s="591">
        <f>SUM(C8:C9)</f>
        <v>3339614.0778733985</v>
      </c>
      <c r="D7" s="591">
        <f>SUM(D8:D9)</f>
        <v>0</v>
      </c>
    </row>
    <row r="8" spans="1:4" x14ac:dyDescent="0.25">
      <c r="A8" s="593">
        <v>2.1</v>
      </c>
      <c r="B8" s="594" t="s">
        <v>615</v>
      </c>
      <c r="C8" s="591">
        <v>2913222.9797233269</v>
      </c>
      <c r="D8" s="591">
        <v>0</v>
      </c>
    </row>
    <row r="9" spans="1:4" x14ac:dyDescent="0.25">
      <c r="A9" s="593">
        <v>2.2000000000000002</v>
      </c>
      <c r="B9" s="594" t="s">
        <v>616</v>
      </c>
      <c r="C9" s="591">
        <v>426391.09815007169</v>
      </c>
      <c r="D9" s="591">
        <v>0</v>
      </c>
    </row>
    <row r="10" spans="1:4" x14ac:dyDescent="0.25">
      <c r="A10" s="589">
        <v>3</v>
      </c>
      <c r="B10" s="590" t="s">
        <v>617</v>
      </c>
      <c r="C10" s="591">
        <f>SUM(C11:C13)</f>
        <v>3698152.4545447812</v>
      </c>
      <c r="D10" s="591">
        <f>SUM(D11:D13)</f>
        <v>0</v>
      </c>
    </row>
    <row r="11" spans="1:4" x14ac:dyDescent="0.25">
      <c r="A11" s="593">
        <v>3.1</v>
      </c>
      <c r="B11" s="594" t="s">
        <v>618</v>
      </c>
      <c r="C11" s="591">
        <v>0</v>
      </c>
      <c r="D11" s="591">
        <v>0</v>
      </c>
    </row>
    <row r="12" spans="1:4" x14ac:dyDescent="0.25">
      <c r="A12" s="593">
        <v>3.2</v>
      </c>
      <c r="B12" s="594" t="s">
        <v>619</v>
      </c>
      <c r="C12" s="591">
        <v>3640300.7436366887</v>
      </c>
      <c r="D12" s="591">
        <v>0</v>
      </c>
    </row>
    <row r="13" spans="1:4" x14ac:dyDescent="0.25">
      <c r="A13" s="593">
        <v>3.3</v>
      </c>
      <c r="B13" s="594" t="s">
        <v>620</v>
      </c>
      <c r="C13" s="591">
        <v>57851.710908092595</v>
      </c>
      <c r="D13" s="591">
        <v>0</v>
      </c>
    </row>
    <row r="14" spans="1:4" x14ac:dyDescent="0.25">
      <c r="A14" s="592">
        <v>4</v>
      </c>
      <c r="B14" s="595" t="s">
        <v>621</v>
      </c>
      <c r="C14" s="591">
        <v>64930.686671375617</v>
      </c>
      <c r="D14" s="591">
        <v>0</v>
      </c>
    </row>
    <row r="15" spans="1:4" x14ac:dyDescent="0.25">
      <c r="A15" s="596">
        <v>5</v>
      </c>
      <c r="B15" s="590" t="s">
        <v>622</v>
      </c>
      <c r="C15" s="558">
        <f>C6+C7-C10+C14</f>
        <v>16616958.290000027</v>
      </c>
      <c r="D15" s="558">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70" zoomScaleNormal="70" workbookViewId="0">
      <selection activeCell="D30" sqref="D30"/>
    </sheetView>
  </sheetViews>
  <sheetFormatPr defaultColWidth="9.140625" defaultRowHeight="12.75" x14ac:dyDescent="0.25"/>
  <cols>
    <col min="1" max="1" width="11.85546875" style="551" bestFit="1" customWidth="1"/>
    <col min="2" max="2" width="128.85546875" style="551" bestFit="1" customWidth="1"/>
    <col min="3" max="3" width="37" style="551" customWidth="1"/>
    <col min="4" max="4" width="50.5703125" style="551" customWidth="1"/>
    <col min="5" max="16384" width="9.140625" style="551"/>
  </cols>
  <sheetData>
    <row r="1" spans="1:4" ht="13.5" x14ac:dyDescent="0.25">
      <c r="A1" s="549" t="s">
        <v>40</v>
      </c>
      <c r="B1" s="550" t="str">
        <f>'Info '!C2</f>
        <v>JSC " Halyk Bank Georgia"</v>
      </c>
    </row>
    <row r="2" spans="1:4" x14ac:dyDescent="0.25">
      <c r="A2" s="552" t="s">
        <v>41</v>
      </c>
      <c r="B2" s="553">
        <f>'1. key ratios '!B2</f>
        <v>45199</v>
      </c>
    </row>
    <row r="3" spans="1:4" x14ac:dyDescent="0.25">
      <c r="A3" s="554" t="s">
        <v>623</v>
      </c>
    </row>
    <row r="4" spans="1:4" x14ac:dyDescent="0.25">
      <c r="A4" s="554"/>
    </row>
    <row r="5" spans="1:4" ht="15" customHeight="1" x14ac:dyDescent="0.25">
      <c r="A5" s="773" t="s">
        <v>34</v>
      </c>
      <c r="B5" s="774"/>
      <c r="C5" s="777" t="s">
        <v>624</v>
      </c>
      <c r="D5" s="777" t="s">
        <v>625</v>
      </c>
    </row>
    <row r="6" spans="1:4" x14ac:dyDescent="0.25">
      <c r="A6" s="775"/>
      <c r="B6" s="776"/>
      <c r="C6" s="777"/>
      <c r="D6" s="777"/>
    </row>
    <row r="7" spans="1:4" x14ac:dyDescent="0.25">
      <c r="A7" s="597">
        <v>1</v>
      </c>
      <c r="B7" s="563" t="s">
        <v>626</v>
      </c>
      <c r="C7" s="571">
        <v>74576150.040000007</v>
      </c>
      <c r="D7" s="692"/>
    </row>
    <row r="8" spans="1:4" x14ac:dyDescent="0.25">
      <c r="A8" s="598">
        <v>2</v>
      </c>
      <c r="B8" s="598" t="s">
        <v>627</v>
      </c>
      <c r="C8" s="571">
        <v>11370424.379502783</v>
      </c>
      <c r="D8" s="692"/>
    </row>
    <row r="9" spans="1:4" x14ac:dyDescent="0.25">
      <c r="A9" s="598">
        <v>3</v>
      </c>
      <c r="B9" s="599" t="s">
        <v>628</v>
      </c>
      <c r="C9" s="571">
        <v>729241.66049721849</v>
      </c>
      <c r="D9" s="692"/>
    </row>
    <row r="10" spans="1:4" x14ac:dyDescent="0.25">
      <c r="A10" s="598">
        <v>4</v>
      </c>
      <c r="B10" s="598" t="s">
        <v>629</v>
      </c>
      <c r="C10" s="571">
        <v>16171512.153785782</v>
      </c>
      <c r="D10" s="692"/>
    </row>
    <row r="11" spans="1:4" x14ac:dyDescent="0.25">
      <c r="A11" s="598">
        <v>5</v>
      </c>
      <c r="B11" s="600" t="s">
        <v>630</v>
      </c>
      <c r="C11" s="571">
        <v>619378.23762613465</v>
      </c>
      <c r="D11" s="692"/>
    </row>
    <row r="12" spans="1:4" x14ac:dyDescent="0.25">
      <c r="A12" s="598">
        <v>6</v>
      </c>
      <c r="B12" s="600" t="s">
        <v>631</v>
      </c>
      <c r="C12" s="571">
        <v>7949804.8699999982</v>
      </c>
      <c r="D12" s="692"/>
    </row>
    <row r="13" spans="1:4" x14ac:dyDescent="0.25">
      <c r="A13" s="598">
        <v>7</v>
      </c>
      <c r="B13" s="600" t="s">
        <v>632</v>
      </c>
      <c r="C13" s="571"/>
      <c r="D13" s="692"/>
    </row>
    <row r="14" spans="1:4" x14ac:dyDescent="0.25">
      <c r="A14" s="598">
        <v>8</v>
      </c>
      <c r="B14" s="600" t="s">
        <v>633</v>
      </c>
      <c r="C14" s="571">
        <v>2760592.9</v>
      </c>
      <c r="D14" s="572">
        <v>3479307.41</v>
      </c>
    </row>
    <row r="15" spans="1:4" x14ac:dyDescent="0.25">
      <c r="A15" s="598">
        <v>9</v>
      </c>
      <c r="B15" s="600" t="s">
        <v>634</v>
      </c>
      <c r="C15" s="571"/>
      <c r="D15" s="572">
        <v>0</v>
      </c>
    </row>
    <row r="16" spans="1:4" x14ac:dyDescent="0.25">
      <c r="A16" s="598">
        <v>10</v>
      </c>
      <c r="B16" s="600" t="s">
        <v>635</v>
      </c>
      <c r="C16" s="571">
        <v>4799003.2904093154</v>
      </c>
      <c r="D16" s="572">
        <v>0</v>
      </c>
    </row>
    <row r="17" spans="1:4" x14ac:dyDescent="0.25">
      <c r="A17" s="598">
        <v>11</v>
      </c>
      <c r="B17" s="600" t="s">
        <v>636</v>
      </c>
      <c r="C17" s="571">
        <v>42732.855750333139</v>
      </c>
      <c r="D17" s="692"/>
    </row>
    <row r="18" spans="1:4" x14ac:dyDescent="0.25">
      <c r="A18" s="597">
        <v>12</v>
      </c>
      <c r="B18" s="601" t="s">
        <v>637</v>
      </c>
      <c r="C18" s="577">
        <f>C7+C8+C9-C10</f>
        <v>70504303.926214233</v>
      </c>
      <c r="D18" s="692"/>
    </row>
    <row r="21" spans="1:4" x14ac:dyDescent="0.25">
      <c r="B21" s="549"/>
    </row>
    <row r="22" spans="1:4" x14ac:dyDescent="0.25">
      <c r="B22" s="552"/>
    </row>
    <row r="23" spans="1:4" x14ac:dyDescent="0.25">
      <c r="B23" s="55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0" zoomScaleNormal="80" workbookViewId="0">
      <selection activeCell="C8" sqref="C8:AA28"/>
    </sheetView>
  </sheetViews>
  <sheetFormatPr defaultColWidth="9.140625" defaultRowHeight="12.75" x14ac:dyDescent="0.25"/>
  <cols>
    <col min="1" max="1" width="11.85546875" style="565" bestFit="1" customWidth="1"/>
    <col min="2" max="2" width="63.85546875" style="565" customWidth="1"/>
    <col min="3" max="3" width="18.85546875" style="565" bestFit="1" customWidth="1"/>
    <col min="4" max="18" width="22.28515625" style="565" customWidth="1"/>
    <col min="19" max="19" width="23.28515625" style="565" bestFit="1" customWidth="1"/>
    <col min="20" max="26" width="22.28515625" style="565" customWidth="1"/>
    <col min="27" max="27" width="23.28515625" style="565" bestFit="1" customWidth="1"/>
    <col min="28" max="28" width="20" style="565" customWidth="1"/>
    <col min="29" max="16384" width="9.140625" style="565"/>
  </cols>
  <sheetData>
    <row r="1" spans="1:28" ht="13.5" x14ac:dyDescent="0.25">
      <c r="A1" s="549" t="s">
        <v>40</v>
      </c>
      <c r="B1" s="550" t="str">
        <f>'Info '!C2</f>
        <v>JSC " Halyk Bank Georgia"</v>
      </c>
    </row>
    <row r="2" spans="1:28" x14ac:dyDescent="0.25">
      <c r="A2" s="552" t="s">
        <v>41</v>
      </c>
      <c r="B2" s="553">
        <f>'1. key ratios '!B2</f>
        <v>45199</v>
      </c>
      <c r="C2" s="566"/>
    </row>
    <row r="3" spans="1:28" x14ac:dyDescent="0.25">
      <c r="A3" s="554" t="s">
        <v>638</v>
      </c>
    </row>
    <row r="5" spans="1:28" ht="15" customHeight="1" x14ac:dyDescent="0.25">
      <c r="A5" s="779" t="s">
        <v>639</v>
      </c>
      <c r="B5" s="780"/>
      <c r="C5" s="785" t="s">
        <v>640</v>
      </c>
      <c r="D5" s="786"/>
      <c r="E5" s="786"/>
      <c r="F5" s="786"/>
      <c r="G5" s="786"/>
      <c r="H5" s="786"/>
      <c r="I5" s="786"/>
      <c r="J5" s="786"/>
      <c r="K5" s="786"/>
      <c r="L5" s="786"/>
      <c r="M5" s="786"/>
      <c r="N5" s="786"/>
      <c r="O5" s="786"/>
      <c r="P5" s="786"/>
      <c r="Q5" s="786"/>
      <c r="R5" s="786"/>
      <c r="S5" s="786"/>
      <c r="T5" s="602"/>
      <c r="U5" s="602"/>
      <c r="V5" s="602"/>
      <c r="W5" s="602"/>
      <c r="X5" s="602"/>
      <c r="Y5" s="602"/>
      <c r="Z5" s="602"/>
      <c r="AA5" s="603"/>
      <c r="AB5" s="604"/>
    </row>
    <row r="6" spans="1:28" ht="12" customHeight="1" x14ac:dyDescent="0.25">
      <c r="A6" s="781"/>
      <c r="B6" s="782"/>
      <c r="C6" s="787" t="s">
        <v>407</v>
      </c>
      <c r="D6" s="789" t="s">
        <v>641</v>
      </c>
      <c r="E6" s="789"/>
      <c r="F6" s="789"/>
      <c r="G6" s="789"/>
      <c r="H6" s="789" t="s">
        <v>642</v>
      </c>
      <c r="I6" s="789"/>
      <c r="J6" s="789"/>
      <c r="K6" s="789"/>
      <c r="L6" s="605"/>
      <c r="M6" s="790" t="s">
        <v>643</v>
      </c>
      <c r="N6" s="790"/>
      <c r="O6" s="790"/>
      <c r="P6" s="790"/>
      <c r="Q6" s="790"/>
      <c r="R6" s="790"/>
      <c r="S6" s="771"/>
      <c r="T6" s="606"/>
      <c r="U6" s="778" t="s">
        <v>644</v>
      </c>
      <c r="V6" s="778"/>
      <c r="W6" s="778"/>
      <c r="X6" s="778"/>
      <c r="Y6" s="778"/>
      <c r="Z6" s="778"/>
      <c r="AA6" s="769"/>
      <c r="AB6" s="607"/>
    </row>
    <row r="7" spans="1:28" x14ac:dyDescent="0.25">
      <c r="A7" s="783"/>
      <c r="B7" s="784"/>
      <c r="C7" s="788"/>
      <c r="D7" s="608"/>
      <c r="E7" s="609" t="s">
        <v>645</v>
      </c>
      <c r="F7" s="568" t="s">
        <v>646</v>
      </c>
      <c r="G7" s="567" t="s">
        <v>647</v>
      </c>
      <c r="H7" s="566"/>
      <c r="I7" s="609" t="s">
        <v>645</v>
      </c>
      <c r="J7" s="568" t="s">
        <v>646</v>
      </c>
      <c r="K7" s="567" t="s">
        <v>647</v>
      </c>
      <c r="L7" s="610"/>
      <c r="M7" s="609" t="s">
        <v>645</v>
      </c>
      <c r="N7" s="609" t="s">
        <v>646</v>
      </c>
      <c r="O7" s="609" t="s">
        <v>648</v>
      </c>
      <c r="P7" s="609" t="s">
        <v>649</v>
      </c>
      <c r="Q7" s="609" t="s">
        <v>650</v>
      </c>
      <c r="R7" s="568" t="s">
        <v>651</v>
      </c>
      <c r="S7" s="609" t="s">
        <v>652</v>
      </c>
      <c r="T7" s="610"/>
      <c r="U7" s="609" t="s">
        <v>645</v>
      </c>
      <c r="V7" s="609" t="s">
        <v>646</v>
      </c>
      <c r="W7" s="609" t="s">
        <v>648</v>
      </c>
      <c r="X7" s="609" t="s">
        <v>649</v>
      </c>
      <c r="Y7" s="609" t="s">
        <v>650</v>
      </c>
      <c r="Z7" s="568" t="s">
        <v>651</v>
      </c>
      <c r="AA7" s="609" t="s">
        <v>652</v>
      </c>
      <c r="AB7" s="604"/>
    </row>
    <row r="8" spans="1:28" x14ac:dyDescent="0.25">
      <c r="A8" s="611">
        <v>1</v>
      </c>
      <c r="B8" s="576" t="s">
        <v>611</v>
      </c>
      <c r="C8" s="689">
        <f>SUM(C9:C14)</f>
        <v>649481304.08800864</v>
      </c>
      <c r="D8" s="689">
        <f t="shared" ref="D8:AA8" si="0">SUM(D9:D14)</f>
        <v>523339887.58250391</v>
      </c>
      <c r="E8" s="689">
        <f t="shared" si="0"/>
        <v>37139392.945784189</v>
      </c>
      <c r="F8" s="689">
        <f t="shared" si="0"/>
        <v>0</v>
      </c>
      <c r="G8" s="689">
        <f t="shared" si="0"/>
        <v>0</v>
      </c>
      <c r="H8" s="689">
        <f t="shared" si="0"/>
        <v>55637112.579290599</v>
      </c>
      <c r="I8" s="689">
        <f t="shared" si="0"/>
        <v>34747704.767776087</v>
      </c>
      <c r="J8" s="689">
        <f t="shared" si="0"/>
        <v>12399774.11216848</v>
      </c>
      <c r="K8" s="689">
        <f t="shared" si="0"/>
        <v>0</v>
      </c>
      <c r="L8" s="689">
        <f t="shared" si="0"/>
        <v>68424932.045198023</v>
      </c>
      <c r="M8" s="689">
        <f t="shared" si="0"/>
        <v>6436062.0517483894</v>
      </c>
      <c r="N8" s="689">
        <f t="shared" si="0"/>
        <v>9769577.2072947882</v>
      </c>
      <c r="O8" s="689">
        <f t="shared" si="0"/>
        <v>11244801.027573125</v>
      </c>
      <c r="P8" s="689">
        <f t="shared" si="0"/>
        <v>7550091.1607258506</v>
      </c>
      <c r="Q8" s="689">
        <f t="shared" si="0"/>
        <v>9553401.7739844397</v>
      </c>
      <c r="R8" s="689">
        <f t="shared" si="0"/>
        <v>4984002.2871109778</v>
      </c>
      <c r="S8" s="689">
        <f t="shared" si="0"/>
        <v>293335.41335784824</v>
      </c>
      <c r="T8" s="689">
        <f t="shared" si="0"/>
        <v>2079371.8810161948</v>
      </c>
      <c r="U8" s="689">
        <f t="shared" si="0"/>
        <v>0</v>
      </c>
      <c r="V8" s="689">
        <f t="shared" si="0"/>
        <v>0</v>
      </c>
      <c r="W8" s="689">
        <f t="shared" si="0"/>
        <v>39440.888412034015</v>
      </c>
      <c r="X8" s="689">
        <f t="shared" si="0"/>
        <v>82452.02</v>
      </c>
      <c r="Y8" s="689">
        <f t="shared" si="0"/>
        <v>1856083.4267915429</v>
      </c>
      <c r="Z8" s="689">
        <f t="shared" si="0"/>
        <v>101395.54581261759</v>
      </c>
      <c r="AA8" s="689">
        <f t="shared" si="0"/>
        <v>0</v>
      </c>
      <c r="AB8" s="612"/>
    </row>
    <row r="9" spans="1:28" x14ac:dyDescent="0.25">
      <c r="A9" s="583">
        <v>1.1000000000000001</v>
      </c>
      <c r="B9" s="613" t="s">
        <v>653</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12"/>
    </row>
    <row r="10" spans="1:28" x14ac:dyDescent="0.25">
      <c r="A10" s="583">
        <v>1.2</v>
      </c>
      <c r="B10" s="613" t="s">
        <v>654</v>
      </c>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12"/>
    </row>
    <row r="11" spans="1:28" x14ac:dyDescent="0.25">
      <c r="A11" s="583">
        <v>1.3</v>
      </c>
      <c r="B11" s="613" t="s">
        <v>655</v>
      </c>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12"/>
    </row>
    <row r="12" spans="1:28" x14ac:dyDescent="0.25">
      <c r="A12" s="583">
        <v>1.4</v>
      </c>
      <c r="B12" s="613" t="s">
        <v>656</v>
      </c>
      <c r="C12" s="690">
        <f>D12+H12+L12+T12</f>
        <v>23199613.593549673</v>
      </c>
      <c r="D12" s="690">
        <v>22078356.370292734</v>
      </c>
      <c r="E12" s="690">
        <v>0</v>
      </c>
      <c r="F12" s="690">
        <v>0</v>
      </c>
      <c r="G12" s="690">
        <v>0</v>
      </c>
      <c r="H12" s="690">
        <v>0</v>
      </c>
      <c r="I12" s="690">
        <v>0</v>
      </c>
      <c r="J12" s="690">
        <v>0</v>
      </c>
      <c r="K12" s="690">
        <v>0</v>
      </c>
      <c r="L12" s="690">
        <v>1062248.8048963435</v>
      </c>
      <c r="M12" s="690">
        <v>0</v>
      </c>
      <c r="N12" s="690">
        <v>0</v>
      </c>
      <c r="O12" s="690">
        <v>0</v>
      </c>
      <c r="P12" s="690">
        <v>0</v>
      </c>
      <c r="Q12" s="690">
        <v>162819.20978805501</v>
      </c>
      <c r="R12" s="690">
        <v>633978.88769601204</v>
      </c>
      <c r="S12" s="690">
        <v>0</v>
      </c>
      <c r="T12" s="690">
        <v>59008.418360595751</v>
      </c>
      <c r="U12" s="690">
        <v>0</v>
      </c>
      <c r="V12" s="690">
        <v>0</v>
      </c>
      <c r="W12" s="690">
        <v>0</v>
      </c>
      <c r="X12" s="690">
        <v>0</v>
      </c>
      <c r="Y12" s="690">
        <v>0</v>
      </c>
      <c r="Z12" s="690">
        <v>59008.418360595751</v>
      </c>
      <c r="AA12" s="690">
        <v>0</v>
      </c>
      <c r="AB12" s="612"/>
    </row>
    <row r="13" spans="1:28" x14ac:dyDescent="0.25">
      <c r="A13" s="583">
        <v>1.5</v>
      </c>
      <c r="B13" s="613" t="s">
        <v>657</v>
      </c>
      <c r="C13" s="690">
        <f>D13+H13+L13+T13</f>
        <v>355723949.39836383</v>
      </c>
      <c r="D13" s="690">
        <v>273933384.92916363</v>
      </c>
      <c r="E13" s="690">
        <v>22838529.5623396</v>
      </c>
      <c r="F13" s="690">
        <v>0</v>
      </c>
      <c r="G13" s="690">
        <v>0</v>
      </c>
      <c r="H13" s="690">
        <v>45308749.53547167</v>
      </c>
      <c r="I13" s="690">
        <v>33019936.620235063</v>
      </c>
      <c r="J13" s="690">
        <v>8525961.9934896491</v>
      </c>
      <c r="K13" s="690">
        <v>0</v>
      </c>
      <c r="L13" s="690">
        <v>34786525.211930946</v>
      </c>
      <c r="M13" s="690">
        <v>4048281.3634217074</v>
      </c>
      <c r="N13" s="690">
        <v>6142379.5929543134</v>
      </c>
      <c r="O13" s="690">
        <v>1051677.5252021218</v>
      </c>
      <c r="P13" s="690">
        <v>1700193.5971938083</v>
      </c>
      <c r="Q13" s="690">
        <v>6939176.7068940559</v>
      </c>
      <c r="R13" s="690">
        <v>2395917.0390449329</v>
      </c>
      <c r="S13" s="690">
        <v>0</v>
      </c>
      <c r="T13" s="690">
        <v>1695289.7217975836</v>
      </c>
      <c r="U13" s="690">
        <v>0</v>
      </c>
      <c r="V13" s="690">
        <v>0</v>
      </c>
      <c r="W13" s="690">
        <v>36082.638386243008</v>
      </c>
      <c r="X13" s="690">
        <v>0</v>
      </c>
      <c r="Y13" s="690">
        <v>1659207.0834113406</v>
      </c>
      <c r="Z13" s="690">
        <v>0</v>
      </c>
      <c r="AA13" s="690">
        <v>0</v>
      </c>
      <c r="AB13" s="612"/>
    </row>
    <row r="14" spans="1:28" x14ac:dyDescent="0.25">
      <c r="A14" s="583">
        <v>1.6</v>
      </c>
      <c r="B14" s="613" t="s">
        <v>658</v>
      </c>
      <c r="C14" s="690">
        <f>D14+H14+L14+T14</f>
        <v>270557741.0960952</v>
      </c>
      <c r="D14" s="690">
        <v>227328146.28304753</v>
      </c>
      <c r="E14" s="690">
        <v>14300863.383444587</v>
      </c>
      <c r="F14" s="690">
        <v>0</v>
      </c>
      <c r="G14" s="690">
        <v>0</v>
      </c>
      <c r="H14" s="690">
        <v>10328363.043818928</v>
      </c>
      <c r="I14" s="690">
        <v>1727768.1475410203</v>
      </c>
      <c r="J14" s="690">
        <v>3873812.118678831</v>
      </c>
      <c r="K14" s="690">
        <v>0</v>
      </c>
      <c r="L14" s="690">
        <v>32576158.028370742</v>
      </c>
      <c r="M14" s="690">
        <v>2387780.688326682</v>
      </c>
      <c r="N14" s="690">
        <v>3627197.6143404753</v>
      </c>
      <c r="O14" s="690">
        <v>10193123.502371004</v>
      </c>
      <c r="P14" s="690">
        <v>5849897.5635320423</v>
      </c>
      <c r="Q14" s="690">
        <v>2451405.8573023276</v>
      </c>
      <c r="R14" s="690">
        <v>1954106.3603700332</v>
      </c>
      <c r="S14" s="690">
        <v>293335.41335784824</v>
      </c>
      <c r="T14" s="690">
        <v>325073.74085801526</v>
      </c>
      <c r="U14" s="690">
        <v>0</v>
      </c>
      <c r="V14" s="690">
        <v>0</v>
      </c>
      <c r="W14" s="690">
        <v>3358.250025791006</v>
      </c>
      <c r="X14" s="690">
        <v>82452.02</v>
      </c>
      <c r="Y14" s="690">
        <v>196876.34338020236</v>
      </c>
      <c r="Z14" s="690">
        <v>42387.127452021843</v>
      </c>
      <c r="AA14" s="690">
        <v>0</v>
      </c>
      <c r="AB14" s="612"/>
    </row>
    <row r="15" spans="1:28" x14ac:dyDescent="0.25">
      <c r="A15" s="611">
        <v>2</v>
      </c>
      <c r="B15" s="587" t="s">
        <v>659</v>
      </c>
      <c r="C15" s="689">
        <f>SUM(C16:C21)</f>
        <v>16915541.189999998</v>
      </c>
      <c r="D15" s="689">
        <f t="shared" ref="D15:AA15" si="1">SUM(D16:D21)</f>
        <v>16915541.189999998</v>
      </c>
      <c r="E15" s="689">
        <f t="shared" si="1"/>
        <v>0</v>
      </c>
      <c r="F15" s="689">
        <f t="shared" si="1"/>
        <v>0</v>
      </c>
      <c r="G15" s="689">
        <f t="shared" si="1"/>
        <v>0</v>
      </c>
      <c r="H15" s="689">
        <f t="shared" si="1"/>
        <v>0</v>
      </c>
      <c r="I15" s="689">
        <f t="shared" si="1"/>
        <v>0</v>
      </c>
      <c r="J15" s="689">
        <f t="shared" si="1"/>
        <v>0</v>
      </c>
      <c r="K15" s="689">
        <f t="shared" si="1"/>
        <v>0</v>
      </c>
      <c r="L15" s="689">
        <f t="shared" si="1"/>
        <v>0</v>
      </c>
      <c r="M15" s="689">
        <f t="shared" si="1"/>
        <v>0</v>
      </c>
      <c r="N15" s="689">
        <f t="shared" si="1"/>
        <v>0</v>
      </c>
      <c r="O15" s="689">
        <f t="shared" si="1"/>
        <v>0</v>
      </c>
      <c r="P15" s="689">
        <f t="shared" si="1"/>
        <v>0</v>
      </c>
      <c r="Q15" s="689">
        <f t="shared" si="1"/>
        <v>0</v>
      </c>
      <c r="R15" s="689">
        <f t="shared" si="1"/>
        <v>0</v>
      </c>
      <c r="S15" s="689">
        <f t="shared" si="1"/>
        <v>0</v>
      </c>
      <c r="T15" s="689">
        <f t="shared" si="1"/>
        <v>0</v>
      </c>
      <c r="U15" s="689">
        <f t="shared" si="1"/>
        <v>0</v>
      </c>
      <c r="V15" s="689">
        <f t="shared" si="1"/>
        <v>0</v>
      </c>
      <c r="W15" s="689">
        <f t="shared" si="1"/>
        <v>0</v>
      </c>
      <c r="X15" s="689">
        <f t="shared" si="1"/>
        <v>0</v>
      </c>
      <c r="Y15" s="689">
        <f t="shared" si="1"/>
        <v>0</v>
      </c>
      <c r="Z15" s="689">
        <f t="shared" si="1"/>
        <v>0</v>
      </c>
      <c r="AA15" s="689">
        <f t="shared" si="1"/>
        <v>0</v>
      </c>
      <c r="AB15" s="612"/>
    </row>
    <row r="16" spans="1:28" x14ac:dyDescent="0.25">
      <c r="A16" s="583">
        <v>2.1</v>
      </c>
      <c r="B16" s="613" t="s">
        <v>653</v>
      </c>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0"/>
      <c r="AA16" s="690"/>
      <c r="AB16" s="612"/>
    </row>
    <row r="17" spans="1:28" x14ac:dyDescent="0.25">
      <c r="A17" s="583">
        <v>2.2000000000000002</v>
      </c>
      <c r="B17" s="613" t="s">
        <v>654</v>
      </c>
      <c r="C17" s="690">
        <f>D17</f>
        <v>16915541.189999998</v>
      </c>
      <c r="D17" s="690">
        <v>16915541.189999998</v>
      </c>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12"/>
    </row>
    <row r="18" spans="1:28" x14ac:dyDescent="0.25">
      <c r="A18" s="583">
        <v>2.2999999999999998</v>
      </c>
      <c r="B18" s="613" t="s">
        <v>655</v>
      </c>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612"/>
    </row>
    <row r="19" spans="1:28" x14ac:dyDescent="0.25">
      <c r="A19" s="583">
        <v>2.4</v>
      </c>
      <c r="B19" s="613" t="s">
        <v>656</v>
      </c>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12"/>
    </row>
    <row r="20" spans="1:28" x14ac:dyDescent="0.25">
      <c r="A20" s="583">
        <v>2.5</v>
      </c>
      <c r="B20" s="613" t="s">
        <v>657</v>
      </c>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612"/>
    </row>
    <row r="21" spans="1:28" x14ac:dyDescent="0.25">
      <c r="A21" s="583">
        <v>2.6</v>
      </c>
      <c r="B21" s="613" t="s">
        <v>658</v>
      </c>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12"/>
    </row>
    <row r="22" spans="1:28" x14ac:dyDescent="0.25">
      <c r="A22" s="611">
        <v>3</v>
      </c>
      <c r="B22" s="576" t="s">
        <v>660</v>
      </c>
      <c r="C22" s="689">
        <f>SUM(C23:C28)</f>
        <v>50950896.25</v>
      </c>
      <c r="D22" s="689">
        <f>SUM(D23:D28)</f>
        <v>45700279.839999996</v>
      </c>
      <c r="E22" s="691"/>
      <c r="F22" s="691"/>
      <c r="G22" s="691"/>
      <c r="H22" s="689">
        <f>SUM(H23:H28)</f>
        <v>13460.259999999998</v>
      </c>
      <c r="I22" s="691"/>
      <c r="J22" s="691"/>
      <c r="K22" s="691"/>
      <c r="L22" s="689">
        <f>SUM(L23:L28)</f>
        <v>5236156.1500000004</v>
      </c>
      <c r="M22" s="691"/>
      <c r="N22" s="691"/>
      <c r="O22" s="691"/>
      <c r="P22" s="691"/>
      <c r="Q22" s="691"/>
      <c r="R22" s="691"/>
      <c r="S22" s="691"/>
      <c r="T22" s="689">
        <f>SUM(T23:T28)</f>
        <v>1000</v>
      </c>
      <c r="U22" s="691"/>
      <c r="V22" s="691"/>
      <c r="W22" s="691"/>
      <c r="X22" s="691"/>
      <c r="Y22" s="691"/>
      <c r="Z22" s="691"/>
      <c r="AA22" s="691"/>
      <c r="AB22" s="612"/>
    </row>
    <row r="23" spans="1:28" x14ac:dyDescent="0.25">
      <c r="A23" s="583">
        <v>3.1</v>
      </c>
      <c r="B23" s="613" t="s">
        <v>653</v>
      </c>
      <c r="C23" s="690">
        <v>0</v>
      </c>
      <c r="D23" s="690">
        <v>0</v>
      </c>
      <c r="E23" s="691"/>
      <c r="F23" s="691"/>
      <c r="G23" s="691"/>
      <c r="H23" s="690">
        <v>0</v>
      </c>
      <c r="I23" s="691"/>
      <c r="J23" s="691"/>
      <c r="K23" s="691"/>
      <c r="L23" s="690">
        <v>0</v>
      </c>
      <c r="M23" s="691"/>
      <c r="N23" s="691"/>
      <c r="O23" s="691"/>
      <c r="P23" s="691"/>
      <c r="Q23" s="691"/>
      <c r="R23" s="691"/>
      <c r="S23" s="691"/>
      <c r="T23" s="690">
        <v>0</v>
      </c>
      <c r="U23" s="691"/>
      <c r="V23" s="691"/>
      <c r="W23" s="691"/>
      <c r="X23" s="691"/>
      <c r="Y23" s="691"/>
      <c r="Z23" s="691"/>
      <c r="AA23" s="691"/>
      <c r="AB23" s="612"/>
    </row>
    <row r="24" spans="1:28" x14ac:dyDescent="0.25">
      <c r="A24" s="583">
        <v>3.2</v>
      </c>
      <c r="B24" s="613" t="s">
        <v>654</v>
      </c>
      <c r="C24" s="690">
        <v>0</v>
      </c>
      <c r="D24" s="690">
        <v>0</v>
      </c>
      <c r="E24" s="691"/>
      <c r="F24" s="691"/>
      <c r="G24" s="691"/>
      <c r="H24" s="690">
        <v>0</v>
      </c>
      <c r="I24" s="691"/>
      <c r="J24" s="691"/>
      <c r="K24" s="691"/>
      <c r="L24" s="690">
        <v>0</v>
      </c>
      <c r="M24" s="691"/>
      <c r="N24" s="691"/>
      <c r="O24" s="691"/>
      <c r="P24" s="691"/>
      <c r="Q24" s="691"/>
      <c r="R24" s="691"/>
      <c r="S24" s="691"/>
      <c r="T24" s="690">
        <v>0</v>
      </c>
      <c r="U24" s="691"/>
      <c r="V24" s="691"/>
      <c r="W24" s="691"/>
      <c r="X24" s="691"/>
      <c r="Y24" s="691"/>
      <c r="Z24" s="691"/>
      <c r="AA24" s="691"/>
      <c r="AB24" s="612"/>
    </row>
    <row r="25" spans="1:28" x14ac:dyDescent="0.25">
      <c r="A25" s="583">
        <v>3.3</v>
      </c>
      <c r="B25" s="613" t="s">
        <v>655</v>
      </c>
      <c r="C25" s="690">
        <v>0</v>
      </c>
      <c r="D25" s="690">
        <v>0</v>
      </c>
      <c r="E25" s="691"/>
      <c r="F25" s="691"/>
      <c r="G25" s="691"/>
      <c r="H25" s="690">
        <v>0</v>
      </c>
      <c r="I25" s="691"/>
      <c r="J25" s="691"/>
      <c r="K25" s="691"/>
      <c r="L25" s="690">
        <v>0</v>
      </c>
      <c r="M25" s="691"/>
      <c r="N25" s="691"/>
      <c r="O25" s="691"/>
      <c r="P25" s="691"/>
      <c r="Q25" s="691"/>
      <c r="R25" s="691"/>
      <c r="S25" s="691"/>
      <c r="T25" s="690">
        <v>0</v>
      </c>
      <c r="U25" s="691"/>
      <c r="V25" s="691"/>
      <c r="W25" s="691"/>
      <c r="X25" s="691"/>
      <c r="Y25" s="691"/>
      <c r="Z25" s="691"/>
      <c r="AA25" s="691"/>
      <c r="AB25" s="612"/>
    </row>
    <row r="26" spans="1:28" x14ac:dyDescent="0.25">
      <c r="A26" s="583">
        <v>3.4</v>
      </c>
      <c r="B26" s="613" t="s">
        <v>656</v>
      </c>
      <c r="C26" s="690">
        <v>9125136</v>
      </c>
      <c r="D26" s="690">
        <v>9125136</v>
      </c>
      <c r="E26" s="691"/>
      <c r="F26" s="691"/>
      <c r="G26" s="691"/>
      <c r="H26" s="690">
        <v>0</v>
      </c>
      <c r="I26" s="691"/>
      <c r="J26" s="691"/>
      <c r="K26" s="691"/>
      <c r="L26" s="690">
        <v>0</v>
      </c>
      <c r="M26" s="691"/>
      <c r="N26" s="691"/>
      <c r="O26" s="691"/>
      <c r="P26" s="691"/>
      <c r="Q26" s="691"/>
      <c r="R26" s="691"/>
      <c r="S26" s="691"/>
      <c r="T26" s="690">
        <v>0</v>
      </c>
      <c r="U26" s="691"/>
      <c r="V26" s="691"/>
      <c r="W26" s="691"/>
      <c r="X26" s="691"/>
      <c r="Y26" s="691"/>
      <c r="Z26" s="691"/>
      <c r="AA26" s="691"/>
      <c r="AB26" s="612"/>
    </row>
    <row r="27" spans="1:28" x14ac:dyDescent="0.25">
      <c r="A27" s="583">
        <v>3.5</v>
      </c>
      <c r="B27" s="613" t="s">
        <v>657</v>
      </c>
      <c r="C27" s="690">
        <v>39233081.82</v>
      </c>
      <c r="D27" s="690">
        <v>34040389.82</v>
      </c>
      <c r="E27" s="691"/>
      <c r="F27" s="691"/>
      <c r="G27" s="691"/>
      <c r="H27" s="690">
        <v>0</v>
      </c>
      <c r="I27" s="691"/>
      <c r="J27" s="691"/>
      <c r="K27" s="691"/>
      <c r="L27" s="690">
        <v>5192692</v>
      </c>
      <c r="M27" s="691"/>
      <c r="N27" s="691"/>
      <c r="O27" s="691"/>
      <c r="P27" s="691"/>
      <c r="Q27" s="691"/>
      <c r="R27" s="691"/>
      <c r="S27" s="691"/>
      <c r="T27" s="690">
        <v>0</v>
      </c>
      <c r="U27" s="691"/>
      <c r="V27" s="691"/>
      <c r="W27" s="691"/>
      <c r="X27" s="691"/>
      <c r="Y27" s="691"/>
      <c r="Z27" s="691"/>
      <c r="AA27" s="691"/>
      <c r="AB27" s="612"/>
    </row>
    <row r="28" spans="1:28" x14ac:dyDescent="0.25">
      <c r="A28" s="583">
        <v>3.6</v>
      </c>
      <c r="B28" s="613" t="s">
        <v>658</v>
      </c>
      <c r="C28" s="690">
        <v>2592678.4299999964</v>
      </c>
      <c r="D28" s="690">
        <v>2534754.0199999958</v>
      </c>
      <c r="E28" s="691"/>
      <c r="F28" s="691"/>
      <c r="G28" s="691"/>
      <c r="H28" s="690">
        <v>13460.259999999998</v>
      </c>
      <c r="I28" s="691"/>
      <c r="J28" s="691"/>
      <c r="K28" s="691"/>
      <c r="L28" s="690">
        <v>43464.149999999994</v>
      </c>
      <c r="M28" s="691"/>
      <c r="N28" s="691"/>
      <c r="O28" s="691"/>
      <c r="P28" s="691"/>
      <c r="Q28" s="691"/>
      <c r="R28" s="691"/>
      <c r="S28" s="691"/>
      <c r="T28" s="690">
        <v>1000</v>
      </c>
      <c r="U28" s="691"/>
      <c r="V28" s="691"/>
      <c r="W28" s="691"/>
      <c r="X28" s="691"/>
      <c r="Y28" s="691"/>
      <c r="Z28" s="691"/>
      <c r="AA28" s="691"/>
      <c r="AB28" s="61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0" zoomScaleNormal="80" workbookViewId="0">
      <selection activeCell="E22" sqref="E22"/>
    </sheetView>
  </sheetViews>
  <sheetFormatPr defaultColWidth="9.140625" defaultRowHeight="12.75" x14ac:dyDescent="0.25"/>
  <cols>
    <col min="1" max="1" width="11.85546875" style="565" bestFit="1" customWidth="1"/>
    <col min="2" max="2" width="90.28515625" style="565" bestFit="1" customWidth="1"/>
    <col min="3" max="3" width="20.140625" style="565" customWidth="1"/>
    <col min="4" max="4" width="22.28515625" style="565" customWidth="1"/>
    <col min="5" max="7" width="17.140625" style="565" customWidth="1"/>
    <col min="8" max="8" width="22.28515625" style="565" customWidth="1"/>
    <col min="9" max="10" width="17.140625" style="565" customWidth="1"/>
    <col min="11" max="27" width="22.28515625" style="565" customWidth="1"/>
    <col min="28" max="16384" width="9.140625" style="565"/>
  </cols>
  <sheetData>
    <row r="1" spans="1:27" ht="13.5" x14ac:dyDescent="0.25">
      <c r="A1" s="549" t="s">
        <v>40</v>
      </c>
      <c r="B1" s="550" t="str">
        <f>'Info '!C2</f>
        <v>JSC " Halyk Bank Georgia"</v>
      </c>
    </row>
    <row r="2" spans="1:27" x14ac:dyDescent="0.25">
      <c r="A2" s="552" t="s">
        <v>41</v>
      </c>
      <c r="B2" s="553">
        <f>'1. key ratios '!B2</f>
        <v>45199</v>
      </c>
    </row>
    <row r="3" spans="1:27" x14ac:dyDescent="0.25">
      <c r="A3" s="554" t="s">
        <v>661</v>
      </c>
      <c r="C3" s="614"/>
    </row>
    <row r="4" spans="1:27" ht="13.5" thickBot="1" x14ac:dyDescent="0.3">
      <c r="A4" s="554"/>
      <c r="B4" s="615"/>
      <c r="C4" s="614"/>
    </row>
    <row r="5" spans="1:27" s="616" customFormat="1" ht="13.5" customHeight="1" x14ac:dyDescent="0.25">
      <c r="A5" s="791" t="s">
        <v>662</v>
      </c>
      <c r="B5" s="792"/>
      <c r="C5" s="797" t="s">
        <v>663</v>
      </c>
      <c r="D5" s="798"/>
      <c r="E5" s="798"/>
      <c r="F5" s="798"/>
      <c r="G5" s="798"/>
      <c r="H5" s="798"/>
      <c r="I5" s="798"/>
      <c r="J5" s="798"/>
      <c r="K5" s="798"/>
      <c r="L5" s="798"/>
      <c r="M5" s="798"/>
      <c r="N5" s="798"/>
      <c r="O5" s="798"/>
      <c r="P5" s="798"/>
      <c r="Q5" s="798"/>
      <c r="R5" s="798"/>
      <c r="S5" s="799"/>
      <c r="T5" s="602"/>
      <c r="U5" s="602"/>
      <c r="V5" s="602"/>
      <c r="W5" s="602"/>
      <c r="X5" s="602"/>
      <c r="Y5" s="602"/>
      <c r="Z5" s="602"/>
      <c r="AA5" s="603"/>
    </row>
    <row r="6" spans="1:27" s="616" customFormat="1" ht="12" customHeight="1" x14ac:dyDescent="0.25">
      <c r="A6" s="793"/>
      <c r="B6" s="794"/>
      <c r="C6" s="800" t="s">
        <v>407</v>
      </c>
      <c r="D6" s="789" t="s">
        <v>641</v>
      </c>
      <c r="E6" s="789"/>
      <c r="F6" s="789"/>
      <c r="G6" s="789"/>
      <c r="H6" s="789" t="s">
        <v>642</v>
      </c>
      <c r="I6" s="789"/>
      <c r="J6" s="789"/>
      <c r="K6" s="789"/>
      <c r="L6" s="605"/>
      <c r="M6" s="790" t="s">
        <v>643</v>
      </c>
      <c r="N6" s="790"/>
      <c r="O6" s="790"/>
      <c r="P6" s="790"/>
      <c r="Q6" s="790"/>
      <c r="R6" s="790"/>
      <c r="S6" s="802"/>
      <c r="T6" s="602"/>
      <c r="U6" s="778" t="s">
        <v>644</v>
      </c>
      <c r="V6" s="778"/>
      <c r="W6" s="778"/>
      <c r="X6" s="778"/>
      <c r="Y6" s="778"/>
      <c r="Z6" s="778"/>
      <c r="AA6" s="769"/>
    </row>
    <row r="7" spans="1:27" s="616" customFormat="1" ht="25.5" x14ac:dyDescent="0.25">
      <c r="A7" s="795"/>
      <c r="B7" s="796"/>
      <c r="C7" s="801"/>
      <c r="D7" s="608"/>
      <c r="E7" s="609" t="s">
        <v>645</v>
      </c>
      <c r="F7" s="568" t="s">
        <v>646</v>
      </c>
      <c r="G7" s="567" t="s">
        <v>647</v>
      </c>
      <c r="H7" s="617"/>
      <c r="I7" s="609" t="s">
        <v>645</v>
      </c>
      <c r="J7" s="568" t="s">
        <v>646</v>
      </c>
      <c r="K7" s="567" t="s">
        <v>647</v>
      </c>
      <c r="L7" s="610"/>
      <c r="M7" s="609" t="s">
        <v>645</v>
      </c>
      <c r="N7" s="568" t="s">
        <v>646</v>
      </c>
      <c r="O7" s="568" t="s">
        <v>648</v>
      </c>
      <c r="P7" s="568" t="s">
        <v>649</v>
      </c>
      <c r="Q7" s="568" t="s">
        <v>650</v>
      </c>
      <c r="R7" s="568" t="s">
        <v>651</v>
      </c>
      <c r="S7" s="618" t="s">
        <v>652</v>
      </c>
      <c r="T7" s="619"/>
      <c r="U7" s="609" t="s">
        <v>645</v>
      </c>
      <c r="V7" s="609" t="s">
        <v>646</v>
      </c>
      <c r="W7" s="609" t="s">
        <v>648</v>
      </c>
      <c r="X7" s="609" t="s">
        <v>649</v>
      </c>
      <c r="Y7" s="609" t="s">
        <v>650</v>
      </c>
      <c r="Z7" s="568" t="s">
        <v>651</v>
      </c>
      <c r="AA7" s="609" t="s">
        <v>652</v>
      </c>
    </row>
    <row r="8" spans="1:27" x14ac:dyDescent="0.25">
      <c r="A8" s="620">
        <v>1</v>
      </c>
      <c r="B8" s="621" t="s">
        <v>611</v>
      </c>
      <c r="C8" s="622">
        <v>649481304.08800912</v>
      </c>
      <c r="D8" s="571">
        <v>523339887.58250433</v>
      </c>
      <c r="E8" s="571">
        <v>29969679.848379113</v>
      </c>
      <c r="F8" s="571">
        <v>0</v>
      </c>
      <c r="G8" s="571">
        <v>0</v>
      </c>
      <c r="H8" s="571">
        <v>55637112.579290606</v>
      </c>
      <c r="I8" s="571">
        <v>29838942.703322131</v>
      </c>
      <c r="J8" s="571">
        <v>12399774.112168476</v>
      </c>
      <c r="K8" s="571">
        <v>0</v>
      </c>
      <c r="L8" s="571">
        <v>68424932.045198038</v>
      </c>
      <c r="M8" s="571">
        <v>6098671.9987876816</v>
      </c>
      <c r="N8" s="571">
        <v>9769577.2072947901</v>
      </c>
      <c r="O8" s="571">
        <v>11244801.027573125</v>
      </c>
      <c r="P8" s="571">
        <v>7550091.1607258506</v>
      </c>
      <c r="Q8" s="571">
        <v>9553401.7739844397</v>
      </c>
      <c r="R8" s="571">
        <v>4984002.2871109769</v>
      </c>
      <c r="S8" s="623">
        <v>293335.41335784824</v>
      </c>
      <c r="T8" s="624">
        <v>2079371.8810161948</v>
      </c>
      <c r="U8" s="571">
        <v>0</v>
      </c>
      <c r="V8" s="571">
        <v>0</v>
      </c>
      <c r="W8" s="571">
        <v>39440.888412034015</v>
      </c>
      <c r="X8" s="571">
        <v>82452.02</v>
      </c>
      <c r="Y8" s="571">
        <v>1856083.4267915431</v>
      </c>
      <c r="Z8" s="571">
        <v>101395.54581261758</v>
      </c>
      <c r="AA8" s="623">
        <v>0</v>
      </c>
    </row>
    <row r="9" spans="1:27" x14ac:dyDescent="0.25">
      <c r="A9" s="625">
        <v>1.1000000000000001</v>
      </c>
      <c r="B9" s="626" t="s">
        <v>664</v>
      </c>
      <c r="C9" s="627">
        <v>640819211.98741126</v>
      </c>
      <c r="D9" s="571">
        <v>524334281.61770236</v>
      </c>
      <c r="E9" s="571">
        <v>28300508.938084632</v>
      </c>
      <c r="F9" s="571">
        <v>0</v>
      </c>
      <c r="G9" s="571">
        <v>0</v>
      </c>
      <c r="H9" s="571">
        <v>48559935.70078329</v>
      </c>
      <c r="I9" s="571">
        <v>24603987.275625356</v>
      </c>
      <c r="J9" s="571">
        <v>12297207.505434388</v>
      </c>
      <c r="K9" s="571">
        <v>0</v>
      </c>
      <c r="L9" s="571">
        <v>66169461.557057314</v>
      </c>
      <c r="M9" s="571">
        <v>6053669.0861459998</v>
      </c>
      <c r="N9" s="571">
        <v>9722603.3011723775</v>
      </c>
      <c r="O9" s="571">
        <v>11106465.479238676</v>
      </c>
      <c r="P9" s="571">
        <v>7322314.7770017013</v>
      </c>
      <c r="Q9" s="571">
        <v>8745924.1264626496</v>
      </c>
      <c r="R9" s="571">
        <v>4533944.0999459391</v>
      </c>
      <c r="S9" s="623">
        <v>122275.32114454728</v>
      </c>
      <c r="T9" s="624">
        <v>1755533.1118684236</v>
      </c>
      <c r="U9" s="571">
        <v>0</v>
      </c>
      <c r="V9" s="571">
        <v>0</v>
      </c>
      <c r="W9" s="571">
        <v>36082.638386243008</v>
      </c>
      <c r="X9" s="571">
        <v>0</v>
      </c>
      <c r="Y9" s="571">
        <v>1659207.0834113408</v>
      </c>
      <c r="Z9" s="571">
        <v>60243.390070839829</v>
      </c>
      <c r="AA9" s="623">
        <v>0</v>
      </c>
    </row>
    <row r="10" spans="1:27" x14ac:dyDescent="0.25">
      <c r="A10" s="628" t="s">
        <v>237</v>
      </c>
      <c r="B10" s="629" t="s">
        <v>665</v>
      </c>
      <c r="C10" s="630">
        <v>604930906.10180318</v>
      </c>
      <c r="D10" s="571">
        <v>484460025.52002549</v>
      </c>
      <c r="E10" s="571">
        <v>29752093.208175637</v>
      </c>
      <c r="F10" s="571">
        <v>0</v>
      </c>
      <c r="G10" s="571">
        <v>0</v>
      </c>
      <c r="H10" s="571">
        <v>53607345.013299376</v>
      </c>
      <c r="I10" s="571">
        <v>29803437.620832585</v>
      </c>
      <c r="J10" s="571">
        <v>12311773.102743251</v>
      </c>
      <c r="K10" s="571">
        <v>0</v>
      </c>
      <c r="L10" s="571">
        <v>65204328.485067092</v>
      </c>
      <c r="M10" s="571">
        <v>6053669.0861460008</v>
      </c>
      <c r="N10" s="571">
        <v>9734032.2011723761</v>
      </c>
      <c r="O10" s="571">
        <v>11107121.529238675</v>
      </c>
      <c r="P10" s="571">
        <v>7322314.7770017022</v>
      </c>
      <c r="Q10" s="571">
        <v>7701846.5851559462</v>
      </c>
      <c r="R10" s="571">
        <v>4518159.1940415492</v>
      </c>
      <c r="S10" s="623">
        <v>103760.38977499913</v>
      </c>
      <c r="T10" s="624">
        <v>1659207.0834113406</v>
      </c>
      <c r="U10" s="571">
        <v>0</v>
      </c>
      <c r="V10" s="571">
        <v>0</v>
      </c>
      <c r="W10" s="571">
        <v>0</v>
      </c>
      <c r="X10" s="571">
        <v>0</v>
      </c>
      <c r="Y10" s="571">
        <v>1659207.0834113406</v>
      </c>
      <c r="Z10" s="571">
        <v>0</v>
      </c>
      <c r="AA10" s="623">
        <v>0</v>
      </c>
    </row>
    <row r="11" spans="1:27" x14ac:dyDescent="0.25">
      <c r="A11" s="631" t="s">
        <v>666</v>
      </c>
      <c r="B11" s="632" t="s">
        <v>667</v>
      </c>
      <c r="C11" s="633">
        <v>433188630.09241873</v>
      </c>
      <c r="D11" s="571">
        <v>352569382.80520874</v>
      </c>
      <c r="E11" s="571">
        <v>10306040.562769542</v>
      </c>
      <c r="F11" s="571">
        <v>0</v>
      </c>
      <c r="G11" s="571">
        <v>0</v>
      </c>
      <c r="H11" s="571">
        <v>36918033.551669709</v>
      </c>
      <c r="I11" s="571">
        <v>14455975.383134816</v>
      </c>
      <c r="J11" s="571">
        <v>11849593.290318146</v>
      </c>
      <c r="K11" s="571">
        <v>0</v>
      </c>
      <c r="L11" s="571">
        <v>43701213.735540278</v>
      </c>
      <c r="M11" s="571">
        <v>3877845.9547714069</v>
      </c>
      <c r="N11" s="571">
        <v>9059624.4154781755</v>
      </c>
      <c r="O11" s="571">
        <v>7521973.3237110637</v>
      </c>
      <c r="P11" s="571">
        <v>5646232.9926946871</v>
      </c>
      <c r="Q11" s="571">
        <v>1273501.6672356073</v>
      </c>
      <c r="R11" s="571">
        <v>3494094.5250162198</v>
      </c>
      <c r="S11" s="623">
        <v>103760.38977499913</v>
      </c>
      <c r="T11" s="624">
        <v>0</v>
      </c>
      <c r="U11" s="571">
        <v>0</v>
      </c>
      <c r="V11" s="571">
        <v>0</v>
      </c>
      <c r="W11" s="571">
        <v>0</v>
      </c>
      <c r="X11" s="571">
        <v>0</v>
      </c>
      <c r="Y11" s="571">
        <v>0</v>
      </c>
      <c r="Z11" s="571">
        <v>0</v>
      </c>
      <c r="AA11" s="623">
        <v>0</v>
      </c>
    </row>
    <row r="12" spans="1:27" x14ac:dyDescent="0.25">
      <c r="A12" s="631" t="s">
        <v>668</v>
      </c>
      <c r="B12" s="632" t="s">
        <v>669</v>
      </c>
      <c r="C12" s="633">
        <v>102909322.52329335</v>
      </c>
      <c r="D12" s="571">
        <v>84345233.715529352</v>
      </c>
      <c r="E12" s="571">
        <v>11327875.930825558</v>
      </c>
      <c r="F12" s="571">
        <v>0</v>
      </c>
      <c r="G12" s="571">
        <v>0</v>
      </c>
      <c r="H12" s="571">
        <v>6818435.3206247678</v>
      </c>
      <c r="I12" s="571">
        <v>5618911.5572061893</v>
      </c>
      <c r="J12" s="571">
        <v>336960.60264909087</v>
      </c>
      <c r="K12" s="571">
        <v>0</v>
      </c>
      <c r="L12" s="571">
        <v>11040546.877139226</v>
      </c>
      <c r="M12" s="571">
        <v>1756937.0474744029</v>
      </c>
      <c r="N12" s="571">
        <v>0</v>
      </c>
      <c r="O12" s="571">
        <v>1496495.1766354707</v>
      </c>
      <c r="P12" s="571">
        <v>1459619.941375315</v>
      </c>
      <c r="Q12" s="571">
        <v>4356925.3470330453</v>
      </c>
      <c r="R12" s="571">
        <v>0</v>
      </c>
      <c r="S12" s="623">
        <v>0</v>
      </c>
      <c r="T12" s="624">
        <v>705106.61</v>
      </c>
      <c r="U12" s="571">
        <v>0</v>
      </c>
      <c r="V12" s="571">
        <v>0</v>
      </c>
      <c r="W12" s="571">
        <v>0</v>
      </c>
      <c r="X12" s="571">
        <v>0</v>
      </c>
      <c r="Y12" s="571">
        <v>705106.61</v>
      </c>
      <c r="Z12" s="571">
        <v>0</v>
      </c>
      <c r="AA12" s="623">
        <v>0</v>
      </c>
    </row>
    <row r="13" spans="1:27" x14ac:dyDescent="0.25">
      <c r="A13" s="631" t="s">
        <v>670</v>
      </c>
      <c r="B13" s="632" t="s">
        <v>671</v>
      </c>
      <c r="C13" s="633">
        <v>30472632.573171869</v>
      </c>
      <c r="D13" s="571">
        <v>20773955.728825156</v>
      </c>
      <c r="E13" s="571">
        <v>4575567.1883122297</v>
      </c>
      <c r="F13" s="571">
        <v>0</v>
      </c>
      <c r="G13" s="571">
        <v>0</v>
      </c>
      <c r="H13" s="571">
        <v>828824.90848880296</v>
      </c>
      <c r="I13" s="571">
        <v>702149.33528435125</v>
      </c>
      <c r="J13" s="571">
        <v>109569.322467152</v>
      </c>
      <c r="K13" s="571">
        <v>0</v>
      </c>
      <c r="L13" s="571">
        <v>8869851.9358579107</v>
      </c>
      <c r="M13" s="571">
        <v>82466.5</v>
      </c>
      <c r="N13" s="571">
        <v>300483.320564061</v>
      </c>
      <c r="O13" s="571">
        <v>1985260.6882964545</v>
      </c>
      <c r="P13" s="571">
        <v>216461.84293169959</v>
      </c>
      <c r="Q13" s="571">
        <v>1846751.880574032</v>
      </c>
      <c r="R13" s="571">
        <v>1024064.6690253295</v>
      </c>
      <c r="S13" s="623">
        <v>0</v>
      </c>
      <c r="T13" s="624">
        <v>0</v>
      </c>
      <c r="U13" s="571">
        <v>0</v>
      </c>
      <c r="V13" s="571">
        <v>0</v>
      </c>
      <c r="W13" s="571">
        <v>0</v>
      </c>
      <c r="X13" s="571">
        <v>0</v>
      </c>
      <c r="Y13" s="571">
        <v>0</v>
      </c>
      <c r="Z13" s="571">
        <v>0</v>
      </c>
      <c r="AA13" s="623">
        <v>0</v>
      </c>
    </row>
    <row r="14" spans="1:27" x14ac:dyDescent="0.25">
      <c r="A14" s="631" t="s">
        <v>672</v>
      </c>
      <c r="B14" s="632" t="s">
        <v>673</v>
      </c>
      <c r="C14" s="633">
        <v>38360320.912919335</v>
      </c>
      <c r="D14" s="571">
        <v>26771453.270462226</v>
      </c>
      <c r="E14" s="571">
        <v>3542609.526268309</v>
      </c>
      <c r="F14" s="571">
        <v>0</v>
      </c>
      <c r="G14" s="571">
        <v>0</v>
      </c>
      <c r="H14" s="571">
        <v>9042051.2325160932</v>
      </c>
      <c r="I14" s="571">
        <v>9026401.3452072311</v>
      </c>
      <c r="J14" s="571">
        <v>15649.8873088618</v>
      </c>
      <c r="K14" s="571">
        <v>0</v>
      </c>
      <c r="L14" s="571">
        <v>1592715.936529672</v>
      </c>
      <c r="M14" s="571">
        <v>336419.58390019106</v>
      </c>
      <c r="N14" s="571">
        <v>373924.46513013996</v>
      </c>
      <c r="O14" s="571">
        <v>103392.340595687</v>
      </c>
      <c r="P14" s="571">
        <v>0</v>
      </c>
      <c r="Q14" s="571">
        <v>224667.69031326199</v>
      </c>
      <c r="R14" s="571">
        <v>0</v>
      </c>
      <c r="S14" s="623">
        <v>0</v>
      </c>
      <c r="T14" s="624">
        <v>954100.47341134073</v>
      </c>
      <c r="U14" s="571">
        <v>0</v>
      </c>
      <c r="V14" s="571">
        <v>0</v>
      </c>
      <c r="W14" s="571">
        <v>0</v>
      </c>
      <c r="X14" s="571">
        <v>0</v>
      </c>
      <c r="Y14" s="571">
        <v>954100.47341134073</v>
      </c>
      <c r="Z14" s="571">
        <v>0</v>
      </c>
      <c r="AA14" s="623">
        <v>0</v>
      </c>
    </row>
    <row r="15" spans="1:27" x14ac:dyDescent="0.25">
      <c r="A15" s="634">
        <v>1.2</v>
      </c>
      <c r="B15" s="635" t="s">
        <v>674</v>
      </c>
      <c r="C15" s="636">
        <v>13606394.620000005</v>
      </c>
      <c r="D15" s="571">
        <v>2901429.0200000014</v>
      </c>
      <c r="E15" s="571">
        <v>342315.2</v>
      </c>
      <c r="F15" s="571">
        <v>0</v>
      </c>
      <c r="G15" s="571">
        <v>0</v>
      </c>
      <c r="H15" s="571">
        <v>1507994.04</v>
      </c>
      <c r="I15" s="571">
        <v>610760.64</v>
      </c>
      <c r="J15" s="571">
        <v>518902.45999999996</v>
      </c>
      <c r="K15" s="571">
        <v>0</v>
      </c>
      <c r="L15" s="571">
        <v>8461889.0400000028</v>
      </c>
      <c r="M15" s="571">
        <v>289367.75</v>
      </c>
      <c r="N15" s="571">
        <v>444534.66000000009</v>
      </c>
      <c r="O15" s="571">
        <v>1519906.47</v>
      </c>
      <c r="P15" s="571">
        <v>806867.38</v>
      </c>
      <c r="Q15" s="571">
        <v>2488424.44</v>
      </c>
      <c r="R15" s="571">
        <v>645892.73</v>
      </c>
      <c r="S15" s="623">
        <v>18233.62</v>
      </c>
      <c r="T15" s="624">
        <v>735082.52</v>
      </c>
      <c r="U15" s="571">
        <v>0</v>
      </c>
      <c r="V15" s="571">
        <v>0</v>
      </c>
      <c r="W15" s="571">
        <v>4304.66</v>
      </c>
      <c r="X15" s="571">
        <v>0</v>
      </c>
      <c r="Y15" s="571">
        <v>723613.3</v>
      </c>
      <c r="Z15" s="571">
        <v>7164.5599999999995</v>
      </c>
      <c r="AA15" s="623">
        <v>0</v>
      </c>
    </row>
    <row r="16" spans="1:27" x14ac:dyDescent="0.25">
      <c r="A16" s="637">
        <v>1.3</v>
      </c>
      <c r="B16" s="635" t="s">
        <v>675</v>
      </c>
      <c r="C16" s="638">
        <v>0</v>
      </c>
      <c r="D16" s="639">
        <v>0</v>
      </c>
      <c r="E16" s="639">
        <v>0</v>
      </c>
      <c r="F16" s="639">
        <v>0</v>
      </c>
      <c r="G16" s="639">
        <v>0</v>
      </c>
      <c r="H16" s="639">
        <v>0</v>
      </c>
      <c r="I16" s="639">
        <v>0</v>
      </c>
      <c r="J16" s="639">
        <v>0</v>
      </c>
      <c r="K16" s="639">
        <v>0</v>
      </c>
      <c r="L16" s="639">
        <v>0</v>
      </c>
      <c r="M16" s="639">
        <v>0</v>
      </c>
      <c r="N16" s="639">
        <v>0</v>
      </c>
      <c r="O16" s="639">
        <v>0</v>
      </c>
      <c r="P16" s="639">
        <v>0</v>
      </c>
      <c r="Q16" s="639">
        <v>0</v>
      </c>
      <c r="R16" s="639">
        <v>0</v>
      </c>
      <c r="S16" s="640">
        <v>0</v>
      </c>
      <c r="T16" s="641">
        <v>0</v>
      </c>
      <c r="U16" s="639">
        <v>0</v>
      </c>
      <c r="V16" s="639">
        <v>0</v>
      </c>
      <c r="W16" s="639">
        <v>0</v>
      </c>
      <c r="X16" s="639">
        <v>0</v>
      </c>
      <c r="Y16" s="639">
        <v>0</v>
      </c>
      <c r="Z16" s="639">
        <v>0</v>
      </c>
      <c r="AA16" s="640">
        <v>0</v>
      </c>
    </row>
    <row r="17" spans="1:27" s="616" customFormat="1" x14ac:dyDescent="0.25">
      <c r="A17" s="642" t="s">
        <v>676</v>
      </c>
      <c r="B17" s="643" t="s">
        <v>677</v>
      </c>
      <c r="C17" s="644">
        <v>607340088.04517555</v>
      </c>
      <c r="D17" s="572">
        <v>491448204.82975292</v>
      </c>
      <c r="E17" s="572">
        <v>28281738.913035542</v>
      </c>
      <c r="F17" s="572">
        <v>0</v>
      </c>
      <c r="G17" s="572">
        <v>0</v>
      </c>
      <c r="H17" s="572">
        <v>49770197.339938715</v>
      </c>
      <c r="I17" s="572">
        <v>27581948.865625359</v>
      </c>
      <c r="J17" s="572">
        <v>12297207.50543439</v>
      </c>
      <c r="K17" s="572">
        <v>0</v>
      </c>
      <c r="L17" s="572">
        <v>64904024.955483936</v>
      </c>
      <c r="M17" s="572">
        <v>5976158.2522458099</v>
      </c>
      <c r="N17" s="572">
        <v>9645602.8919099811</v>
      </c>
      <c r="O17" s="572">
        <v>11085089.308642989</v>
      </c>
      <c r="P17" s="572">
        <v>7322314.7770017013</v>
      </c>
      <c r="Q17" s="572">
        <v>7697723.5048426846</v>
      </c>
      <c r="R17" s="572">
        <v>4511792.725120361</v>
      </c>
      <c r="S17" s="645">
        <v>103760.38977499913</v>
      </c>
      <c r="T17" s="646">
        <v>1217660.92</v>
      </c>
      <c r="U17" s="572">
        <v>0</v>
      </c>
      <c r="V17" s="572">
        <v>0</v>
      </c>
      <c r="W17" s="572">
        <v>0</v>
      </c>
      <c r="X17" s="572">
        <v>0</v>
      </c>
      <c r="Y17" s="572">
        <v>1217660.92</v>
      </c>
      <c r="Z17" s="572">
        <v>0</v>
      </c>
      <c r="AA17" s="645">
        <v>0</v>
      </c>
    </row>
    <row r="18" spans="1:27" s="616" customFormat="1" x14ac:dyDescent="0.25">
      <c r="A18" s="647" t="s">
        <v>678</v>
      </c>
      <c r="B18" s="648" t="s">
        <v>679</v>
      </c>
      <c r="C18" s="649">
        <v>590858803.60715342</v>
      </c>
      <c r="D18" s="572">
        <v>478111740.07173079</v>
      </c>
      <c r="E18" s="572">
        <v>28281738.913035542</v>
      </c>
      <c r="F18" s="572">
        <v>0</v>
      </c>
      <c r="G18" s="572">
        <v>0</v>
      </c>
      <c r="H18" s="572">
        <v>46625377.659938715</v>
      </c>
      <c r="I18" s="572">
        <v>24603987.275625359</v>
      </c>
      <c r="J18" s="572">
        <v>12297207.50543439</v>
      </c>
      <c r="K18" s="572">
        <v>0</v>
      </c>
      <c r="L18" s="572">
        <v>64904024.955483936</v>
      </c>
      <c r="M18" s="572">
        <v>5976158.2522458099</v>
      </c>
      <c r="N18" s="572">
        <v>9645602.8919099811</v>
      </c>
      <c r="O18" s="572">
        <v>11085089.308642989</v>
      </c>
      <c r="P18" s="572">
        <v>7322314.7770017013</v>
      </c>
      <c r="Q18" s="572">
        <v>7697723.5048426846</v>
      </c>
      <c r="R18" s="572">
        <v>4511792.725120361</v>
      </c>
      <c r="S18" s="645">
        <v>103760.38977499913</v>
      </c>
      <c r="T18" s="646">
        <v>1217660.92</v>
      </c>
      <c r="U18" s="572">
        <v>0</v>
      </c>
      <c r="V18" s="572">
        <v>0</v>
      </c>
      <c r="W18" s="572">
        <v>0</v>
      </c>
      <c r="X18" s="572">
        <v>0</v>
      </c>
      <c r="Y18" s="572">
        <v>1217660.92</v>
      </c>
      <c r="Z18" s="572">
        <v>0</v>
      </c>
      <c r="AA18" s="645">
        <v>0</v>
      </c>
    </row>
    <row r="19" spans="1:27" s="616" customFormat="1" x14ac:dyDescent="0.25">
      <c r="A19" s="642" t="s">
        <v>680</v>
      </c>
      <c r="B19" s="650" t="s">
        <v>681</v>
      </c>
      <c r="C19" s="651">
        <v>700197403.25482512</v>
      </c>
      <c r="D19" s="572">
        <v>554268362.70024765</v>
      </c>
      <c r="E19" s="572">
        <v>18980718.906964455</v>
      </c>
      <c r="F19" s="572">
        <v>0</v>
      </c>
      <c r="G19" s="572">
        <v>0</v>
      </c>
      <c r="H19" s="572">
        <v>69844757.450061277</v>
      </c>
      <c r="I19" s="572">
        <v>31060031.314374644</v>
      </c>
      <c r="J19" s="572">
        <v>15697277.094565609</v>
      </c>
      <c r="K19" s="572">
        <v>0</v>
      </c>
      <c r="L19" s="572">
        <v>75845430.914516047</v>
      </c>
      <c r="M19" s="572">
        <v>8302675.3077541906</v>
      </c>
      <c r="N19" s="572">
        <v>10394481.618090019</v>
      </c>
      <c r="O19" s="572">
        <v>13968384.781357009</v>
      </c>
      <c r="P19" s="572">
        <v>7536347.6529982993</v>
      </c>
      <c r="Q19" s="572">
        <v>5784275.3551573176</v>
      </c>
      <c r="R19" s="572">
        <v>7500722.2648796383</v>
      </c>
      <c r="S19" s="645">
        <v>68162.710225000861</v>
      </c>
      <c r="T19" s="646">
        <v>238852.19000000006</v>
      </c>
      <c r="U19" s="572">
        <v>0</v>
      </c>
      <c r="V19" s="572">
        <v>0</v>
      </c>
      <c r="W19" s="572">
        <v>0</v>
      </c>
      <c r="X19" s="572">
        <v>0</v>
      </c>
      <c r="Y19" s="572">
        <v>238852.19000000006</v>
      </c>
      <c r="Z19" s="572">
        <v>0</v>
      </c>
      <c r="AA19" s="645">
        <v>0</v>
      </c>
    </row>
    <row r="20" spans="1:27" s="616" customFormat="1" x14ac:dyDescent="0.25">
      <c r="A20" s="647" t="s">
        <v>682</v>
      </c>
      <c r="B20" s="648" t="s">
        <v>679</v>
      </c>
      <c r="C20" s="649">
        <v>647847281.26284671</v>
      </c>
      <c r="D20" s="572">
        <v>509259495.86826926</v>
      </c>
      <c r="E20" s="572">
        <v>18556058.706964456</v>
      </c>
      <c r="F20" s="572">
        <v>0</v>
      </c>
      <c r="G20" s="572">
        <v>0</v>
      </c>
      <c r="H20" s="572">
        <v>65981590.920061283</v>
      </c>
      <c r="I20" s="572">
        <v>28758694.864374641</v>
      </c>
      <c r="J20" s="572">
        <v>15474597.014565611</v>
      </c>
      <c r="K20" s="572">
        <v>0</v>
      </c>
      <c r="L20" s="572">
        <v>72367342.284516051</v>
      </c>
      <c r="M20" s="572">
        <v>8302675.3077541906</v>
      </c>
      <c r="N20" s="572">
        <v>10394481.618090019</v>
      </c>
      <c r="O20" s="572">
        <v>13968384.751357008</v>
      </c>
      <c r="P20" s="572">
        <v>7536347.6529982993</v>
      </c>
      <c r="Q20" s="572">
        <v>4203248.0751573164</v>
      </c>
      <c r="R20" s="572">
        <v>7299632.8248796379</v>
      </c>
      <c r="S20" s="645">
        <v>68162.710225000861</v>
      </c>
      <c r="T20" s="646">
        <v>238852.19000000006</v>
      </c>
      <c r="U20" s="572">
        <v>0</v>
      </c>
      <c r="V20" s="572">
        <v>0</v>
      </c>
      <c r="W20" s="572">
        <v>0</v>
      </c>
      <c r="X20" s="572">
        <v>0</v>
      </c>
      <c r="Y20" s="572">
        <v>238852.19000000006</v>
      </c>
      <c r="Z20" s="572">
        <v>0</v>
      </c>
      <c r="AA20" s="645">
        <v>0</v>
      </c>
    </row>
    <row r="21" spans="1:27" s="616" customFormat="1" x14ac:dyDescent="0.25">
      <c r="A21" s="652">
        <v>1.4</v>
      </c>
      <c r="B21" s="653" t="s">
        <v>683</v>
      </c>
      <c r="C21" s="654">
        <v>340711.47985</v>
      </c>
      <c r="D21" s="572">
        <v>251838.53905000002</v>
      </c>
      <c r="E21" s="572">
        <v>113054.41665000001</v>
      </c>
      <c r="F21" s="572">
        <v>0</v>
      </c>
      <c r="G21" s="572">
        <v>0</v>
      </c>
      <c r="H21" s="572">
        <v>0</v>
      </c>
      <c r="I21" s="572">
        <v>0</v>
      </c>
      <c r="J21" s="572">
        <v>0</v>
      </c>
      <c r="K21" s="572">
        <v>0</v>
      </c>
      <c r="L21" s="572">
        <v>88872.940799999997</v>
      </c>
      <c r="M21" s="572">
        <v>0</v>
      </c>
      <c r="N21" s="572">
        <v>57889.329749999997</v>
      </c>
      <c r="O21" s="572">
        <v>30983.61105</v>
      </c>
      <c r="P21" s="572">
        <v>0</v>
      </c>
      <c r="Q21" s="572">
        <v>0</v>
      </c>
      <c r="R21" s="572">
        <v>0</v>
      </c>
      <c r="S21" s="645">
        <v>0</v>
      </c>
      <c r="T21" s="646">
        <v>0</v>
      </c>
      <c r="U21" s="572">
        <v>0</v>
      </c>
      <c r="V21" s="572">
        <v>0</v>
      </c>
      <c r="W21" s="572">
        <v>0</v>
      </c>
      <c r="X21" s="572">
        <v>0</v>
      </c>
      <c r="Y21" s="572">
        <v>0</v>
      </c>
      <c r="Z21" s="572">
        <v>0</v>
      </c>
      <c r="AA21" s="645">
        <v>0</v>
      </c>
    </row>
    <row r="22" spans="1:27" s="616" customFormat="1" ht="13.5" thickBot="1" x14ac:dyDescent="0.3">
      <c r="A22" s="655">
        <v>1.5</v>
      </c>
      <c r="B22" s="656" t="s">
        <v>684</v>
      </c>
      <c r="C22" s="657">
        <v>0</v>
      </c>
      <c r="D22" s="658">
        <v>0</v>
      </c>
      <c r="E22" s="658">
        <v>0</v>
      </c>
      <c r="F22" s="658">
        <v>0</v>
      </c>
      <c r="G22" s="658">
        <v>0</v>
      </c>
      <c r="H22" s="658">
        <v>0</v>
      </c>
      <c r="I22" s="658">
        <v>0</v>
      </c>
      <c r="J22" s="658">
        <v>0</v>
      </c>
      <c r="K22" s="658">
        <v>0</v>
      </c>
      <c r="L22" s="658">
        <v>0</v>
      </c>
      <c r="M22" s="658">
        <v>0</v>
      </c>
      <c r="N22" s="658">
        <v>0</v>
      </c>
      <c r="O22" s="658">
        <v>0</v>
      </c>
      <c r="P22" s="658">
        <v>0</v>
      </c>
      <c r="Q22" s="658">
        <v>0</v>
      </c>
      <c r="R22" s="658">
        <v>0</v>
      </c>
      <c r="S22" s="659">
        <v>0</v>
      </c>
      <c r="T22" s="660">
        <v>0</v>
      </c>
      <c r="U22" s="658">
        <v>0</v>
      </c>
      <c r="V22" s="658">
        <v>0</v>
      </c>
      <c r="W22" s="658">
        <v>0</v>
      </c>
      <c r="X22" s="658">
        <v>0</v>
      </c>
      <c r="Y22" s="658">
        <v>0</v>
      </c>
      <c r="Z22" s="658">
        <v>0</v>
      </c>
      <c r="AA22" s="659">
        <v>0</v>
      </c>
    </row>
    <row r="23" spans="1:27" x14ac:dyDescent="0.25">
      <c r="A23" s="612"/>
    </row>
  </sheetData>
  <mergeCells count="7">
    <mergeCell ref="U6:AA6"/>
    <mergeCell ref="A5:B7"/>
    <mergeCell ref="C5:S5"/>
    <mergeCell ref="C6:C7"/>
    <mergeCell ref="D6:G6"/>
    <mergeCell ref="H6:K6"/>
    <mergeCell ref="M6:S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80" zoomScaleNormal="80" workbookViewId="0">
      <selection activeCell="E22" sqref="E22"/>
    </sheetView>
  </sheetViews>
  <sheetFormatPr defaultColWidth="9.140625" defaultRowHeight="12.75" x14ac:dyDescent="0.25"/>
  <cols>
    <col min="1" max="1" width="11.85546875" style="565" bestFit="1" customWidth="1"/>
    <col min="2" max="2" width="93.42578125" style="565" customWidth="1"/>
    <col min="3" max="3" width="14.5703125" style="565" customWidth="1"/>
    <col min="4" max="5" width="16.140625" style="565" customWidth="1"/>
    <col min="6" max="6" width="16.140625" style="668" customWidth="1"/>
    <col min="7" max="7" width="25.28515625" style="668" customWidth="1"/>
    <col min="8" max="8" width="16.140625" style="565" customWidth="1"/>
    <col min="9" max="11" width="16.140625" style="668" customWidth="1"/>
    <col min="12" max="12" width="26.28515625" style="668" customWidth="1"/>
    <col min="13" max="16384" width="9.140625" style="565"/>
  </cols>
  <sheetData>
    <row r="1" spans="1:12" ht="13.5" x14ac:dyDescent="0.25">
      <c r="A1" s="549" t="s">
        <v>40</v>
      </c>
      <c r="B1" s="550" t="str">
        <f>'Info '!C2</f>
        <v>JSC " Halyk Bank Georgia"</v>
      </c>
      <c r="F1" s="565"/>
      <c r="G1" s="565"/>
      <c r="I1" s="565"/>
      <c r="J1" s="565"/>
      <c r="K1" s="565"/>
      <c r="L1" s="565"/>
    </row>
    <row r="2" spans="1:12" x14ac:dyDescent="0.25">
      <c r="A2" s="552" t="s">
        <v>41</v>
      </c>
      <c r="B2" s="553">
        <f>'1. key ratios '!B2</f>
        <v>45199</v>
      </c>
      <c r="F2" s="565"/>
      <c r="G2" s="565"/>
      <c r="I2" s="565"/>
      <c r="J2" s="565"/>
      <c r="K2" s="565"/>
      <c r="L2" s="565"/>
    </row>
    <row r="3" spans="1:12" x14ac:dyDescent="0.25">
      <c r="A3" s="554" t="s">
        <v>685</v>
      </c>
      <c r="F3" s="565"/>
      <c r="G3" s="565"/>
      <c r="I3" s="565"/>
      <c r="J3" s="565"/>
      <c r="K3" s="565"/>
      <c r="L3" s="565"/>
    </row>
    <row r="4" spans="1:12" x14ac:dyDescent="0.25">
      <c r="F4" s="565"/>
      <c r="G4" s="565"/>
      <c r="I4" s="565"/>
      <c r="J4" s="565"/>
      <c r="K4" s="565"/>
      <c r="L4" s="565"/>
    </row>
    <row r="5" spans="1:12" ht="37.5" customHeight="1" x14ac:dyDescent="0.25">
      <c r="A5" s="757" t="s">
        <v>686</v>
      </c>
      <c r="B5" s="758"/>
      <c r="C5" s="803" t="s">
        <v>687</v>
      </c>
      <c r="D5" s="804"/>
      <c r="E5" s="804"/>
      <c r="F5" s="804"/>
      <c r="G5" s="804"/>
      <c r="H5" s="805" t="s">
        <v>573</v>
      </c>
      <c r="I5" s="806"/>
      <c r="J5" s="806"/>
      <c r="K5" s="806"/>
      <c r="L5" s="807"/>
    </row>
    <row r="6" spans="1:12" ht="39.6" customHeight="1" x14ac:dyDescent="0.25">
      <c r="A6" s="761"/>
      <c r="B6" s="762"/>
      <c r="C6" s="661"/>
      <c r="D6" s="569" t="s">
        <v>641</v>
      </c>
      <c r="E6" s="569" t="s">
        <v>642</v>
      </c>
      <c r="F6" s="569" t="s">
        <v>643</v>
      </c>
      <c r="G6" s="569" t="s">
        <v>644</v>
      </c>
      <c r="H6" s="662"/>
      <c r="I6" s="569" t="s">
        <v>641</v>
      </c>
      <c r="J6" s="569" t="s">
        <v>642</v>
      </c>
      <c r="K6" s="569" t="s">
        <v>643</v>
      </c>
      <c r="L6" s="569" t="s">
        <v>644</v>
      </c>
    </row>
    <row r="7" spans="1:12" x14ac:dyDescent="0.25">
      <c r="A7" s="586">
        <v>1</v>
      </c>
      <c r="B7" s="584" t="s">
        <v>583</v>
      </c>
      <c r="C7" s="663">
        <v>11120014.369999999</v>
      </c>
      <c r="D7" s="663">
        <v>10083227.379999999</v>
      </c>
      <c r="E7" s="663">
        <v>139614.22</v>
      </c>
      <c r="F7" s="663">
        <v>897172.77</v>
      </c>
      <c r="G7" s="663">
        <v>0</v>
      </c>
      <c r="H7" s="663">
        <v>363400.64</v>
      </c>
      <c r="I7" s="663">
        <v>92017.950000000055</v>
      </c>
      <c r="J7" s="663">
        <v>34995.909999999996</v>
      </c>
      <c r="K7" s="663">
        <v>236386.77999999997</v>
      </c>
      <c r="L7" s="663">
        <v>0</v>
      </c>
    </row>
    <row r="8" spans="1:12" x14ac:dyDescent="0.25">
      <c r="A8" s="586">
        <v>2</v>
      </c>
      <c r="B8" s="584" t="s">
        <v>584</v>
      </c>
      <c r="C8" s="663">
        <v>38250329.56000001</v>
      </c>
      <c r="D8" s="571">
        <v>34516850.260000005</v>
      </c>
      <c r="E8" s="571">
        <v>580617.25</v>
      </c>
      <c r="F8" s="664">
        <v>3093853.63</v>
      </c>
      <c r="G8" s="664">
        <v>59008.42</v>
      </c>
      <c r="H8" s="571">
        <v>1282776.5699999998</v>
      </c>
      <c r="I8" s="664">
        <v>268237.71999999997</v>
      </c>
      <c r="J8" s="664">
        <v>36612.519999999997</v>
      </c>
      <c r="K8" s="664">
        <v>970886.62999999989</v>
      </c>
      <c r="L8" s="664">
        <v>7039.7</v>
      </c>
    </row>
    <row r="9" spans="1:12" x14ac:dyDescent="0.25">
      <c r="A9" s="586">
        <v>3</v>
      </c>
      <c r="B9" s="584" t="s">
        <v>585</v>
      </c>
      <c r="C9" s="663">
        <v>0</v>
      </c>
      <c r="D9" s="571">
        <v>0</v>
      </c>
      <c r="E9" s="571">
        <v>0</v>
      </c>
      <c r="F9" s="665">
        <v>0</v>
      </c>
      <c r="G9" s="665">
        <v>0</v>
      </c>
      <c r="H9" s="571">
        <v>0</v>
      </c>
      <c r="I9" s="665">
        <v>0</v>
      </c>
      <c r="J9" s="665">
        <v>0</v>
      </c>
      <c r="K9" s="665">
        <v>0</v>
      </c>
      <c r="L9" s="665">
        <v>0</v>
      </c>
    </row>
    <row r="10" spans="1:12" x14ac:dyDescent="0.25">
      <c r="A10" s="586">
        <v>4</v>
      </c>
      <c r="B10" s="584" t="s">
        <v>586</v>
      </c>
      <c r="C10" s="663">
        <v>30972370.240000002</v>
      </c>
      <c r="D10" s="571">
        <v>25070762.880000003</v>
      </c>
      <c r="E10" s="571">
        <v>3802268.25</v>
      </c>
      <c r="F10" s="665">
        <v>2099339.11</v>
      </c>
      <c r="G10" s="665">
        <v>0</v>
      </c>
      <c r="H10" s="571">
        <v>151634.71000000002</v>
      </c>
      <c r="I10" s="665">
        <v>112992.84000000001</v>
      </c>
      <c r="J10" s="665">
        <v>20667.929999999997</v>
      </c>
      <c r="K10" s="665">
        <v>17973.940000000002</v>
      </c>
      <c r="L10" s="665">
        <v>0</v>
      </c>
    </row>
    <row r="11" spans="1:12" x14ac:dyDescent="0.25">
      <c r="A11" s="586">
        <v>5</v>
      </c>
      <c r="B11" s="584" t="s">
        <v>587</v>
      </c>
      <c r="C11" s="663">
        <v>116714262.28</v>
      </c>
      <c r="D11" s="571">
        <v>89815282.209999993</v>
      </c>
      <c r="E11" s="571">
        <v>13491999.169999998</v>
      </c>
      <c r="F11" s="665">
        <v>13284891.790000001</v>
      </c>
      <c r="G11" s="665">
        <v>122089.11</v>
      </c>
      <c r="H11" s="571">
        <v>1024717.7600000001</v>
      </c>
      <c r="I11" s="665">
        <v>388902.02</v>
      </c>
      <c r="J11" s="665">
        <v>12483.67</v>
      </c>
      <c r="K11" s="665">
        <v>612392.89</v>
      </c>
      <c r="L11" s="665">
        <v>10939.18</v>
      </c>
    </row>
    <row r="12" spans="1:12" x14ac:dyDescent="0.25">
      <c r="A12" s="586">
        <v>6</v>
      </c>
      <c r="B12" s="584" t="s">
        <v>588</v>
      </c>
      <c r="C12" s="663">
        <v>25810996.830000002</v>
      </c>
      <c r="D12" s="571">
        <v>22414857.680000003</v>
      </c>
      <c r="E12" s="571">
        <v>3009731.06</v>
      </c>
      <c r="F12" s="665">
        <v>385985.76</v>
      </c>
      <c r="G12" s="665">
        <v>422.33</v>
      </c>
      <c r="H12" s="571">
        <v>215974.52000000002</v>
      </c>
      <c r="I12" s="665">
        <v>114228.71000000002</v>
      </c>
      <c r="J12" s="665">
        <v>5836.17</v>
      </c>
      <c r="K12" s="665">
        <v>95826.020000000019</v>
      </c>
      <c r="L12" s="665">
        <v>83.62</v>
      </c>
    </row>
    <row r="13" spans="1:12" x14ac:dyDescent="0.25">
      <c r="A13" s="586">
        <v>7</v>
      </c>
      <c r="B13" s="584" t="s">
        <v>589</v>
      </c>
      <c r="C13" s="663">
        <v>6179000.54</v>
      </c>
      <c r="D13" s="571">
        <v>1446535.05</v>
      </c>
      <c r="E13" s="571">
        <v>0</v>
      </c>
      <c r="F13" s="665">
        <v>4732465.49</v>
      </c>
      <c r="G13" s="665">
        <v>0</v>
      </c>
      <c r="H13" s="571">
        <v>1090305.98</v>
      </c>
      <c r="I13" s="665">
        <v>8421.25</v>
      </c>
      <c r="J13" s="665">
        <v>0</v>
      </c>
      <c r="K13" s="665">
        <v>1081884.73</v>
      </c>
      <c r="L13" s="665">
        <v>0</v>
      </c>
    </row>
    <row r="14" spans="1:12" x14ac:dyDescent="0.25">
      <c r="A14" s="586">
        <v>8</v>
      </c>
      <c r="B14" s="584" t="s">
        <v>590</v>
      </c>
      <c r="C14" s="663">
        <v>4466693.2100000009</v>
      </c>
      <c r="D14" s="571">
        <v>4371951.1400000006</v>
      </c>
      <c r="E14" s="571">
        <v>0</v>
      </c>
      <c r="F14" s="665">
        <v>94742.07</v>
      </c>
      <c r="G14" s="665">
        <v>0</v>
      </c>
      <c r="H14" s="571">
        <v>49096.47</v>
      </c>
      <c r="I14" s="665">
        <v>25956.960000000003</v>
      </c>
      <c r="J14" s="665">
        <v>0</v>
      </c>
      <c r="K14" s="665">
        <v>23139.510000000002</v>
      </c>
      <c r="L14" s="665">
        <v>0</v>
      </c>
    </row>
    <row r="15" spans="1:12" x14ac:dyDescent="0.25">
      <c r="A15" s="586">
        <v>9</v>
      </c>
      <c r="B15" s="584" t="s">
        <v>591</v>
      </c>
      <c r="C15" s="663">
        <v>10225297.24</v>
      </c>
      <c r="D15" s="571">
        <v>2151508.87</v>
      </c>
      <c r="E15" s="571">
        <v>4908762.07</v>
      </c>
      <c r="F15" s="665">
        <v>3165026.3</v>
      </c>
      <c r="G15" s="665">
        <v>0</v>
      </c>
      <c r="H15" s="571">
        <v>777565.91</v>
      </c>
      <c r="I15" s="665">
        <v>14508.13</v>
      </c>
      <c r="J15" s="665">
        <v>169285.38999999998</v>
      </c>
      <c r="K15" s="665">
        <v>593772.39</v>
      </c>
      <c r="L15" s="665">
        <v>0</v>
      </c>
    </row>
    <row r="16" spans="1:12" x14ac:dyDescent="0.25">
      <c r="A16" s="586">
        <v>10</v>
      </c>
      <c r="B16" s="584" t="s">
        <v>592</v>
      </c>
      <c r="C16" s="663">
        <v>825315.3</v>
      </c>
      <c r="D16" s="571">
        <v>825315.3</v>
      </c>
      <c r="E16" s="571">
        <v>0</v>
      </c>
      <c r="F16" s="665">
        <v>0</v>
      </c>
      <c r="G16" s="665">
        <v>0</v>
      </c>
      <c r="H16" s="571">
        <v>2633.23</v>
      </c>
      <c r="I16" s="665">
        <v>2633.23</v>
      </c>
      <c r="J16" s="665">
        <v>0</v>
      </c>
      <c r="K16" s="665">
        <v>0</v>
      </c>
      <c r="L16" s="665">
        <v>0</v>
      </c>
    </row>
    <row r="17" spans="1:12" x14ac:dyDescent="0.25">
      <c r="A17" s="586">
        <v>11</v>
      </c>
      <c r="B17" s="584" t="s">
        <v>593</v>
      </c>
      <c r="C17" s="663">
        <v>13741758.48</v>
      </c>
      <c r="D17" s="571">
        <v>4688999.1500000004</v>
      </c>
      <c r="E17" s="571">
        <v>9026401.3499999996</v>
      </c>
      <c r="F17" s="665">
        <v>26357.98</v>
      </c>
      <c r="G17" s="665">
        <v>0</v>
      </c>
      <c r="H17" s="571">
        <v>39469.899999999994</v>
      </c>
      <c r="I17" s="665">
        <v>28075.119999999999</v>
      </c>
      <c r="J17" s="665">
        <v>0</v>
      </c>
      <c r="K17" s="665">
        <v>11394.779999999999</v>
      </c>
      <c r="L17" s="665">
        <v>0</v>
      </c>
    </row>
    <row r="18" spans="1:12" x14ac:dyDescent="0.25">
      <c r="A18" s="586">
        <v>12</v>
      </c>
      <c r="B18" s="584" t="s">
        <v>594</v>
      </c>
      <c r="C18" s="663">
        <v>70634582.920000002</v>
      </c>
      <c r="D18" s="571">
        <v>62001264.950000003</v>
      </c>
      <c r="E18" s="571">
        <v>2260171.08</v>
      </c>
      <c r="F18" s="665">
        <v>5417811.4499999993</v>
      </c>
      <c r="G18" s="665">
        <v>955335.44</v>
      </c>
      <c r="H18" s="571">
        <v>2113656.39</v>
      </c>
      <c r="I18" s="665">
        <v>429241.0199999999</v>
      </c>
      <c r="J18" s="665">
        <v>195590.99000000002</v>
      </c>
      <c r="K18" s="665">
        <v>863299.51</v>
      </c>
      <c r="L18" s="665">
        <v>625524.87</v>
      </c>
    </row>
    <row r="19" spans="1:12" x14ac:dyDescent="0.25">
      <c r="A19" s="586">
        <v>13</v>
      </c>
      <c r="B19" s="584" t="s">
        <v>595</v>
      </c>
      <c r="C19" s="663">
        <v>53489319.480000004</v>
      </c>
      <c r="D19" s="571">
        <v>42697251.100000001</v>
      </c>
      <c r="E19" s="571">
        <v>393429.70999999996</v>
      </c>
      <c r="F19" s="665">
        <v>10398638.67</v>
      </c>
      <c r="G19" s="665">
        <v>0</v>
      </c>
      <c r="H19" s="571">
        <v>2015620.12</v>
      </c>
      <c r="I19" s="665">
        <v>441665.80000000022</v>
      </c>
      <c r="J19" s="665">
        <v>60320.33</v>
      </c>
      <c r="K19" s="665">
        <v>1513633.9899999998</v>
      </c>
      <c r="L19" s="665">
        <v>0</v>
      </c>
    </row>
    <row r="20" spans="1:12" x14ac:dyDescent="0.25">
      <c r="A20" s="586">
        <v>14</v>
      </c>
      <c r="B20" s="584" t="s">
        <v>596</v>
      </c>
      <c r="C20" s="663">
        <v>84954166.86999999</v>
      </c>
      <c r="D20" s="571">
        <v>79929882.819999993</v>
      </c>
      <c r="E20" s="571">
        <v>468033.56</v>
      </c>
      <c r="F20" s="665">
        <v>4556250.49</v>
      </c>
      <c r="G20" s="665">
        <v>0</v>
      </c>
      <c r="H20" s="571">
        <v>710956.24000000011</v>
      </c>
      <c r="I20" s="665">
        <v>574044.20000000007</v>
      </c>
      <c r="J20" s="665">
        <v>13394.630000000001</v>
      </c>
      <c r="K20" s="665">
        <v>123517.41</v>
      </c>
      <c r="L20" s="665">
        <v>0</v>
      </c>
    </row>
    <row r="21" spans="1:12" x14ac:dyDescent="0.25">
      <c r="A21" s="586">
        <v>15</v>
      </c>
      <c r="B21" s="584" t="s">
        <v>597</v>
      </c>
      <c r="C21" s="663">
        <v>19018012.739999998</v>
      </c>
      <c r="D21" s="571">
        <v>17957273.959999997</v>
      </c>
      <c r="E21" s="571">
        <v>343109.21</v>
      </c>
      <c r="F21" s="665">
        <v>12522.96</v>
      </c>
      <c r="G21" s="665">
        <v>705106.61</v>
      </c>
      <c r="H21" s="571">
        <v>259426.5</v>
      </c>
      <c r="I21" s="665">
        <v>132873.86000000002</v>
      </c>
      <c r="J21" s="665">
        <v>16350.59</v>
      </c>
      <c r="K21" s="665">
        <v>11988.76</v>
      </c>
      <c r="L21" s="665">
        <v>98213.29</v>
      </c>
    </row>
    <row r="22" spans="1:12" x14ac:dyDescent="0.25">
      <c r="A22" s="586">
        <v>16</v>
      </c>
      <c r="B22" s="584" t="s">
        <v>598</v>
      </c>
      <c r="C22" s="663">
        <v>1402742.37</v>
      </c>
      <c r="D22" s="571">
        <v>1402212.58</v>
      </c>
      <c r="E22" s="571">
        <v>0</v>
      </c>
      <c r="F22" s="665">
        <v>529.79</v>
      </c>
      <c r="G22" s="665">
        <v>0</v>
      </c>
      <c r="H22" s="571">
        <v>10619.02</v>
      </c>
      <c r="I22" s="665">
        <v>10089.23</v>
      </c>
      <c r="J22" s="665">
        <v>0</v>
      </c>
      <c r="K22" s="665">
        <v>529.79</v>
      </c>
      <c r="L22" s="665">
        <v>0</v>
      </c>
    </row>
    <row r="23" spans="1:12" x14ac:dyDescent="0.25">
      <c r="A23" s="586">
        <v>17</v>
      </c>
      <c r="B23" s="584" t="s">
        <v>599</v>
      </c>
      <c r="C23" s="663">
        <v>251463.77</v>
      </c>
      <c r="D23" s="571">
        <v>107735.09</v>
      </c>
      <c r="E23" s="571">
        <v>0</v>
      </c>
      <c r="F23" s="665">
        <v>143728.68</v>
      </c>
      <c r="G23" s="665">
        <v>0</v>
      </c>
      <c r="H23" s="571">
        <v>30625.969999999998</v>
      </c>
      <c r="I23" s="665">
        <v>4228.7699999999995</v>
      </c>
      <c r="J23" s="665">
        <v>0</v>
      </c>
      <c r="K23" s="665">
        <v>26397.199999999997</v>
      </c>
      <c r="L23" s="665">
        <v>0</v>
      </c>
    </row>
    <row r="24" spans="1:12" x14ac:dyDescent="0.25">
      <c r="A24" s="586">
        <v>18</v>
      </c>
      <c r="B24" s="584" t="s">
        <v>600</v>
      </c>
      <c r="C24" s="663">
        <v>3382321.13</v>
      </c>
      <c r="D24" s="571">
        <v>3380097.42</v>
      </c>
      <c r="E24" s="571">
        <v>2223.71</v>
      </c>
      <c r="F24" s="665">
        <v>0</v>
      </c>
      <c r="G24" s="665">
        <v>0</v>
      </c>
      <c r="H24" s="571">
        <v>25181</v>
      </c>
      <c r="I24" s="665">
        <v>23608.11</v>
      </c>
      <c r="J24" s="665">
        <v>1572.8899999999999</v>
      </c>
      <c r="K24" s="665">
        <v>0</v>
      </c>
      <c r="L24" s="665">
        <v>0</v>
      </c>
    </row>
    <row r="25" spans="1:12" x14ac:dyDescent="0.25">
      <c r="A25" s="586">
        <v>19</v>
      </c>
      <c r="B25" s="584" t="s">
        <v>601</v>
      </c>
      <c r="C25" s="663">
        <v>1836619.9699999997</v>
      </c>
      <c r="D25" s="571">
        <v>1533743.16</v>
      </c>
      <c r="E25" s="571">
        <v>3865.41</v>
      </c>
      <c r="F25" s="665">
        <v>299011.40000000002</v>
      </c>
      <c r="G25" s="665">
        <v>0</v>
      </c>
      <c r="H25" s="571">
        <v>37460.93</v>
      </c>
      <c r="I25" s="665">
        <v>7925.47</v>
      </c>
      <c r="J25" s="665">
        <v>2744.04</v>
      </c>
      <c r="K25" s="665">
        <v>26791.42</v>
      </c>
      <c r="L25" s="665">
        <v>0</v>
      </c>
    </row>
    <row r="26" spans="1:12" x14ac:dyDescent="0.25">
      <c r="A26" s="586">
        <v>20</v>
      </c>
      <c r="B26" s="584" t="s">
        <v>602</v>
      </c>
      <c r="C26" s="663">
        <v>21734870.469999999</v>
      </c>
      <c r="D26" s="571">
        <v>13760060.609999999</v>
      </c>
      <c r="E26" s="571">
        <v>7166679.5700000003</v>
      </c>
      <c r="F26" s="665">
        <v>808130.29</v>
      </c>
      <c r="G26" s="665">
        <v>0</v>
      </c>
      <c r="H26" s="571">
        <v>287716.91000000003</v>
      </c>
      <c r="I26" s="665">
        <v>99258.500000000015</v>
      </c>
      <c r="J26" s="665">
        <v>41998.950000000004</v>
      </c>
      <c r="K26" s="665">
        <v>146459.46</v>
      </c>
      <c r="L26" s="665">
        <v>0</v>
      </c>
    </row>
    <row r="27" spans="1:12" x14ac:dyDescent="0.25">
      <c r="A27" s="586">
        <v>21</v>
      </c>
      <c r="B27" s="584" t="s">
        <v>603</v>
      </c>
      <c r="C27" s="663">
        <v>2435783.17</v>
      </c>
      <c r="D27" s="571">
        <v>1282698.76</v>
      </c>
      <c r="E27" s="571">
        <v>0</v>
      </c>
      <c r="F27" s="665">
        <v>1153084.4099999999</v>
      </c>
      <c r="G27" s="665">
        <v>0</v>
      </c>
      <c r="H27" s="571">
        <v>15120</v>
      </c>
      <c r="I27" s="665">
        <v>9081.06</v>
      </c>
      <c r="J27" s="665">
        <v>0</v>
      </c>
      <c r="K27" s="665">
        <v>6038.94</v>
      </c>
      <c r="L27" s="665">
        <v>0</v>
      </c>
    </row>
    <row r="28" spans="1:12" x14ac:dyDescent="0.25">
      <c r="A28" s="586">
        <v>22</v>
      </c>
      <c r="B28" s="584" t="s">
        <v>604</v>
      </c>
      <c r="C28" s="663">
        <v>1214548.6200000001</v>
      </c>
      <c r="D28" s="571">
        <v>1082132.75</v>
      </c>
      <c r="E28" s="571">
        <v>0</v>
      </c>
      <c r="F28" s="665">
        <v>132415.87</v>
      </c>
      <c r="G28" s="665">
        <v>0</v>
      </c>
      <c r="H28" s="571">
        <v>52697.7</v>
      </c>
      <c r="I28" s="665">
        <v>13292.46</v>
      </c>
      <c r="J28" s="665">
        <v>0</v>
      </c>
      <c r="K28" s="665">
        <v>39405.24</v>
      </c>
      <c r="L28" s="665">
        <v>0</v>
      </c>
    </row>
    <row r="29" spans="1:12" x14ac:dyDescent="0.25">
      <c r="A29" s="586">
        <v>23</v>
      </c>
      <c r="B29" s="584" t="s">
        <v>605</v>
      </c>
      <c r="C29" s="663">
        <v>68405018.38000001</v>
      </c>
      <c r="D29" s="571">
        <v>54411068.560000002</v>
      </c>
      <c r="E29" s="571">
        <v>2928730.06</v>
      </c>
      <c r="F29" s="665">
        <v>10936053.779999999</v>
      </c>
      <c r="G29" s="665">
        <v>129165.98000000001</v>
      </c>
      <c r="H29" s="571">
        <v>3148645.7200000007</v>
      </c>
      <c r="I29" s="665">
        <v>403436.25999999989</v>
      </c>
      <c r="J29" s="665">
        <v>144390.86000000002</v>
      </c>
      <c r="K29" s="665">
        <v>2579240.1900000004</v>
      </c>
      <c r="L29" s="665">
        <v>21578.41</v>
      </c>
    </row>
    <row r="30" spans="1:12" x14ac:dyDescent="0.25">
      <c r="A30" s="586">
        <v>24</v>
      </c>
      <c r="B30" s="584" t="s">
        <v>606</v>
      </c>
      <c r="C30" s="663">
        <v>22153895.750000004</v>
      </c>
      <c r="D30" s="571">
        <v>17137411.040000003</v>
      </c>
      <c r="E30" s="571">
        <v>3916087.58</v>
      </c>
      <c r="F30" s="665">
        <v>1064314.49</v>
      </c>
      <c r="G30" s="665">
        <v>36082.639999999999</v>
      </c>
      <c r="H30" s="571">
        <v>1116154.0799999998</v>
      </c>
      <c r="I30" s="665">
        <v>132588.88</v>
      </c>
      <c r="J30" s="665">
        <v>717778.89</v>
      </c>
      <c r="K30" s="665">
        <v>261481.65</v>
      </c>
      <c r="L30" s="665">
        <v>4304.66</v>
      </c>
    </row>
    <row r="31" spans="1:12" x14ac:dyDescent="0.25">
      <c r="A31" s="586">
        <v>25</v>
      </c>
      <c r="B31" s="584" t="s">
        <v>607</v>
      </c>
      <c r="C31" s="663">
        <v>40261920.500000007</v>
      </c>
      <c r="D31" s="571">
        <v>31271764.91</v>
      </c>
      <c r="E31" s="571">
        <v>3195389.33</v>
      </c>
      <c r="F31" s="665">
        <v>5722604.9100000001</v>
      </c>
      <c r="G31" s="665">
        <v>72161.350000000006</v>
      </c>
      <c r="H31" s="571">
        <v>1795502.0200000005</v>
      </c>
      <c r="I31" s="665">
        <v>240979.29000000018</v>
      </c>
      <c r="J31" s="665">
        <v>226475.03999999998</v>
      </c>
      <c r="K31" s="665">
        <v>1316686.4600000004</v>
      </c>
      <c r="L31" s="665">
        <v>11361.23</v>
      </c>
    </row>
    <row r="32" spans="1:12" x14ac:dyDescent="0.25">
      <c r="A32" s="586">
        <v>26</v>
      </c>
      <c r="B32" s="584" t="s">
        <v>608</v>
      </c>
      <c r="C32" s="663">
        <v>0</v>
      </c>
      <c r="D32" s="571">
        <v>0</v>
      </c>
      <c r="E32" s="571">
        <v>0</v>
      </c>
      <c r="F32" s="665">
        <v>0</v>
      </c>
      <c r="G32" s="665">
        <v>0</v>
      </c>
      <c r="H32" s="571">
        <v>0</v>
      </c>
      <c r="I32" s="665">
        <v>0</v>
      </c>
      <c r="J32" s="665">
        <v>0</v>
      </c>
      <c r="K32" s="665">
        <v>0</v>
      </c>
      <c r="L32" s="665">
        <v>0</v>
      </c>
    </row>
    <row r="33" spans="1:12" x14ac:dyDescent="0.25">
      <c r="A33" s="586">
        <v>27</v>
      </c>
      <c r="B33" s="666" t="s">
        <v>407</v>
      </c>
      <c r="C33" s="667">
        <v>649481304.19000018</v>
      </c>
      <c r="D33" s="571">
        <v>523339887.63000011</v>
      </c>
      <c r="E33" s="571">
        <v>55637112.589999996</v>
      </c>
      <c r="F33" s="665">
        <v>68424932.090000004</v>
      </c>
      <c r="G33" s="665">
        <v>2079371.8799999997</v>
      </c>
      <c r="H33" s="572">
        <v>16616958.290000003</v>
      </c>
      <c r="I33" s="665">
        <v>3578286.84</v>
      </c>
      <c r="J33" s="665">
        <v>1700498.7999999998</v>
      </c>
      <c r="K33" s="665">
        <v>10559127.690000003</v>
      </c>
      <c r="L33" s="665">
        <v>779044.96000000008</v>
      </c>
    </row>
    <row r="34" spans="1:12" x14ac:dyDescent="0.25">
      <c r="A34" s="612"/>
      <c r="B34" s="612"/>
      <c r="C34" s="612"/>
      <c r="D34" s="612"/>
      <c r="E34" s="612"/>
      <c r="H34" s="612"/>
    </row>
    <row r="35" spans="1:12" x14ac:dyDescent="0.25">
      <c r="A35" s="612"/>
      <c r="B35" s="669"/>
      <c r="C35" s="669"/>
      <c r="D35" s="612"/>
      <c r="E35" s="612"/>
      <c r="H35" s="612"/>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70" zoomScaleNormal="70" workbookViewId="0">
      <selection activeCell="C6" sqref="C6:K11"/>
    </sheetView>
  </sheetViews>
  <sheetFormatPr defaultColWidth="8.7109375" defaultRowHeight="12" x14ac:dyDescent="0.2"/>
  <cols>
    <col min="1" max="1" width="11.85546875" style="670" bestFit="1" customWidth="1"/>
    <col min="2" max="2" width="68.7109375" style="670" customWidth="1"/>
    <col min="3" max="11" width="28.28515625" style="670" customWidth="1"/>
    <col min="12" max="16384" width="8.7109375" style="670"/>
  </cols>
  <sheetData>
    <row r="1" spans="1:11" s="565" customFormat="1" ht="13.5" x14ac:dyDescent="0.25">
      <c r="A1" s="549" t="s">
        <v>40</v>
      </c>
      <c r="B1" s="550" t="str">
        <f>'Info '!C2</f>
        <v>JSC " Halyk Bank Georgia"</v>
      </c>
    </row>
    <row r="2" spans="1:11" s="565" customFormat="1" ht="12.75" x14ac:dyDescent="0.25">
      <c r="A2" s="552" t="s">
        <v>41</v>
      </c>
      <c r="B2" s="553">
        <f>'1. key ratios '!B2</f>
        <v>45199</v>
      </c>
    </row>
    <row r="3" spans="1:11" s="565" customFormat="1" ht="12.75" x14ac:dyDescent="0.25">
      <c r="A3" s="554" t="s">
        <v>688</v>
      </c>
    </row>
    <row r="4" spans="1:11" x14ac:dyDescent="0.2">
      <c r="C4" s="671" t="s">
        <v>689</v>
      </c>
      <c r="D4" s="671" t="s">
        <v>690</v>
      </c>
      <c r="E4" s="671" t="s">
        <v>691</v>
      </c>
      <c r="F4" s="671" t="s">
        <v>692</v>
      </c>
      <c r="G4" s="671" t="s">
        <v>693</v>
      </c>
      <c r="H4" s="671" t="s">
        <v>694</v>
      </c>
      <c r="I4" s="671" t="s">
        <v>695</v>
      </c>
      <c r="J4" s="671" t="s">
        <v>696</v>
      </c>
      <c r="K4" s="671" t="s">
        <v>697</v>
      </c>
    </row>
    <row r="5" spans="1:11" ht="104.1" customHeight="1" x14ac:dyDescent="0.2">
      <c r="A5" s="808" t="s">
        <v>698</v>
      </c>
      <c r="B5" s="809"/>
      <c r="C5" s="672" t="s">
        <v>699</v>
      </c>
      <c r="D5" s="672" t="s">
        <v>700</v>
      </c>
      <c r="E5" s="672" t="s">
        <v>701</v>
      </c>
      <c r="F5" s="672" t="s">
        <v>702</v>
      </c>
      <c r="G5" s="672" t="s">
        <v>703</v>
      </c>
      <c r="H5" s="672" t="s">
        <v>704</v>
      </c>
      <c r="I5" s="672" t="s">
        <v>705</v>
      </c>
      <c r="J5" s="672" t="s">
        <v>706</v>
      </c>
      <c r="K5" s="672" t="s">
        <v>707</v>
      </c>
    </row>
    <row r="6" spans="1:11" ht="12.75" x14ac:dyDescent="0.25">
      <c r="A6" s="583">
        <v>1</v>
      </c>
      <c r="B6" s="583" t="s">
        <v>611</v>
      </c>
      <c r="C6" s="571">
        <v>13286246.934822833</v>
      </c>
      <c r="D6" s="571">
        <v>532829.59170979355</v>
      </c>
      <c r="E6" s="571"/>
      <c r="F6" s="571"/>
      <c r="G6" s="571">
        <v>590155412.56353295</v>
      </c>
      <c r="H6" s="571"/>
      <c r="I6" s="571">
        <v>31716680.250000004</v>
      </c>
      <c r="J6" s="571">
        <v>5128480.7754350109</v>
      </c>
      <c r="K6" s="571">
        <v>8661653.9725082144</v>
      </c>
    </row>
    <row r="7" spans="1:11" ht="12.75" x14ac:dyDescent="0.25">
      <c r="A7" s="583">
        <v>2</v>
      </c>
      <c r="B7" s="586" t="s">
        <v>612</v>
      </c>
      <c r="C7" s="571"/>
      <c r="D7" s="571"/>
      <c r="E7" s="571"/>
      <c r="F7" s="571"/>
      <c r="G7" s="571"/>
      <c r="H7" s="571"/>
      <c r="I7" s="571"/>
      <c r="J7" s="571"/>
      <c r="K7" s="571"/>
    </row>
    <row r="8" spans="1:11" ht="12.75" x14ac:dyDescent="0.25">
      <c r="A8" s="583">
        <v>3</v>
      </c>
      <c r="B8" s="586" t="s">
        <v>708</v>
      </c>
      <c r="C8" s="571">
        <v>602503.77847112529</v>
      </c>
      <c r="D8" s="571">
        <v>0</v>
      </c>
      <c r="E8" s="571">
        <v>0</v>
      </c>
      <c r="F8" s="571">
        <v>0</v>
      </c>
      <c r="G8" s="571">
        <v>8138281.1915288735</v>
      </c>
      <c r="H8" s="571">
        <v>0</v>
      </c>
      <c r="I8" s="571">
        <v>0</v>
      </c>
      <c r="J8" s="571">
        <v>0</v>
      </c>
      <c r="K8" s="571">
        <v>42210111.280000009</v>
      </c>
    </row>
    <row r="9" spans="1:11" ht="12.75" x14ac:dyDescent="0.25">
      <c r="A9" s="583">
        <v>4</v>
      </c>
      <c r="B9" s="613" t="s">
        <v>709</v>
      </c>
      <c r="C9" s="673">
        <v>0</v>
      </c>
      <c r="D9" s="673">
        <v>267214.05794312869</v>
      </c>
      <c r="E9" s="673"/>
      <c r="F9" s="673"/>
      <c r="G9" s="673">
        <v>65854471.817540824</v>
      </c>
      <c r="H9" s="673"/>
      <c r="I9" s="673">
        <v>0</v>
      </c>
      <c r="J9" s="673">
        <v>1803308.7934417888</v>
      </c>
      <c r="K9" s="673">
        <v>2579309.2572884937</v>
      </c>
    </row>
    <row r="10" spans="1:11" ht="12.75" x14ac:dyDescent="0.25">
      <c r="A10" s="583">
        <v>5</v>
      </c>
      <c r="B10" s="592" t="s">
        <v>710</v>
      </c>
      <c r="C10" s="673"/>
      <c r="D10" s="673"/>
      <c r="E10" s="673"/>
      <c r="F10" s="673"/>
      <c r="G10" s="673"/>
      <c r="H10" s="673"/>
      <c r="I10" s="673"/>
      <c r="J10" s="673"/>
      <c r="K10" s="673"/>
    </row>
    <row r="11" spans="1:11" ht="12.75" x14ac:dyDescent="0.25">
      <c r="A11" s="583">
        <v>6</v>
      </c>
      <c r="B11" s="592" t="s">
        <v>711</v>
      </c>
      <c r="C11" s="673">
        <v>0</v>
      </c>
      <c r="D11" s="673"/>
      <c r="E11" s="673"/>
      <c r="F11" s="673"/>
      <c r="G11" s="673">
        <v>5192692</v>
      </c>
      <c r="H11" s="673"/>
      <c r="I11" s="673"/>
      <c r="J11" s="673"/>
      <c r="K11" s="673">
        <v>0</v>
      </c>
    </row>
    <row r="13" spans="1:11" ht="15" x14ac:dyDescent="0.3">
      <c r="B13" s="67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0" zoomScaleNormal="80" workbookViewId="0">
      <selection activeCell="E22" sqref="E22"/>
    </sheetView>
  </sheetViews>
  <sheetFormatPr defaultColWidth="8.7109375" defaultRowHeight="15" x14ac:dyDescent="0.25"/>
  <cols>
    <col min="1" max="1" width="10" style="675" bestFit="1" customWidth="1"/>
    <col min="2" max="2" width="71.7109375" style="675" customWidth="1"/>
    <col min="3" max="3" width="12.85546875" style="675" bestFit="1" customWidth="1"/>
    <col min="4" max="7" width="15.5703125" style="675" customWidth="1"/>
    <col min="8" max="8" width="12.7109375" style="675" bestFit="1" customWidth="1"/>
    <col min="9" max="12" width="17.28515625" style="675" customWidth="1"/>
    <col min="13" max="13" width="10.5703125" style="675" bestFit="1" customWidth="1"/>
    <col min="14" max="17" width="16.140625" style="675" customWidth="1"/>
    <col min="18" max="18" width="12.28515625" style="675" bestFit="1" customWidth="1"/>
    <col min="19" max="19" width="46.85546875" style="675" bestFit="1" customWidth="1"/>
    <col min="20" max="20" width="43.42578125" style="675" bestFit="1" customWidth="1"/>
    <col min="21" max="21" width="45.85546875" style="675" bestFit="1" customWidth="1"/>
    <col min="22" max="22" width="43.42578125" style="675" bestFit="1" customWidth="1"/>
    <col min="23" max="16384" width="8.7109375" style="675"/>
  </cols>
  <sheetData>
    <row r="1" spans="1:22" x14ac:dyDescent="0.25">
      <c r="A1" s="549" t="s">
        <v>40</v>
      </c>
      <c r="B1" s="550" t="str">
        <f>'Info '!C2</f>
        <v>JSC " Halyk Bank Georgia"</v>
      </c>
    </row>
    <row r="2" spans="1:22" x14ac:dyDescent="0.25">
      <c r="A2" s="552" t="s">
        <v>41</v>
      </c>
      <c r="B2" s="553">
        <f>'1. key ratios '!B2</f>
        <v>45199</v>
      </c>
    </row>
    <row r="3" spans="1:22" x14ac:dyDescent="0.25">
      <c r="A3" s="554" t="s">
        <v>712</v>
      </c>
      <c r="B3" s="565"/>
    </row>
    <row r="4" spans="1:22" x14ac:dyDescent="0.25">
      <c r="A4" s="554"/>
      <c r="B4" s="565"/>
    </row>
    <row r="5" spans="1:22" ht="24" customHeight="1" x14ac:dyDescent="0.25">
      <c r="A5" s="811" t="s">
        <v>713</v>
      </c>
      <c r="B5" s="812"/>
      <c r="C5" s="815" t="s">
        <v>714</v>
      </c>
      <c r="D5" s="815"/>
      <c r="E5" s="815"/>
      <c r="F5" s="815"/>
      <c r="G5" s="815"/>
      <c r="H5" s="815" t="s">
        <v>715</v>
      </c>
      <c r="I5" s="815"/>
      <c r="J5" s="815"/>
      <c r="K5" s="815"/>
      <c r="L5" s="815"/>
      <c r="M5" s="815" t="s">
        <v>573</v>
      </c>
      <c r="N5" s="815"/>
      <c r="O5" s="815"/>
      <c r="P5" s="815"/>
      <c r="Q5" s="815"/>
      <c r="R5" s="810" t="s">
        <v>716</v>
      </c>
      <c r="S5" s="810" t="s">
        <v>717</v>
      </c>
      <c r="T5" s="810" t="s">
        <v>718</v>
      </c>
      <c r="U5" s="810" t="s">
        <v>719</v>
      </c>
      <c r="V5" s="810" t="s">
        <v>720</v>
      </c>
    </row>
    <row r="6" spans="1:22" ht="36" customHeight="1" x14ac:dyDescent="0.25">
      <c r="A6" s="813"/>
      <c r="B6" s="814"/>
      <c r="C6" s="676"/>
      <c r="D6" s="569" t="s">
        <v>641</v>
      </c>
      <c r="E6" s="569" t="s">
        <v>642</v>
      </c>
      <c r="F6" s="569" t="s">
        <v>643</v>
      </c>
      <c r="G6" s="569" t="s">
        <v>644</v>
      </c>
      <c r="H6" s="676"/>
      <c r="I6" s="569" t="s">
        <v>641</v>
      </c>
      <c r="J6" s="569" t="s">
        <v>642</v>
      </c>
      <c r="K6" s="569" t="s">
        <v>643</v>
      </c>
      <c r="L6" s="569" t="s">
        <v>644</v>
      </c>
      <c r="M6" s="676"/>
      <c r="N6" s="569" t="s">
        <v>641</v>
      </c>
      <c r="O6" s="569" t="s">
        <v>642</v>
      </c>
      <c r="P6" s="569" t="s">
        <v>643</v>
      </c>
      <c r="Q6" s="569" t="s">
        <v>644</v>
      </c>
      <c r="R6" s="810"/>
      <c r="S6" s="810"/>
      <c r="T6" s="810"/>
      <c r="U6" s="810"/>
      <c r="V6" s="810"/>
    </row>
    <row r="7" spans="1:22" x14ac:dyDescent="0.25">
      <c r="A7" s="677">
        <v>1</v>
      </c>
      <c r="B7" s="678" t="s">
        <v>721</v>
      </c>
      <c r="C7" s="673">
        <v>0</v>
      </c>
      <c r="D7" s="673">
        <v>0</v>
      </c>
      <c r="E7" s="673">
        <v>0</v>
      </c>
      <c r="F7" s="673">
        <v>0</v>
      </c>
      <c r="G7" s="673">
        <v>0</v>
      </c>
      <c r="H7" s="673">
        <v>0</v>
      </c>
      <c r="I7" s="673">
        <v>0</v>
      </c>
      <c r="J7" s="673">
        <v>0</v>
      </c>
      <c r="K7" s="673">
        <v>0</v>
      </c>
      <c r="L7" s="673">
        <v>0</v>
      </c>
      <c r="M7" s="673">
        <v>0</v>
      </c>
      <c r="N7" s="673">
        <v>0</v>
      </c>
      <c r="O7" s="673">
        <v>0</v>
      </c>
      <c r="P7" s="673">
        <v>0</v>
      </c>
      <c r="Q7" s="673">
        <v>0</v>
      </c>
      <c r="R7" s="673">
        <v>0</v>
      </c>
      <c r="S7" s="679">
        <v>0</v>
      </c>
      <c r="T7" s="679">
        <v>0</v>
      </c>
      <c r="U7" s="679">
        <v>0</v>
      </c>
      <c r="V7" s="673">
        <v>0</v>
      </c>
    </row>
    <row r="8" spans="1:22" x14ac:dyDescent="0.25">
      <c r="A8" s="677">
        <v>2</v>
      </c>
      <c r="B8" s="680" t="s">
        <v>722</v>
      </c>
      <c r="C8" s="673">
        <v>62717881.580000013</v>
      </c>
      <c r="D8" s="673">
        <v>51261522.400000006</v>
      </c>
      <c r="E8" s="673">
        <v>3152572.56</v>
      </c>
      <c r="F8" s="673">
        <v>8275854.7000000002</v>
      </c>
      <c r="G8" s="673">
        <v>27931.919999999998</v>
      </c>
      <c r="H8" s="673">
        <v>63411158.059999995</v>
      </c>
      <c r="I8" s="673">
        <v>51515961.649999999</v>
      </c>
      <c r="J8" s="673">
        <v>3209261.23</v>
      </c>
      <c r="K8" s="673">
        <v>8655577.6400000006</v>
      </c>
      <c r="L8" s="673">
        <v>30357.54</v>
      </c>
      <c r="M8" s="673">
        <v>3896268.39</v>
      </c>
      <c r="N8" s="673">
        <v>640471.47999999975</v>
      </c>
      <c r="O8" s="673">
        <v>357219.50000000006</v>
      </c>
      <c r="P8" s="673">
        <v>2895493.3400000008</v>
      </c>
      <c r="Q8" s="673">
        <v>3084.0699999999997</v>
      </c>
      <c r="R8" s="673">
        <v>2433</v>
      </c>
      <c r="S8" s="679">
        <v>0.12939496591269131</v>
      </c>
      <c r="T8" s="679">
        <v>0.14170406370342867</v>
      </c>
      <c r="U8" s="679">
        <v>0.123526963293839</v>
      </c>
      <c r="V8" s="673">
        <v>80.656342096432098</v>
      </c>
    </row>
    <row r="9" spans="1:22" x14ac:dyDescent="0.25">
      <c r="A9" s="677">
        <v>3</v>
      </c>
      <c r="B9" s="680" t="s">
        <v>723</v>
      </c>
      <c r="C9" s="673">
        <v>0</v>
      </c>
      <c r="D9" s="673">
        <v>0</v>
      </c>
      <c r="E9" s="673">
        <v>0</v>
      </c>
      <c r="F9" s="673">
        <v>0</v>
      </c>
      <c r="G9" s="673">
        <v>0</v>
      </c>
      <c r="H9" s="673">
        <v>0</v>
      </c>
      <c r="I9" s="673">
        <v>0</v>
      </c>
      <c r="J9" s="673">
        <v>0</v>
      </c>
      <c r="K9" s="673">
        <v>0</v>
      </c>
      <c r="L9" s="673">
        <v>0</v>
      </c>
      <c r="M9" s="673">
        <v>0</v>
      </c>
      <c r="N9" s="673">
        <v>0</v>
      </c>
      <c r="O9" s="673">
        <v>0</v>
      </c>
      <c r="P9" s="673">
        <v>0</v>
      </c>
      <c r="Q9" s="673">
        <v>0</v>
      </c>
      <c r="R9" s="673">
        <v>0</v>
      </c>
      <c r="S9" s="679">
        <v>0</v>
      </c>
      <c r="T9" s="679">
        <v>0</v>
      </c>
      <c r="U9" s="679">
        <v>0</v>
      </c>
      <c r="V9" s="673">
        <v>0</v>
      </c>
    </row>
    <row r="10" spans="1:22" x14ac:dyDescent="0.25">
      <c r="A10" s="677">
        <v>4</v>
      </c>
      <c r="B10" s="680" t="s">
        <v>724</v>
      </c>
      <c r="C10" s="673">
        <v>0</v>
      </c>
      <c r="D10" s="673">
        <v>0</v>
      </c>
      <c r="E10" s="673">
        <v>0</v>
      </c>
      <c r="F10" s="673">
        <v>0</v>
      </c>
      <c r="G10" s="673">
        <v>0</v>
      </c>
      <c r="H10" s="673">
        <v>0</v>
      </c>
      <c r="I10" s="673">
        <v>0</v>
      </c>
      <c r="J10" s="673">
        <v>0</v>
      </c>
      <c r="K10" s="673">
        <v>0</v>
      </c>
      <c r="L10" s="673">
        <v>0</v>
      </c>
      <c r="M10" s="673">
        <v>0</v>
      </c>
      <c r="N10" s="673">
        <v>0</v>
      </c>
      <c r="O10" s="673">
        <v>0</v>
      </c>
      <c r="P10" s="673">
        <v>0</v>
      </c>
      <c r="Q10" s="673">
        <v>0</v>
      </c>
      <c r="R10" s="673">
        <v>0</v>
      </c>
      <c r="S10" s="679">
        <v>0</v>
      </c>
      <c r="T10" s="679">
        <v>0</v>
      </c>
      <c r="U10" s="679">
        <v>0</v>
      </c>
      <c r="V10" s="673">
        <v>0</v>
      </c>
    </row>
    <row r="11" spans="1:22" x14ac:dyDescent="0.25">
      <c r="A11" s="677">
        <v>5</v>
      </c>
      <c r="B11" s="680" t="s">
        <v>725</v>
      </c>
      <c r="C11" s="673">
        <v>409677.72</v>
      </c>
      <c r="D11" s="673">
        <v>380989.99</v>
      </c>
      <c r="E11" s="673">
        <v>5070.92</v>
      </c>
      <c r="F11" s="673">
        <v>23616.81</v>
      </c>
      <c r="G11" s="673">
        <v>0</v>
      </c>
      <c r="H11" s="673">
        <v>416576.67000000004</v>
      </c>
      <c r="I11" s="673">
        <v>383357.65</v>
      </c>
      <c r="J11" s="673">
        <v>5410.44</v>
      </c>
      <c r="K11" s="673">
        <v>27808.58</v>
      </c>
      <c r="L11" s="673">
        <v>0</v>
      </c>
      <c r="M11" s="673">
        <v>48098.91</v>
      </c>
      <c r="N11" s="673">
        <v>16460.86</v>
      </c>
      <c r="O11" s="673">
        <v>3829.4699999999993</v>
      </c>
      <c r="P11" s="673">
        <v>27808.580000000005</v>
      </c>
      <c r="Q11" s="673">
        <v>0</v>
      </c>
      <c r="R11" s="673">
        <v>513</v>
      </c>
      <c r="S11" s="679">
        <v>0.16798959419195234</v>
      </c>
      <c r="T11" s="679">
        <v>0.16843342943744632</v>
      </c>
      <c r="U11" s="679">
        <v>0.15745007490278001</v>
      </c>
      <c r="V11" s="673">
        <v>8.7682157330889297</v>
      </c>
    </row>
    <row r="12" spans="1:22" x14ac:dyDescent="0.25">
      <c r="A12" s="677">
        <v>6</v>
      </c>
      <c r="B12" s="680" t="s">
        <v>726</v>
      </c>
      <c r="C12" s="673">
        <v>543903.18000000005</v>
      </c>
      <c r="D12" s="673">
        <v>448998.48</v>
      </c>
      <c r="E12" s="673">
        <v>17721.53</v>
      </c>
      <c r="F12" s="673">
        <v>77183.17</v>
      </c>
      <c r="G12" s="673">
        <v>0</v>
      </c>
      <c r="H12" s="673">
        <v>543774.74</v>
      </c>
      <c r="I12" s="673">
        <v>448924.61</v>
      </c>
      <c r="J12" s="673">
        <v>17711.63</v>
      </c>
      <c r="K12" s="673">
        <v>77138.5</v>
      </c>
      <c r="L12" s="673">
        <v>0</v>
      </c>
      <c r="M12" s="673">
        <v>104977.13000000003</v>
      </c>
      <c r="N12" s="673">
        <v>20536.630000000008</v>
      </c>
      <c r="O12" s="673">
        <v>9273.2499999999982</v>
      </c>
      <c r="P12" s="673">
        <v>75167.250000000029</v>
      </c>
      <c r="Q12" s="673">
        <v>0</v>
      </c>
      <c r="R12" s="673">
        <v>383</v>
      </c>
      <c r="S12" s="679">
        <v>0.24205295207067198</v>
      </c>
      <c r="T12" s="679">
        <v>0.29747456527335098</v>
      </c>
      <c r="U12" s="679">
        <v>0.222328776419362</v>
      </c>
      <c r="V12" s="673">
        <v>115.991169476156</v>
      </c>
    </row>
    <row r="13" spans="1:22" x14ac:dyDescent="0.25">
      <c r="A13" s="677">
        <v>7</v>
      </c>
      <c r="B13" s="680" t="s">
        <v>727</v>
      </c>
      <c r="C13" s="673">
        <v>96883697.750000015</v>
      </c>
      <c r="D13" s="673">
        <v>79474235.450000003</v>
      </c>
      <c r="E13" s="673">
        <v>3875435.0599999996</v>
      </c>
      <c r="F13" s="673">
        <v>13252135.810000001</v>
      </c>
      <c r="G13" s="673">
        <v>281891.43</v>
      </c>
      <c r="H13" s="673">
        <v>97812066.299999997</v>
      </c>
      <c r="I13" s="673">
        <v>79899155.909999996</v>
      </c>
      <c r="J13" s="673">
        <v>3912391.23</v>
      </c>
      <c r="K13" s="673">
        <v>13707037.93</v>
      </c>
      <c r="L13" s="673">
        <v>293481.23</v>
      </c>
      <c r="M13" s="673">
        <v>2416437.54</v>
      </c>
      <c r="N13" s="673">
        <v>436899.90000000008</v>
      </c>
      <c r="O13" s="673">
        <v>242214.39</v>
      </c>
      <c r="P13" s="673">
        <v>1696444.88</v>
      </c>
      <c r="Q13" s="673">
        <v>40878.370000000003</v>
      </c>
      <c r="R13" s="673">
        <v>864</v>
      </c>
      <c r="S13" s="679">
        <v>0.10499774073986168</v>
      </c>
      <c r="T13" s="679">
        <v>0.11148496890703309</v>
      </c>
      <c r="U13" s="679">
        <v>0.100547305932076</v>
      </c>
      <c r="V13" s="673">
        <v>126.46910232118999</v>
      </c>
    </row>
    <row r="14" spans="1:22" x14ac:dyDescent="0.25">
      <c r="A14" s="681">
        <v>7.1</v>
      </c>
      <c r="B14" s="682" t="s">
        <v>728</v>
      </c>
      <c r="C14" s="673">
        <v>76145903.99000001</v>
      </c>
      <c r="D14" s="673">
        <v>61183941.200000003</v>
      </c>
      <c r="E14" s="673">
        <v>3438054.98</v>
      </c>
      <c r="F14" s="673">
        <v>11242016.379999999</v>
      </c>
      <c r="G14" s="673">
        <v>281891.43</v>
      </c>
      <c r="H14" s="673">
        <v>76725830.370000005</v>
      </c>
      <c r="I14" s="673">
        <v>61413533.950000003</v>
      </c>
      <c r="J14" s="673">
        <v>3466934.83</v>
      </c>
      <c r="K14" s="673">
        <v>11566033.23</v>
      </c>
      <c r="L14" s="673">
        <v>279328.36</v>
      </c>
      <c r="M14" s="673">
        <v>1679467.2300000002</v>
      </c>
      <c r="N14" s="673">
        <v>330898.83000000013</v>
      </c>
      <c r="O14" s="673">
        <v>201812.29</v>
      </c>
      <c r="P14" s="673">
        <v>1108680.01</v>
      </c>
      <c r="Q14" s="673">
        <v>38076.100000000006</v>
      </c>
      <c r="R14" s="673">
        <v>589</v>
      </c>
      <c r="S14" s="679">
        <v>0.10637290318853797</v>
      </c>
      <c r="T14" s="679">
        <v>0.11304555292932017</v>
      </c>
      <c r="U14" s="679">
        <v>9.9279677269217201E-2</v>
      </c>
      <c r="V14" s="673">
        <v>126.775242782826</v>
      </c>
    </row>
    <row r="15" spans="1:22" x14ac:dyDescent="0.25">
      <c r="A15" s="681">
        <v>7.2</v>
      </c>
      <c r="B15" s="682" t="s">
        <v>729</v>
      </c>
      <c r="C15" s="673">
        <v>7352233.8200000003</v>
      </c>
      <c r="D15" s="673">
        <v>6732166.9900000002</v>
      </c>
      <c r="E15" s="673">
        <v>128484.35</v>
      </c>
      <c r="F15" s="673">
        <v>491582.48</v>
      </c>
      <c r="G15" s="673">
        <v>0</v>
      </c>
      <c r="H15" s="673">
        <v>7377531.9499999993</v>
      </c>
      <c r="I15" s="673">
        <v>6735327.1799999997</v>
      </c>
      <c r="J15" s="673">
        <v>130702.75</v>
      </c>
      <c r="K15" s="673">
        <v>511502.02</v>
      </c>
      <c r="L15" s="673">
        <v>0</v>
      </c>
      <c r="M15" s="673">
        <v>119092.09</v>
      </c>
      <c r="N15" s="673">
        <v>49525.079999999987</v>
      </c>
      <c r="O15" s="673">
        <v>12708.41</v>
      </c>
      <c r="P15" s="673">
        <v>56858.600000000006</v>
      </c>
      <c r="Q15" s="673">
        <v>0</v>
      </c>
      <c r="R15" s="673">
        <v>72</v>
      </c>
      <c r="S15" s="679">
        <v>6.6752070820463236E-2</v>
      </c>
      <c r="T15" s="679">
        <v>7.0567548613307662E-2</v>
      </c>
      <c r="U15" s="679">
        <v>0.109408504217022</v>
      </c>
      <c r="V15" s="673">
        <v>135.685915757505</v>
      </c>
    </row>
    <row r="16" spans="1:22" x14ac:dyDescent="0.25">
      <c r="A16" s="681">
        <v>7.3</v>
      </c>
      <c r="B16" s="682" t="s">
        <v>730</v>
      </c>
      <c r="C16" s="673">
        <v>13385559.940000001</v>
      </c>
      <c r="D16" s="673">
        <v>11558127.26</v>
      </c>
      <c r="E16" s="673">
        <v>308895.73</v>
      </c>
      <c r="F16" s="673">
        <v>1518536.9500000002</v>
      </c>
      <c r="G16" s="673">
        <v>0</v>
      </c>
      <c r="H16" s="673">
        <v>13708703.979999999</v>
      </c>
      <c r="I16" s="673">
        <v>11750294.779999999</v>
      </c>
      <c r="J16" s="673">
        <v>314753.65000000002</v>
      </c>
      <c r="K16" s="673">
        <v>1629502.68</v>
      </c>
      <c r="L16" s="673">
        <v>14152.87</v>
      </c>
      <c r="M16" s="673">
        <v>617878.22</v>
      </c>
      <c r="N16" s="673">
        <v>56475.99</v>
      </c>
      <c r="O16" s="673">
        <v>27693.690000000002</v>
      </c>
      <c r="P16" s="673">
        <v>530906.2699999999</v>
      </c>
      <c r="Q16" s="673">
        <v>2802.27</v>
      </c>
      <c r="R16" s="673">
        <v>203</v>
      </c>
      <c r="S16" s="679">
        <v>9.7741611749028637E-2</v>
      </c>
      <c r="T16" s="679">
        <v>0.10350079847956167</v>
      </c>
      <c r="U16" s="679">
        <v>0.102891259332704</v>
      </c>
      <c r="V16" s="673">
        <v>119.66509038097099</v>
      </c>
    </row>
    <row r="17" spans="1:22" x14ac:dyDescent="0.25">
      <c r="A17" s="677">
        <v>8</v>
      </c>
      <c r="B17" s="680" t="s">
        <v>731</v>
      </c>
      <c r="C17" s="673">
        <v>0</v>
      </c>
      <c r="D17" s="673">
        <v>0</v>
      </c>
      <c r="E17" s="673">
        <v>0</v>
      </c>
      <c r="F17" s="673">
        <v>0</v>
      </c>
      <c r="G17" s="673">
        <v>0</v>
      </c>
      <c r="H17" s="673">
        <v>0</v>
      </c>
      <c r="I17" s="673">
        <v>0</v>
      </c>
      <c r="J17" s="673">
        <v>0</v>
      </c>
      <c r="K17" s="673">
        <v>0</v>
      </c>
      <c r="L17" s="673">
        <v>0</v>
      </c>
      <c r="M17" s="673">
        <v>0</v>
      </c>
      <c r="N17" s="673">
        <v>0</v>
      </c>
      <c r="O17" s="673">
        <v>0</v>
      </c>
      <c r="P17" s="673">
        <v>0</v>
      </c>
      <c r="Q17" s="673">
        <v>0</v>
      </c>
      <c r="R17" s="673">
        <v>0</v>
      </c>
      <c r="S17" s="679">
        <v>0</v>
      </c>
      <c r="T17" s="679">
        <v>0</v>
      </c>
      <c r="U17" s="679">
        <v>0</v>
      </c>
      <c r="V17" s="673">
        <v>0</v>
      </c>
    </row>
    <row r="18" spans="1:22" x14ac:dyDescent="0.25">
      <c r="A18" s="683">
        <v>9</v>
      </c>
      <c r="B18" s="684" t="s">
        <v>732</v>
      </c>
      <c r="C18" s="685">
        <v>0</v>
      </c>
      <c r="D18" s="685">
        <v>0</v>
      </c>
      <c r="E18" s="685">
        <v>0</v>
      </c>
      <c r="F18" s="685">
        <v>0</v>
      </c>
      <c r="G18" s="685">
        <v>0</v>
      </c>
      <c r="H18" s="685">
        <v>0</v>
      </c>
      <c r="I18" s="685">
        <v>0</v>
      </c>
      <c r="J18" s="685">
        <v>0</v>
      </c>
      <c r="K18" s="685">
        <v>0</v>
      </c>
      <c r="L18" s="685">
        <v>0</v>
      </c>
      <c r="M18" s="685">
        <v>0</v>
      </c>
      <c r="N18" s="685">
        <v>0</v>
      </c>
      <c r="O18" s="685">
        <v>0</v>
      </c>
      <c r="P18" s="685">
        <v>0</v>
      </c>
      <c r="Q18" s="685">
        <v>0</v>
      </c>
      <c r="R18" s="685">
        <v>0</v>
      </c>
      <c r="S18" s="686">
        <v>0</v>
      </c>
      <c r="T18" s="686">
        <v>0</v>
      </c>
      <c r="U18" s="686">
        <v>0</v>
      </c>
      <c r="V18" s="685">
        <v>0</v>
      </c>
    </row>
    <row r="19" spans="1:22" x14ac:dyDescent="0.25">
      <c r="A19" s="687">
        <v>10</v>
      </c>
      <c r="B19" s="688" t="s">
        <v>733</v>
      </c>
      <c r="C19" s="673">
        <v>160555160.23000002</v>
      </c>
      <c r="D19" s="673">
        <v>131565746.32000001</v>
      </c>
      <c r="E19" s="673">
        <v>7050800.0699999994</v>
      </c>
      <c r="F19" s="673">
        <v>21628790.490000002</v>
      </c>
      <c r="G19" s="673">
        <v>309823.34999999998</v>
      </c>
      <c r="H19" s="673">
        <v>162183575.76999998</v>
      </c>
      <c r="I19" s="673">
        <v>132247399.81999999</v>
      </c>
      <c r="J19" s="673">
        <v>7144774.5299999993</v>
      </c>
      <c r="K19" s="673">
        <v>22467562.649999999</v>
      </c>
      <c r="L19" s="673">
        <v>323838.76999999996</v>
      </c>
      <c r="M19" s="673">
        <v>6465781.9700000007</v>
      </c>
      <c r="N19" s="673">
        <v>1114368.8699999999</v>
      </c>
      <c r="O19" s="673">
        <v>612536.6100000001</v>
      </c>
      <c r="P19" s="673">
        <v>4694914.0500000007</v>
      </c>
      <c r="Q19" s="673">
        <v>43962.44</v>
      </c>
      <c r="R19" s="673">
        <v>4193</v>
      </c>
      <c r="S19" s="679">
        <v>0.12581318856648036</v>
      </c>
      <c r="T19" s="679">
        <v>0.136391235112824</v>
      </c>
      <c r="U19" s="679">
        <v>0.110081627673512</v>
      </c>
      <c r="V19" s="673">
        <v>108.237376363023</v>
      </c>
    </row>
    <row r="20" spans="1:22" ht="25.5" x14ac:dyDescent="0.25">
      <c r="A20" s="681">
        <v>10.1</v>
      </c>
      <c r="B20" s="682" t="s">
        <v>734</v>
      </c>
      <c r="C20" s="673">
        <v>0</v>
      </c>
      <c r="D20" s="673">
        <v>0</v>
      </c>
      <c r="E20" s="673">
        <v>0</v>
      </c>
      <c r="F20" s="673">
        <v>0</v>
      </c>
      <c r="G20" s="673">
        <v>0</v>
      </c>
      <c r="H20" s="673">
        <v>0</v>
      </c>
      <c r="I20" s="673">
        <v>0</v>
      </c>
      <c r="J20" s="673">
        <v>0</v>
      </c>
      <c r="K20" s="673">
        <v>0</v>
      </c>
      <c r="L20" s="673">
        <v>0</v>
      </c>
      <c r="M20" s="673">
        <v>0</v>
      </c>
      <c r="N20" s="673">
        <v>0</v>
      </c>
      <c r="O20" s="673">
        <v>0</v>
      </c>
      <c r="P20" s="673">
        <v>0</v>
      </c>
      <c r="Q20" s="673">
        <v>0</v>
      </c>
      <c r="R20" s="673">
        <v>0</v>
      </c>
      <c r="S20" s="679">
        <v>0</v>
      </c>
      <c r="T20" s="679">
        <v>0</v>
      </c>
      <c r="U20" s="679">
        <v>0</v>
      </c>
      <c r="V20" s="673">
        <v>0</v>
      </c>
    </row>
  </sheetData>
  <mergeCells count="9">
    <mergeCell ref="T5:T6"/>
    <mergeCell ref="U5:U6"/>
    <mergeCell ref="V5:V6"/>
    <mergeCell ref="A5:B6"/>
    <mergeCell ref="C5:G5"/>
    <mergeCell ref="H5:L5"/>
    <mergeCell ref="M5:Q5"/>
    <mergeCell ref="R5:R6"/>
    <mergeCell ref="S5:S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3" zoomScale="80" zoomScaleNormal="80" workbookViewId="0">
      <selection activeCell="E70" sqref="E70"/>
    </sheetView>
  </sheetViews>
  <sheetFormatPr defaultRowHeight="15" x14ac:dyDescent="0.25"/>
  <cols>
    <col min="1" max="1" width="9.140625" style="126"/>
    <col min="2" max="2" width="69.28515625" style="127" customWidth="1"/>
    <col min="3" max="3" width="13.5703125" customWidth="1"/>
    <col min="4" max="4" width="14.42578125" customWidth="1"/>
    <col min="5" max="7" width="13.140625" customWidth="1"/>
    <col min="8" max="8" width="15.140625" bestFit="1" customWidth="1"/>
  </cols>
  <sheetData>
    <row r="1" spans="1:10" s="3" customFormat="1" ht="14.25" x14ac:dyDescent="0.2">
      <c r="A1" s="22" t="s">
        <v>40</v>
      </c>
      <c r="B1" s="23" t="str">
        <f>'Info '!C2</f>
        <v>JSC " Halyk Bank Georgia"</v>
      </c>
      <c r="C1" s="23"/>
      <c r="D1" s="21"/>
      <c r="E1" s="21"/>
      <c r="F1" s="21"/>
      <c r="G1" s="21"/>
    </row>
    <row r="2" spans="1:10" s="3" customFormat="1" ht="14.25" x14ac:dyDescent="0.2">
      <c r="A2" s="22" t="s">
        <v>41</v>
      </c>
      <c r="B2" s="24">
        <f>'1. key ratios '!B2</f>
        <v>45199</v>
      </c>
      <c r="C2" s="25"/>
      <c r="D2" s="26"/>
      <c r="E2" s="26"/>
      <c r="F2" s="26"/>
      <c r="G2" s="26"/>
      <c r="H2" s="27"/>
    </row>
    <row r="3" spans="1:10" s="3" customFormat="1" thickBot="1" x14ac:dyDescent="0.25">
      <c r="A3" s="22"/>
      <c r="B3" s="25"/>
      <c r="C3" s="25"/>
      <c r="D3" s="26"/>
      <c r="E3" s="26"/>
      <c r="F3" s="26"/>
      <c r="G3" s="26"/>
      <c r="H3" s="27"/>
    </row>
    <row r="4" spans="1:10" ht="21" customHeight="1" x14ac:dyDescent="0.25">
      <c r="A4" s="704" t="s">
        <v>46</v>
      </c>
      <c r="B4" s="705" t="s">
        <v>85</v>
      </c>
      <c r="C4" s="707" t="s">
        <v>86</v>
      </c>
      <c r="D4" s="707"/>
      <c r="E4" s="707"/>
      <c r="F4" s="707" t="s">
        <v>87</v>
      </c>
      <c r="G4" s="707"/>
      <c r="H4" s="708"/>
    </row>
    <row r="5" spans="1:10" ht="21" customHeight="1" x14ac:dyDescent="0.25">
      <c r="A5" s="704"/>
      <c r="B5" s="706"/>
      <c r="C5" s="95" t="s">
        <v>88</v>
      </c>
      <c r="D5" s="95" t="s">
        <v>89</v>
      </c>
      <c r="E5" s="95" t="s">
        <v>90</v>
      </c>
      <c r="F5" s="95" t="s">
        <v>88</v>
      </c>
      <c r="G5" s="95" t="s">
        <v>89</v>
      </c>
      <c r="H5" s="95" t="s">
        <v>90</v>
      </c>
    </row>
    <row r="6" spans="1:10" ht="26.45" customHeight="1" x14ac:dyDescent="0.25">
      <c r="A6" s="704"/>
      <c r="B6" s="96" t="s">
        <v>91</v>
      </c>
      <c r="C6" s="709"/>
      <c r="D6" s="710"/>
      <c r="E6" s="710"/>
      <c r="F6" s="710"/>
      <c r="G6" s="710"/>
      <c r="H6" s="711"/>
    </row>
    <row r="7" spans="1:10" ht="23.1" customHeight="1" x14ac:dyDescent="0.25">
      <c r="A7" s="97">
        <v>1</v>
      </c>
      <c r="B7" s="98" t="s">
        <v>92</v>
      </c>
      <c r="C7" s="99">
        <f>SUM(C8:C10)</f>
        <v>59589022.859999999</v>
      </c>
      <c r="D7" s="99">
        <f>SUM(D8:D10)</f>
        <v>37267150.249999993</v>
      </c>
      <c r="E7" s="100">
        <f>C7+D7</f>
        <v>96856173.109999985</v>
      </c>
      <c r="F7" s="99">
        <f>SUM(F8:F10)</f>
        <v>46836870.390000001</v>
      </c>
      <c r="G7" s="99">
        <f>SUM(G8:G10)</f>
        <v>147357337.06</v>
      </c>
      <c r="H7" s="100">
        <f>F7+G7</f>
        <v>194194207.44999999</v>
      </c>
      <c r="I7" s="101"/>
      <c r="J7" s="101"/>
    </row>
    <row r="8" spans="1:10" x14ac:dyDescent="0.25">
      <c r="A8" s="97">
        <v>1.1000000000000001</v>
      </c>
      <c r="B8" s="102" t="s">
        <v>93</v>
      </c>
      <c r="C8" s="99">
        <v>6681472.7000000002</v>
      </c>
      <c r="D8" s="99">
        <v>10561336.120000001</v>
      </c>
      <c r="E8" s="100">
        <f t="shared" ref="E8:E36" si="0">C8+D8</f>
        <v>17242808.82</v>
      </c>
      <c r="F8" s="99">
        <v>4652413.55</v>
      </c>
      <c r="G8" s="99">
        <v>9240944.0700000003</v>
      </c>
      <c r="H8" s="100">
        <f t="shared" ref="H8:H36" si="1">F8+G8</f>
        <v>13893357.620000001</v>
      </c>
      <c r="I8" s="101"/>
      <c r="J8" s="101"/>
    </row>
    <row r="9" spans="1:10" x14ac:dyDescent="0.25">
      <c r="A9" s="97">
        <v>1.2</v>
      </c>
      <c r="B9" s="102" t="s">
        <v>94</v>
      </c>
      <c r="C9" s="99">
        <v>18368506.530000001</v>
      </c>
      <c r="D9" s="99">
        <v>29857.089999999851</v>
      </c>
      <c r="E9" s="100">
        <f t="shared" si="0"/>
        <v>18398363.620000001</v>
      </c>
      <c r="F9" s="99">
        <v>10824040.85</v>
      </c>
      <c r="G9" s="99">
        <v>124429663.49000001</v>
      </c>
      <c r="H9" s="100">
        <f t="shared" si="1"/>
        <v>135253704.34</v>
      </c>
      <c r="I9" s="101"/>
      <c r="J9" s="101"/>
    </row>
    <row r="10" spans="1:10" x14ac:dyDescent="0.25">
      <c r="A10" s="97">
        <v>1.3</v>
      </c>
      <c r="B10" s="102" t="s">
        <v>95</v>
      </c>
      <c r="C10" s="99">
        <v>34539043.630000003</v>
      </c>
      <c r="D10" s="99">
        <v>26675957.039999992</v>
      </c>
      <c r="E10" s="100">
        <f t="shared" si="0"/>
        <v>61215000.669999994</v>
      </c>
      <c r="F10" s="99">
        <v>31360415.990000002</v>
      </c>
      <c r="G10" s="99">
        <v>13686729.5</v>
      </c>
      <c r="H10" s="100">
        <f t="shared" si="1"/>
        <v>45047145.490000002</v>
      </c>
      <c r="I10" s="101"/>
      <c r="J10" s="101"/>
    </row>
    <row r="11" spans="1:10" x14ac:dyDescent="0.25">
      <c r="A11" s="97">
        <v>2</v>
      </c>
      <c r="B11" s="103" t="s">
        <v>96</v>
      </c>
      <c r="C11" s="99">
        <v>0</v>
      </c>
      <c r="D11" s="99">
        <v>0</v>
      </c>
      <c r="E11" s="100">
        <f t="shared" si="0"/>
        <v>0</v>
      </c>
      <c r="F11" s="99">
        <v>138137.26</v>
      </c>
      <c r="G11" s="99">
        <v>0</v>
      </c>
      <c r="H11" s="100">
        <f t="shared" si="1"/>
        <v>138137.26</v>
      </c>
      <c r="I11" s="101"/>
      <c r="J11" s="101"/>
    </row>
    <row r="12" spans="1:10" x14ac:dyDescent="0.25">
      <c r="A12" s="97">
        <v>2.1</v>
      </c>
      <c r="B12" s="104" t="s">
        <v>97</v>
      </c>
      <c r="C12" s="99">
        <v>0</v>
      </c>
      <c r="D12" s="99">
        <v>0</v>
      </c>
      <c r="E12" s="100">
        <f t="shared" si="0"/>
        <v>0</v>
      </c>
      <c r="F12" s="99">
        <v>138137.26</v>
      </c>
      <c r="G12" s="99">
        <v>0</v>
      </c>
      <c r="H12" s="100">
        <f t="shared" si="1"/>
        <v>138137.26</v>
      </c>
      <c r="I12" s="101"/>
      <c r="J12" s="101"/>
    </row>
    <row r="13" spans="1:10" ht="26.45" customHeight="1" x14ac:dyDescent="0.25">
      <c r="A13" s="97">
        <v>3</v>
      </c>
      <c r="B13" s="105" t="s">
        <v>98</v>
      </c>
      <c r="C13" s="99">
        <v>0</v>
      </c>
      <c r="D13" s="99">
        <v>0</v>
      </c>
      <c r="E13" s="100">
        <f t="shared" si="0"/>
        <v>0</v>
      </c>
      <c r="F13" s="99">
        <v>0</v>
      </c>
      <c r="G13" s="99">
        <v>0</v>
      </c>
      <c r="H13" s="100">
        <f t="shared" si="1"/>
        <v>0</v>
      </c>
      <c r="I13" s="101"/>
      <c r="J13" s="101"/>
    </row>
    <row r="14" spans="1:10" ht="26.45" customHeight="1" x14ac:dyDescent="0.25">
      <c r="A14" s="97">
        <v>4</v>
      </c>
      <c r="B14" s="106" t="s">
        <v>99</v>
      </c>
      <c r="C14" s="99">
        <v>0</v>
      </c>
      <c r="D14" s="99">
        <v>0</v>
      </c>
      <c r="E14" s="100">
        <f t="shared" si="0"/>
        <v>0</v>
      </c>
      <c r="F14" s="99">
        <v>0</v>
      </c>
      <c r="G14" s="99">
        <v>0</v>
      </c>
      <c r="H14" s="100">
        <f t="shared" si="1"/>
        <v>0</v>
      </c>
      <c r="I14" s="101"/>
      <c r="J14" s="101"/>
    </row>
    <row r="15" spans="1:10" ht="24.6" customHeight="1" x14ac:dyDescent="0.25">
      <c r="A15" s="97">
        <v>5</v>
      </c>
      <c r="B15" s="107" t="s">
        <v>100</v>
      </c>
      <c r="C15" s="108">
        <f>SUM(C16:C18)</f>
        <v>54000</v>
      </c>
      <c r="D15" s="108">
        <f>SUM(D16:D18)</f>
        <v>0</v>
      </c>
      <c r="E15" s="109">
        <f t="shared" si="0"/>
        <v>54000</v>
      </c>
      <c r="F15" s="108">
        <f>SUM(F16:F18)</f>
        <v>54000</v>
      </c>
      <c r="G15" s="108">
        <f>SUM(G16:G18)</f>
        <v>0</v>
      </c>
      <c r="H15" s="109">
        <f t="shared" si="1"/>
        <v>54000</v>
      </c>
      <c r="I15" s="101"/>
      <c r="J15" s="101"/>
    </row>
    <row r="16" spans="1:10" x14ac:dyDescent="0.25">
      <c r="A16" s="97">
        <v>5.0999999999999996</v>
      </c>
      <c r="B16" s="110" t="s">
        <v>101</v>
      </c>
      <c r="C16" s="99">
        <v>54000</v>
      </c>
      <c r="D16" s="99">
        <v>0</v>
      </c>
      <c r="E16" s="100">
        <f t="shared" si="0"/>
        <v>54000</v>
      </c>
      <c r="F16" s="99">
        <v>54000</v>
      </c>
      <c r="G16" s="99">
        <v>0</v>
      </c>
      <c r="H16" s="100">
        <f t="shared" si="1"/>
        <v>54000</v>
      </c>
      <c r="I16" s="101"/>
      <c r="J16" s="101"/>
    </row>
    <row r="17" spans="1:10" x14ac:dyDescent="0.25">
      <c r="A17" s="97">
        <v>5.2</v>
      </c>
      <c r="B17" s="110" t="s">
        <v>102</v>
      </c>
      <c r="C17" s="99">
        <v>0</v>
      </c>
      <c r="D17" s="99">
        <v>0</v>
      </c>
      <c r="E17" s="100">
        <f t="shared" si="0"/>
        <v>0</v>
      </c>
      <c r="F17" s="99">
        <v>0</v>
      </c>
      <c r="G17" s="99">
        <v>0</v>
      </c>
      <c r="H17" s="100">
        <f t="shared" si="1"/>
        <v>0</v>
      </c>
      <c r="I17" s="101"/>
      <c r="J17" s="101"/>
    </row>
    <row r="18" spans="1:10" x14ac:dyDescent="0.25">
      <c r="A18" s="97">
        <v>5.3</v>
      </c>
      <c r="B18" s="111" t="s">
        <v>103</v>
      </c>
      <c r="C18" s="99">
        <v>0</v>
      </c>
      <c r="D18" s="99">
        <v>0</v>
      </c>
      <c r="E18" s="100">
        <f t="shared" si="0"/>
        <v>0</v>
      </c>
      <c r="F18" s="99">
        <v>0</v>
      </c>
      <c r="G18" s="99">
        <v>0</v>
      </c>
      <c r="H18" s="100">
        <f t="shared" si="1"/>
        <v>0</v>
      </c>
      <c r="I18" s="101"/>
      <c r="J18" s="101"/>
    </row>
    <row r="19" spans="1:10" x14ac:dyDescent="0.25">
      <c r="A19" s="97">
        <v>6</v>
      </c>
      <c r="B19" s="105" t="s">
        <v>104</v>
      </c>
      <c r="C19" s="99">
        <f>SUM(C20:C21)</f>
        <v>184082110.62234607</v>
      </c>
      <c r="D19" s="99">
        <f>SUM(D20:D21)</f>
        <v>554685949.69266295</v>
      </c>
      <c r="E19" s="100">
        <f t="shared" si="0"/>
        <v>738768060.315009</v>
      </c>
      <c r="F19" s="99">
        <f>SUM(F20:F21)</f>
        <v>221214595.25467461</v>
      </c>
      <c r="G19" s="99">
        <f>SUM(G20:G21)</f>
        <v>540806417.01059687</v>
      </c>
      <c r="H19" s="100">
        <f t="shared" si="1"/>
        <v>762021012.26527143</v>
      </c>
      <c r="I19" s="101"/>
      <c r="J19" s="101"/>
    </row>
    <row r="20" spans="1:10" x14ac:dyDescent="0.25">
      <c r="A20" s="97">
        <v>6.1</v>
      </c>
      <c r="B20" s="110" t="s">
        <v>102</v>
      </c>
      <c r="C20" s="99">
        <v>16902279.98</v>
      </c>
      <c r="D20" s="99">
        <v>0</v>
      </c>
      <c r="E20" s="100">
        <f t="shared" si="0"/>
        <v>16902279.98</v>
      </c>
      <c r="F20" s="99">
        <v>16884263.299999997</v>
      </c>
      <c r="G20" s="99">
        <v>0</v>
      </c>
      <c r="H20" s="100">
        <f t="shared" si="1"/>
        <v>16884263.299999997</v>
      </c>
      <c r="I20" s="101"/>
      <c r="J20" s="101"/>
    </row>
    <row r="21" spans="1:10" x14ac:dyDescent="0.25">
      <c r="A21" s="97">
        <v>6.2</v>
      </c>
      <c r="B21" s="111" t="s">
        <v>103</v>
      </c>
      <c r="C21" s="99">
        <v>167179830.64234608</v>
      </c>
      <c r="D21" s="99">
        <v>554685949.69266295</v>
      </c>
      <c r="E21" s="100">
        <f t="shared" si="0"/>
        <v>721865780.3350091</v>
      </c>
      <c r="F21" s="99">
        <v>204330331.9546746</v>
      </c>
      <c r="G21" s="99">
        <v>540806417.01059687</v>
      </c>
      <c r="H21" s="100">
        <f t="shared" si="1"/>
        <v>745136748.96527147</v>
      </c>
      <c r="I21" s="101"/>
      <c r="J21" s="101"/>
    </row>
    <row r="22" spans="1:10" x14ac:dyDescent="0.25">
      <c r="A22" s="97">
        <v>7</v>
      </c>
      <c r="B22" s="103" t="s">
        <v>105</v>
      </c>
      <c r="C22" s="99">
        <v>0</v>
      </c>
      <c r="D22" s="99">
        <v>0</v>
      </c>
      <c r="E22" s="100">
        <f t="shared" si="0"/>
        <v>0</v>
      </c>
      <c r="F22" s="99">
        <v>0</v>
      </c>
      <c r="G22" s="99">
        <v>0</v>
      </c>
      <c r="H22" s="100">
        <f t="shared" si="1"/>
        <v>0</v>
      </c>
      <c r="I22" s="101"/>
      <c r="J22" s="101"/>
    </row>
    <row r="23" spans="1:10" x14ac:dyDescent="0.25">
      <c r="A23" s="97">
        <v>8</v>
      </c>
      <c r="B23" s="112" t="s">
        <v>106</v>
      </c>
      <c r="C23" s="99">
        <v>0</v>
      </c>
      <c r="D23" s="99">
        <v>0</v>
      </c>
      <c r="E23" s="100">
        <f t="shared" si="0"/>
        <v>0</v>
      </c>
      <c r="F23" s="99">
        <v>0</v>
      </c>
      <c r="G23" s="99">
        <v>0</v>
      </c>
      <c r="H23" s="100">
        <f t="shared" si="1"/>
        <v>0</v>
      </c>
      <c r="I23" s="101"/>
      <c r="J23" s="101"/>
    </row>
    <row r="24" spans="1:10" x14ac:dyDescent="0.25">
      <c r="A24" s="97">
        <v>9</v>
      </c>
      <c r="B24" s="106" t="s">
        <v>107</v>
      </c>
      <c r="C24" s="99">
        <f>SUM(C25:C26)</f>
        <v>15468331.68</v>
      </c>
      <c r="D24" s="99">
        <f>SUM(D25:D26)</f>
        <v>0</v>
      </c>
      <c r="E24" s="100">
        <f t="shared" si="0"/>
        <v>15468331.68</v>
      </c>
      <c r="F24" s="99">
        <f>SUM(F25:F26)</f>
        <v>20537031.460000005</v>
      </c>
      <c r="G24" s="99">
        <f>SUM(G25:G26)</f>
        <v>0</v>
      </c>
      <c r="H24" s="100">
        <f t="shared" si="1"/>
        <v>20537031.460000005</v>
      </c>
      <c r="I24" s="101"/>
      <c r="J24" s="101"/>
    </row>
    <row r="25" spans="1:10" x14ac:dyDescent="0.25">
      <c r="A25" s="97">
        <v>9.1</v>
      </c>
      <c r="B25" s="110" t="s">
        <v>108</v>
      </c>
      <c r="C25" s="99">
        <v>15468331.68</v>
      </c>
      <c r="D25" s="99">
        <v>0</v>
      </c>
      <c r="E25" s="100">
        <f t="shared" si="0"/>
        <v>15468331.68</v>
      </c>
      <c r="F25" s="99">
        <v>16089099.260000004</v>
      </c>
      <c r="G25" s="99">
        <v>0</v>
      </c>
      <c r="H25" s="100">
        <f t="shared" si="1"/>
        <v>16089099.260000004</v>
      </c>
      <c r="I25" s="101"/>
      <c r="J25" s="101"/>
    </row>
    <row r="26" spans="1:10" x14ac:dyDescent="0.25">
      <c r="A26" s="97">
        <v>9.1999999999999993</v>
      </c>
      <c r="B26" s="110" t="s">
        <v>109</v>
      </c>
      <c r="C26" s="99">
        <v>0</v>
      </c>
      <c r="D26" s="99">
        <v>0</v>
      </c>
      <c r="E26" s="100">
        <f t="shared" si="0"/>
        <v>0</v>
      </c>
      <c r="F26" s="99">
        <v>4447932.2</v>
      </c>
      <c r="G26" s="99">
        <v>0</v>
      </c>
      <c r="H26" s="100">
        <f t="shared" si="1"/>
        <v>4447932.2</v>
      </c>
      <c r="I26" s="101"/>
      <c r="J26" s="101"/>
    </row>
    <row r="27" spans="1:10" x14ac:dyDescent="0.25">
      <c r="A27" s="97">
        <v>10</v>
      </c>
      <c r="B27" s="106" t="s">
        <v>110</v>
      </c>
      <c r="C27" s="99">
        <f>SUM(C28:C29)</f>
        <v>5530847.5099999979</v>
      </c>
      <c r="D27" s="99">
        <f>SUM(D28:D29)</f>
        <v>0</v>
      </c>
      <c r="E27" s="100">
        <f t="shared" si="0"/>
        <v>5530847.5099999979</v>
      </c>
      <c r="F27" s="99">
        <f>SUM(F28:F29)</f>
        <v>4565182.33</v>
      </c>
      <c r="G27" s="99">
        <f>SUM(G28:G29)</f>
        <v>0</v>
      </c>
      <c r="H27" s="100">
        <f t="shared" si="1"/>
        <v>4565182.33</v>
      </c>
      <c r="I27" s="101"/>
      <c r="J27" s="101"/>
    </row>
    <row r="28" spans="1:10" x14ac:dyDescent="0.25">
      <c r="A28" s="97">
        <v>10.1</v>
      </c>
      <c r="B28" s="110" t="s">
        <v>111</v>
      </c>
      <c r="C28" s="99">
        <v>0</v>
      </c>
      <c r="D28" s="99">
        <v>0</v>
      </c>
      <c r="E28" s="100">
        <f t="shared" si="0"/>
        <v>0</v>
      </c>
      <c r="F28" s="99">
        <v>0</v>
      </c>
      <c r="G28" s="99">
        <v>0</v>
      </c>
      <c r="H28" s="100">
        <f t="shared" si="1"/>
        <v>0</v>
      </c>
      <c r="I28" s="101"/>
      <c r="J28" s="101"/>
    </row>
    <row r="29" spans="1:10" x14ac:dyDescent="0.25">
      <c r="A29" s="97">
        <v>10.199999999999999</v>
      </c>
      <c r="B29" s="110" t="s">
        <v>112</v>
      </c>
      <c r="C29" s="99">
        <v>5530847.5099999979</v>
      </c>
      <c r="D29" s="99">
        <v>0</v>
      </c>
      <c r="E29" s="100">
        <f t="shared" si="0"/>
        <v>5530847.5099999979</v>
      </c>
      <c r="F29" s="99">
        <v>4565182.33</v>
      </c>
      <c r="G29" s="99">
        <v>0</v>
      </c>
      <c r="H29" s="100">
        <f t="shared" si="1"/>
        <v>4565182.33</v>
      </c>
      <c r="I29" s="101"/>
      <c r="J29" s="101"/>
    </row>
    <row r="30" spans="1:10" x14ac:dyDescent="0.25">
      <c r="A30" s="97">
        <v>11</v>
      </c>
      <c r="B30" s="106" t="s">
        <v>113</v>
      </c>
      <c r="C30" s="99">
        <f>SUM(C31:C32)</f>
        <v>1551836.34</v>
      </c>
      <c r="D30" s="99">
        <f>SUM(D31:D32)</f>
        <v>0</v>
      </c>
      <c r="E30" s="100">
        <f t="shared" si="0"/>
        <v>1551836.34</v>
      </c>
      <c r="F30" s="99">
        <f>SUM(F31:F32)</f>
        <v>1607538.78</v>
      </c>
      <c r="G30" s="99">
        <f>SUM(G31:G32)</f>
        <v>0</v>
      </c>
      <c r="H30" s="100">
        <f t="shared" si="1"/>
        <v>1607538.78</v>
      </c>
      <c r="I30" s="101"/>
      <c r="J30" s="101"/>
    </row>
    <row r="31" spans="1:10" x14ac:dyDescent="0.25">
      <c r="A31" s="97">
        <v>11.1</v>
      </c>
      <c r="B31" s="110" t="s">
        <v>114</v>
      </c>
      <c r="C31" s="99">
        <v>1551836.34</v>
      </c>
      <c r="D31" s="99">
        <v>0</v>
      </c>
      <c r="E31" s="100">
        <f t="shared" si="0"/>
        <v>1551836.34</v>
      </c>
      <c r="F31" s="99">
        <v>1607538.78</v>
      </c>
      <c r="G31" s="99">
        <v>0</v>
      </c>
      <c r="H31" s="100">
        <f t="shared" si="1"/>
        <v>1607538.78</v>
      </c>
      <c r="I31" s="101"/>
      <c r="J31" s="101"/>
    </row>
    <row r="32" spans="1:10" x14ac:dyDescent="0.25">
      <c r="A32" s="97">
        <v>11.2</v>
      </c>
      <c r="B32" s="110" t="s">
        <v>115</v>
      </c>
      <c r="C32" s="99">
        <v>0</v>
      </c>
      <c r="D32" s="99">
        <v>0</v>
      </c>
      <c r="E32" s="100">
        <f t="shared" si="0"/>
        <v>0</v>
      </c>
      <c r="F32" s="99">
        <v>0</v>
      </c>
      <c r="G32" s="99">
        <v>0</v>
      </c>
      <c r="H32" s="100">
        <f t="shared" si="1"/>
        <v>0</v>
      </c>
      <c r="I32" s="101"/>
      <c r="J32" s="101"/>
    </row>
    <row r="33" spans="1:10" x14ac:dyDescent="0.25">
      <c r="A33" s="97">
        <v>13</v>
      </c>
      <c r="B33" s="106" t="s">
        <v>116</v>
      </c>
      <c r="C33" s="99">
        <v>16966852.289999995</v>
      </c>
      <c r="D33" s="99">
        <v>4585913.9900000021</v>
      </c>
      <c r="E33" s="100">
        <f t="shared" si="0"/>
        <v>21552766.279999997</v>
      </c>
      <c r="F33" s="99">
        <v>21177018.740000002</v>
      </c>
      <c r="G33" s="99">
        <v>37504602.18999999</v>
      </c>
      <c r="H33" s="100">
        <f t="shared" si="1"/>
        <v>58681620.929999992</v>
      </c>
      <c r="I33" s="101"/>
      <c r="J33" s="101"/>
    </row>
    <row r="34" spans="1:10" x14ac:dyDescent="0.25">
      <c r="A34" s="97">
        <v>13.1</v>
      </c>
      <c r="B34" s="113" t="s">
        <v>117</v>
      </c>
      <c r="C34" s="99">
        <v>13135475.309999999</v>
      </c>
      <c r="D34" s="99">
        <v>0</v>
      </c>
      <c r="E34" s="100">
        <f t="shared" si="0"/>
        <v>13135475.309999999</v>
      </c>
      <c r="F34" s="99">
        <v>13285016.380000001</v>
      </c>
      <c r="G34" s="99">
        <v>0</v>
      </c>
      <c r="H34" s="100">
        <f t="shared" si="1"/>
        <v>13285016.380000001</v>
      </c>
      <c r="I34" s="101"/>
      <c r="J34" s="101"/>
    </row>
    <row r="35" spans="1:10" x14ac:dyDescent="0.25">
      <c r="A35" s="97">
        <v>13.2</v>
      </c>
      <c r="B35" s="113" t="s">
        <v>118</v>
      </c>
      <c r="C35" s="99">
        <v>0</v>
      </c>
      <c r="D35" s="99">
        <v>0</v>
      </c>
      <c r="E35" s="100">
        <f t="shared" si="0"/>
        <v>0</v>
      </c>
      <c r="F35" s="99">
        <v>0</v>
      </c>
      <c r="G35" s="99">
        <v>0</v>
      </c>
      <c r="H35" s="100">
        <f t="shared" si="1"/>
        <v>0</v>
      </c>
      <c r="I35" s="101"/>
      <c r="J35" s="101"/>
    </row>
    <row r="36" spans="1:10" x14ac:dyDescent="0.25">
      <c r="A36" s="97">
        <v>14</v>
      </c>
      <c r="B36" s="114" t="s">
        <v>119</v>
      </c>
      <c r="C36" s="99">
        <f>SUM(C7,C11,C13,C14,C15,C19,C22,C23,C24,C27,C30,C33)</f>
        <v>283243001.30234605</v>
      </c>
      <c r="D36" s="99">
        <f>SUM(D7,D11,D13,D14,D15,D19,D22,D23,D24,D27,D30,D33)</f>
        <v>596539013.93266296</v>
      </c>
      <c r="E36" s="100">
        <f t="shared" si="0"/>
        <v>879782015.23500896</v>
      </c>
      <c r="F36" s="99">
        <f>SUM(F7,F11,F13,F14,F15,F19,F22,F23,F24,F27,F30,F33)</f>
        <v>316130374.21467459</v>
      </c>
      <c r="G36" s="99">
        <f>SUM(G7,G11,G13,G14,G15,G19,G22,G23,G24,G27,G30,G33)</f>
        <v>725668356.26059687</v>
      </c>
      <c r="H36" s="100">
        <f t="shared" si="1"/>
        <v>1041798730.4752715</v>
      </c>
      <c r="I36" s="101"/>
      <c r="J36" s="101"/>
    </row>
    <row r="37" spans="1:10" ht="22.5" customHeight="1" x14ac:dyDescent="0.25">
      <c r="A37" s="97"/>
      <c r="B37" s="115" t="s">
        <v>120</v>
      </c>
      <c r="C37" s="701"/>
      <c r="D37" s="702"/>
      <c r="E37" s="702"/>
      <c r="F37" s="702"/>
      <c r="G37" s="702"/>
      <c r="H37" s="703"/>
      <c r="I37" s="101"/>
      <c r="J37" s="101"/>
    </row>
    <row r="38" spans="1:10" x14ac:dyDescent="0.25">
      <c r="A38" s="97">
        <v>15</v>
      </c>
      <c r="B38" s="116" t="s">
        <v>121</v>
      </c>
      <c r="C38" s="99">
        <v>41256</v>
      </c>
      <c r="D38" s="99">
        <v>0</v>
      </c>
      <c r="E38" s="100">
        <f>C38+D38</f>
        <v>41256</v>
      </c>
      <c r="F38" s="99">
        <v>0</v>
      </c>
      <c r="G38" s="99">
        <v>0</v>
      </c>
      <c r="H38" s="100">
        <f>F38+G38</f>
        <v>0</v>
      </c>
      <c r="I38" s="101"/>
      <c r="J38" s="101"/>
    </row>
    <row r="39" spans="1:10" x14ac:dyDescent="0.25">
      <c r="A39" s="97">
        <v>15.1</v>
      </c>
      <c r="B39" s="104" t="s">
        <v>97</v>
      </c>
      <c r="C39" s="99">
        <v>0</v>
      </c>
      <c r="D39" s="99">
        <v>0</v>
      </c>
      <c r="E39" s="100">
        <f t="shared" ref="E39:E53" si="2">C39+D39</f>
        <v>0</v>
      </c>
      <c r="F39" s="99">
        <v>0</v>
      </c>
      <c r="G39" s="99">
        <v>0</v>
      </c>
      <c r="H39" s="100">
        <f t="shared" ref="H39:H53" si="3">F39+G39</f>
        <v>0</v>
      </c>
      <c r="I39" s="101"/>
      <c r="J39" s="101"/>
    </row>
    <row r="40" spans="1:10" ht="24" customHeight="1" x14ac:dyDescent="0.25">
      <c r="A40" s="97">
        <v>16</v>
      </c>
      <c r="B40" s="103" t="s">
        <v>122</v>
      </c>
      <c r="C40" s="99">
        <v>0</v>
      </c>
      <c r="D40" s="99">
        <v>0</v>
      </c>
      <c r="E40" s="100">
        <f t="shared" si="2"/>
        <v>0</v>
      </c>
      <c r="F40" s="99">
        <v>0</v>
      </c>
      <c r="G40" s="99">
        <v>0</v>
      </c>
      <c r="H40" s="100">
        <f t="shared" si="3"/>
        <v>0</v>
      </c>
      <c r="I40" s="101"/>
      <c r="J40" s="101"/>
    </row>
    <row r="41" spans="1:10" x14ac:dyDescent="0.25">
      <c r="A41" s="97">
        <v>17</v>
      </c>
      <c r="B41" s="103" t="s">
        <v>123</v>
      </c>
      <c r="C41" s="99">
        <v>75241302.929999977</v>
      </c>
      <c r="D41" s="99">
        <v>563388487.84000003</v>
      </c>
      <c r="E41" s="100">
        <f t="shared" si="2"/>
        <v>638629790.76999998</v>
      </c>
      <c r="F41" s="99">
        <f>SUM(F42:F45)</f>
        <v>154783186.49999997</v>
      </c>
      <c r="G41" s="99">
        <f>SUM(G42:G45)</f>
        <v>697442479.82999992</v>
      </c>
      <c r="H41" s="100">
        <f t="shared" si="3"/>
        <v>852225666.32999992</v>
      </c>
      <c r="I41" s="101"/>
      <c r="J41" s="101"/>
    </row>
    <row r="42" spans="1:10" x14ac:dyDescent="0.25">
      <c r="A42" s="97">
        <v>17.100000000000001</v>
      </c>
      <c r="B42" s="117" t="s">
        <v>124</v>
      </c>
      <c r="C42" s="99">
        <v>71416996.689999983</v>
      </c>
      <c r="D42" s="99">
        <v>535005919.91000003</v>
      </c>
      <c r="E42" s="100">
        <f t="shared" si="2"/>
        <v>606422916.60000002</v>
      </c>
      <c r="F42" s="99">
        <v>148190155.70999998</v>
      </c>
      <c r="G42" s="99">
        <v>679938510.86999989</v>
      </c>
      <c r="H42" s="100">
        <f t="shared" si="3"/>
        <v>828128666.57999992</v>
      </c>
      <c r="I42" s="101"/>
      <c r="J42" s="101"/>
    </row>
    <row r="43" spans="1:10" x14ac:dyDescent="0.25">
      <c r="A43" s="97">
        <v>17.2</v>
      </c>
      <c r="B43" s="102" t="s">
        <v>125</v>
      </c>
      <c r="C43" s="99">
        <v>0</v>
      </c>
      <c r="D43" s="99">
        <v>0</v>
      </c>
      <c r="E43" s="100">
        <f t="shared" si="2"/>
        <v>0</v>
      </c>
      <c r="F43" s="99">
        <v>0</v>
      </c>
      <c r="G43" s="99">
        <v>0</v>
      </c>
      <c r="H43" s="100">
        <f t="shared" si="3"/>
        <v>0</v>
      </c>
      <c r="I43" s="101"/>
      <c r="J43" s="101"/>
    </row>
    <row r="44" spans="1:10" x14ac:dyDescent="0.25">
      <c r="A44" s="97">
        <v>17.3</v>
      </c>
      <c r="B44" s="117" t="s">
        <v>126</v>
      </c>
      <c r="C44" s="99">
        <v>0</v>
      </c>
      <c r="D44" s="99">
        <v>24584596.530000001</v>
      </c>
      <c r="E44" s="100">
        <f t="shared" si="2"/>
        <v>24584596.530000001</v>
      </c>
      <c r="F44" s="99">
        <v>0</v>
      </c>
      <c r="G44" s="99">
        <v>12343719.620000001</v>
      </c>
      <c r="H44" s="100">
        <f t="shared" si="3"/>
        <v>12343719.620000001</v>
      </c>
      <c r="I44" s="101"/>
      <c r="J44" s="101"/>
    </row>
    <row r="45" spans="1:10" x14ac:dyDescent="0.25">
      <c r="A45" s="97">
        <v>17.399999999999999</v>
      </c>
      <c r="B45" s="117" t="s">
        <v>127</v>
      </c>
      <c r="C45" s="99">
        <v>3824306.24</v>
      </c>
      <c r="D45" s="99">
        <v>3797971.3999999994</v>
      </c>
      <c r="E45" s="100">
        <f t="shared" si="2"/>
        <v>7622277.6399999997</v>
      </c>
      <c r="F45" s="99">
        <v>6593030.790000001</v>
      </c>
      <c r="G45" s="99">
        <v>5160249.3400000017</v>
      </c>
      <c r="H45" s="100">
        <f t="shared" si="3"/>
        <v>11753280.130000003</v>
      </c>
      <c r="I45" s="101"/>
      <c r="J45" s="101"/>
    </row>
    <row r="46" spans="1:10" x14ac:dyDescent="0.25">
      <c r="A46" s="97">
        <v>18</v>
      </c>
      <c r="B46" s="118" t="s">
        <v>128</v>
      </c>
      <c r="C46" s="99">
        <v>175896.0899745338</v>
      </c>
      <c r="D46" s="99">
        <v>507018.53002546635</v>
      </c>
      <c r="E46" s="100">
        <f t="shared" si="2"/>
        <v>682914.62000000011</v>
      </c>
      <c r="F46" s="99">
        <v>227765.86172024652</v>
      </c>
      <c r="G46" s="99">
        <v>232838.42827975375</v>
      </c>
      <c r="H46" s="100">
        <f t="shared" si="3"/>
        <v>460604.29000000027</v>
      </c>
      <c r="I46" s="101"/>
      <c r="J46" s="101"/>
    </row>
    <row r="47" spans="1:10" x14ac:dyDescent="0.25">
      <c r="A47" s="97">
        <v>19</v>
      </c>
      <c r="B47" s="118" t="s">
        <v>129</v>
      </c>
      <c r="C47" s="99">
        <v>6715439.1400000006</v>
      </c>
      <c r="D47" s="99">
        <v>0</v>
      </c>
      <c r="E47" s="100">
        <f t="shared" si="2"/>
        <v>6715439.1400000006</v>
      </c>
      <c r="F47" s="99">
        <f>SUM(F48:F49)</f>
        <v>2530296.2000000002</v>
      </c>
      <c r="G47" s="99">
        <f>SUM(G48:G49)</f>
        <v>0</v>
      </c>
      <c r="H47" s="100">
        <f t="shared" si="3"/>
        <v>2530296.2000000002</v>
      </c>
      <c r="I47" s="101"/>
      <c r="J47" s="101"/>
    </row>
    <row r="48" spans="1:10" x14ac:dyDescent="0.25">
      <c r="A48" s="97">
        <v>19.100000000000001</v>
      </c>
      <c r="B48" s="119" t="s">
        <v>130</v>
      </c>
      <c r="C48" s="99">
        <v>6701945.8700000001</v>
      </c>
      <c r="D48" s="99">
        <v>0</v>
      </c>
      <c r="E48" s="100">
        <f t="shared" si="2"/>
        <v>6701945.8700000001</v>
      </c>
      <c r="F48" s="99">
        <v>1213779</v>
      </c>
      <c r="G48" s="99">
        <v>0</v>
      </c>
      <c r="H48" s="100">
        <f t="shared" si="3"/>
        <v>1213779</v>
      </c>
      <c r="I48" s="101"/>
      <c r="J48" s="101"/>
    </row>
    <row r="49" spans="1:10" x14ac:dyDescent="0.25">
      <c r="A49" s="97">
        <v>19.2</v>
      </c>
      <c r="B49" s="120" t="s">
        <v>131</v>
      </c>
      <c r="C49" s="99">
        <v>13493.270000000019</v>
      </c>
      <c r="D49" s="99">
        <v>0</v>
      </c>
      <c r="E49" s="100">
        <f t="shared" si="2"/>
        <v>13493.270000000019</v>
      </c>
      <c r="F49" s="99">
        <v>1316517.2</v>
      </c>
      <c r="G49" s="99">
        <v>0</v>
      </c>
      <c r="H49" s="100">
        <f t="shared" si="3"/>
        <v>1316517.2</v>
      </c>
      <c r="I49" s="101"/>
      <c r="J49" s="101"/>
    </row>
    <row r="50" spans="1:10" x14ac:dyDescent="0.25">
      <c r="A50" s="97">
        <v>20</v>
      </c>
      <c r="B50" s="121" t="s">
        <v>132</v>
      </c>
      <c r="C50" s="99">
        <v>0</v>
      </c>
      <c r="D50" s="99">
        <v>26849957.5</v>
      </c>
      <c r="E50" s="100">
        <f t="shared" si="2"/>
        <v>26849957.5</v>
      </c>
      <c r="F50" s="99">
        <v>0</v>
      </c>
      <c r="G50" s="99">
        <v>28422880</v>
      </c>
      <c r="H50" s="100">
        <f t="shared" si="3"/>
        <v>28422880</v>
      </c>
      <c r="I50" s="101"/>
      <c r="J50" s="101"/>
    </row>
    <row r="51" spans="1:10" x14ac:dyDescent="0.25">
      <c r="A51" s="97">
        <v>21</v>
      </c>
      <c r="B51" s="112" t="s">
        <v>133</v>
      </c>
      <c r="C51" s="99">
        <v>4075660.3699999996</v>
      </c>
      <c r="D51" s="99">
        <v>0</v>
      </c>
      <c r="E51" s="100">
        <f t="shared" si="2"/>
        <v>4075660.3699999996</v>
      </c>
      <c r="F51" s="99">
        <v>3152972.47</v>
      </c>
      <c r="G51" s="99">
        <v>0</v>
      </c>
      <c r="H51" s="100">
        <f t="shared" si="3"/>
        <v>3152972.47</v>
      </c>
      <c r="I51" s="101"/>
      <c r="J51" s="101"/>
    </row>
    <row r="52" spans="1:10" x14ac:dyDescent="0.25">
      <c r="A52" s="97">
        <v>21.1</v>
      </c>
      <c r="B52" s="102" t="s">
        <v>134</v>
      </c>
      <c r="C52" s="99">
        <v>0</v>
      </c>
      <c r="D52" s="99">
        <v>0</v>
      </c>
      <c r="E52" s="100">
        <f t="shared" si="2"/>
        <v>0</v>
      </c>
      <c r="F52" s="99">
        <v>0</v>
      </c>
      <c r="G52" s="99">
        <v>0</v>
      </c>
      <c r="H52" s="100">
        <f t="shared" si="3"/>
        <v>0</v>
      </c>
      <c r="I52" s="101"/>
      <c r="J52" s="101"/>
    </row>
    <row r="53" spans="1:10" x14ac:dyDescent="0.25">
      <c r="A53" s="97">
        <v>22</v>
      </c>
      <c r="B53" s="122" t="s">
        <v>135</v>
      </c>
      <c r="C53" s="99">
        <v>86249554.52997452</v>
      </c>
      <c r="D53" s="99">
        <v>590745463.87002552</v>
      </c>
      <c r="E53" s="100">
        <f t="shared" si="2"/>
        <v>676995018.4000001</v>
      </c>
      <c r="F53" s="99">
        <f>SUM(F38,F40,F41,F46,F47,F50,F51)</f>
        <v>160694221.03172019</v>
      </c>
      <c r="G53" s="99">
        <f>SUM(G38,G40,G41,G46,G47,G50,G51)</f>
        <v>726098198.25827968</v>
      </c>
      <c r="H53" s="100">
        <f t="shared" si="3"/>
        <v>886792419.28999984</v>
      </c>
      <c r="I53" s="101"/>
      <c r="J53" s="101"/>
    </row>
    <row r="54" spans="1:10" ht="24" customHeight="1" x14ac:dyDescent="0.25">
      <c r="A54" s="97"/>
      <c r="B54" s="115" t="s">
        <v>136</v>
      </c>
      <c r="C54" s="701"/>
      <c r="D54" s="702"/>
      <c r="E54" s="702"/>
      <c r="F54" s="702"/>
      <c r="G54" s="702"/>
      <c r="H54" s="703"/>
      <c r="I54" s="101"/>
      <c r="J54" s="101"/>
    </row>
    <row r="55" spans="1:10" x14ac:dyDescent="0.25">
      <c r="A55" s="97">
        <v>23</v>
      </c>
      <c r="B55" s="121" t="s">
        <v>137</v>
      </c>
      <c r="C55" s="99">
        <v>76000000</v>
      </c>
      <c r="D55" s="99">
        <v>0</v>
      </c>
      <c r="E55" s="100">
        <f>C55+D55</f>
        <v>76000000</v>
      </c>
      <c r="F55" s="99">
        <v>76000000</v>
      </c>
      <c r="G55" s="99">
        <v>0</v>
      </c>
      <c r="H55" s="100">
        <f>F55+G55</f>
        <v>76000000</v>
      </c>
      <c r="I55" s="101"/>
      <c r="J55" s="101"/>
    </row>
    <row r="56" spans="1:10" x14ac:dyDescent="0.25">
      <c r="A56" s="97">
        <v>24</v>
      </c>
      <c r="B56" s="121" t="s">
        <v>138</v>
      </c>
      <c r="C56" s="99">
        <v>30000000</v>
      </c>
      <c r="D56" s="99">
        <v>0</v>
      </c>
      <c r="E56" s="100">
        <f t="shared" ref="E56:E69" si="4">C56+D56</f>
        <v>30000000</v>
      </c>
      <c r="F56" s="99">
        <v>0</v>
      </c>
      <c r="G56" s="99">
        <v>0</v>
      </c>
      <c r="H56" s="100">
        <f t="shared" ref="H56:H69" si="5">F56+G56</f>
        <v>0</v>
      </c>
      <c r="I56" s="101"/>
      <c r="J56" s="101"/>
    </row>
    <row r="57" spans="1:10" x14ac:dyDescent="0.25">
      <c r="A57" s="97">
        <v>25</v>
      </c>
      <c r="B57" s="118" t="s">
        <v>139</v>
      </c>
      <c r="C57" s="99">
        <v>0</v>
      </c>
      <c r="D57" s="99">
        <v>0</v>
      </c>
      <c r="E57" s="100">
        <f t="shared" si="4"/>
        <v>0</v>
      </c>
      <c r="F57" s="99">
        <v>0</v>
      </c>
      <c r="G57" s="99">
        <v>0</v>
      </c>
      <c r="H57" s="100">
        <f t="shared" si="5"/>
        <v>0</v>
      </c>
      <c r="I57" s="101"/>
      <c r="J57" s="101"/>
    </row>
    <row r="58" spans="1:10" x14ac:dyDescent="0.25">
      <c r="A58" s="97">
        <v>26</v>
      </c>
      <c r="B58" s="118" t="s">
        <v>140</v>
      </c>
      <c r="C58" s="99">
        <v>0</v>
      </c>
      <c r="D58" s="99">
        <v>0</v>
      </c>
      <c r="E58" s="100">
        <f t="shared" si="4"/>
        <v>0</v>
      </c>
      <c r="F58" s="99">
        <v>0</v>
      </c>
      <c r="G58" s="99">
        <v>0</v>
      </c>
      <c r="H58" s="100">
        <f t="shared" si="5"/>
        <v>0</v>
      </c>
      <c r="I58" s="101"/>
      <c r="J58" s="101"/>
    </row>
    <row r="59" spans="1:10" x14ac:dyDescent="0.25">
      <c r="A59" s="97">
        <v>27</v>
      </c>
      <c r="B59" s="118" t="s">
        <v>141</v>
      </c>
      <c r="C59" s="99">
        <f>SUM(C60:C61)</f>
        <v>0</v>
      </c>
      <c r="D59" s="99">
        <f>SUM(D60:D61)</f>
        <v>0</v>
      </c>
      <c r="E59" s="100">
        <f t="shared" si="4"/>
        <v>0</v>
      </c>
      <c r="F59" s="99">
        <f>SUM(F60:F61)</f>
        <v>0</v>
      </c>
      <c r="G59" s="99">
        <f>SUM(G60:G61)</f>
        <v>0</v>
      </c>
      <c r="H59" s="100">
        <f t="shared" si="5"/>
        <v>0</v>
      </c>
      <c r="I59" s="101"/>
      <c r="J59" s="101"/>
    </row>
    <row r="60" spans="1:10" x14ac:dyDescent="0.25">
      <c r="A60" s="97">
        <v>27.1</v>
      </c>
      <c r="B60" s="117" t="s">
        <v>142</v>
      </c>
      <c r="C60" s="99">
        <v>0</v>
      </c>
      <c r="D60" s="99">
        <v>0</v>
      </c>
      <c r="E60" s="100">
        <f t="shared" si="4"/>
        <v>0</v>
      </c>
      <c r="F60" s="99">
        <v>0</v>
      </c>
      <c r="G60" s="99">
        <v>0</v>
      </c>
      <c r="H60" s="100">
        <f t="shared" si="5"/>
        <v>0</v>
      </c>
      <c r="I60" s="101"/>
      <c r="J60" s="101"/>
    </row>
    <row r="61" spans="1:10" x14ac:dyDescent="0.25">
      <c r="A61" s="97">
        <v>27.2</v>
      </c>
      <c r="B61" s="117" t="s">
        <v>143</v>
      </c>
      <c r="C61" s="99">
        <v>0</v>
      </c>
      <c r="D61" s="99">
        <v>0</v>
      </c>
      <c r="E61" s="100">
        <f t="shared" si="4"/>
        <v>0</v>
      </c>
      <c r="F61" s="99">
        <v>0</v>
      </c>
      <c r="G61" s="99">
        <v>0</v>
      </c>
      <c r="H61" s="100">
        <f t="shared" si="5"/>
        <v>0</v>
      </c>
      <c r="I61" s="101"/>
      <c r="J61" s="101"/>
    </row>
    <row r="62" spans="1:10" x14ac:dyDescent="0.25">
      <c r="A62" s="97">
        <v>28</v>
      </c>
      <c r="B62" s="123" t="s">
        <v>144</v>
      </c>
      <c r="C62" s="99">
        <v>0</v>
      </c>
      <c r="D62" s="99">
        <v>0</v>
      </c>
      <c r="E62" s="100">
        <f t="shared" si="4"/>
        <v>0</v>
      </c>
      <c r="F62" s="99">
        <v>0</v>
      </c>
      <c r="G62" s="99">
        <v>0</v>
      </c>
      <c r="H62" s="100">
        <f t="shared" si="5"/>
        <v>0</v>
      </c>
      <c r="I62" s="101"/>
      <c r="J62" s="101"/>
    </row>
    <row r="63" spans="1:10" x14ac:dyDescent="0.25">
      <c r="A63" s="97">
        <v>29</v>
      </c>
      <c r="B63" s="118" t="s">
        <v>145</v>
      </c>
      <c r="C63" s="99">
        <f>SUM(C64:C66)</f>
        <v>1846072.25</v>
      </c>
      <c r="D63" s="99">
        <f>SUM(D64:D66)</f>
        <v>0</v>
      </c>
      <c r="E63" s="100">
        <f t="shared" si="4"/>
        <v>1846072.25</v>
      </c>
      <c r="F63" s="99">
        <f>SUM(F64:F66)</f>
        <v>1941105.6600000001</v>
      </c>
      <c r="G63" s="99">
        <f>SUM(G64:G66)</f>
        <v>0</v>
      </c>
      <c r="H63" s="100">
        <f t="shared" si="5"/>
        <v>1941105.6600000001</v>
      </c>
      <c r="I63" s="101"/>
      <c r="J63" s="101"/>
    </row>
    <row r="64" spans="1:10" x14ac:dyDescent="0.25">
      <c r="A64" s="97">
        <v>29.1</v>
      </c>
      <c r="B64" s="111" t="s">
        <v>146</v>
      </c>
      <c r="C64" s="99">
        <v>1846072.25</v>
      </c>
      <c r="D64" s="99">
        <v>0</v>
      </c>
      <c r="E64" s="100">
        <f t="shared" si="4"/>
        <v>1846072.25</v>
      </c>
      <c r="F64" s="99">
        <v>1941105.6600000001</v>
      </c>
      <c r="G64" s="99">
        <v>0</v>
      </c>
      <c r="H64" s="100">
        <f t="shared" si="5"/>
        <v>1941105.6600000001</v>
      </c>
      <c r="I64" s="101"/>
      <c r="J64" s="101"/>
    </row>
    <row r="65" spans="1:10" ht="24.95" customHeight="1" x14ac:dyDescent="0.25">
      <c r="A65" s="97">
        <v>29.2</v>
      </c>
      <c r="B65" s="124" t="s">
        <v>147</v>
      </c>
      <c r="C65" s="99">
        <v>0</v>
      </c>
      <c r="D65" s="99">
        <v>0</v>
      </c>
      <c r="E65" s="100">
        <f t="shared" si="4"/>
        <v>0</v>
      </c>
      <c r="F65" s="99">
        <v>0</v>
      </c>
      <c r="G65" s="99">
        <v>0</v>
      </c>
      <c r="H65" s="100">
        <f t="shared" si="5"/>
        <v>0</v>
      </c>
      <c r="I65" s="101"/>
      <c r="J65" s="101"/>
    </row>
    <row r="66" spans="1:10" ht="22.5" customHeight="1" x14ac:dyDescent="0.25">
      <c r="A66" s="97">
        <v>29.3</v>
      </c>
      <c r="B66" s="124" t="s">
        <v>148</v>
      </c>
      <c r="C66" s="99">
        <v>0</v>
      </c>
      <c r="D66" s="99">
        <v>0</v>
      </c>
      <c r="E66" s="100">
        <f t="shared" si="4"/>
        <v>0</v>
      </c>
      <c r="F66" s="99">
        <v>0</v>
      </c>
      <c r="G66" s="99">
        <v>0</v>
      </c>
      <c r="H66" s="100">
        <f t="shared" si="5"/>
        <v>0</v>
      </c>
      <c r="I66" s="101"/>
      <c r="J66" s="101"/>
    </row>
    <row r="67" spans="1:10" x14ac:dyDescent="0.25">
      <c r="A67" s="97">
        <v>30</v>
      </c>
      <c r="B67" s="106" t="s">
        <v>149</v>
      </c>
      <c r="C67" s="99">
        <v>94940924.590000033</v>
      </c>
      <c r="D67" s="99">
        <v>0</v>
      </c>
      <c r="E67" s="100">
        <f t="shared" si="4"/>
        <v>94940924.590000033</v>
      </c>
      <c r="F67" s="99">
        <v>77065205.529999942</v>
      </c>
      <c r="G67" s="99">
        <v>0</v>
      </c>
      <c r="H67" s="100">
        <f t="shared" si="5"/>
        <v>77065205.529999942</v>
      </c>
      <c r="I67" s="101"/>
      <c r="J67" s="101"/>
    </row>
    <row r="68" spans="1:10" x14ac:dyDescent="0.25">
      <c r="A68" s="97">
        <v>31</v>
      </c>
      <c r="B68" s="125" t="s">
        <v>150</v>
      </c>
      <c r="C68" s="99">
        <f>SUM(C55,C56,C57,C58,C59,C62,C63,C67)</f>
        <v>202786996.84000003</v>
      </c>
      <c r="D68" s="99">
        <f>SUM(D55,D56,D57,D58,D59,D62,D63,D67)</f>
        <v>0</v>
      </c>
      <c r="E68" s="100">
        <f t="shared" si="4"/>
        <v>202786996.84000003</v>
      </c>
      <c r="F68" s="99">
        <f>SUM(F55,F56,F57,F58,F59,F62,F63,F67)</f>
        <v>155006311.18999994</v>
      </c>
      <c r="G68" s="99">
        <f>SUM(G55,G56,G57,G58,G59,G62,G63,G67)</f>
        <v>0</v>
      </c>
      <c r="H68" s="100">
        <f t="shared" si="5"/>
        <v>155006311.18999994</v>
      </c>
      <c r="I68" s="101"/>
      <c r="J68" s="101"/>
    </row>
    <row r="69" spans="1:10" x14ac:dyDescent="0.25">
      <c r="A69" s="97">
        <v>32</v>
      </c>
      <c r="B69" s="114" t="s">
        <v>151</v>
      </c>
      <c r="C69" s="99">
        <f>SUM(C53,C68)</f>
        <v>289036551.36997455</v>
      </c>
      <c r="D69" s="99">
        <f>SUM(D53,D68)</f>
        <v>590745463.87002552</v>
      </c>
      <c r="E69" s="100">
        <f t="shared" si="4"/>
        <v>879782015.24000001</v>
      </c>
      <c r="F69" s="99">
        <f>SUM(F53,F68)</f>
        <v>315700532.2217201</v>
      </c>
      <c r="G69" s="99">
        <f>SUM(G53,G68)</f>
        <v>726098198.25827968</v>
      </c>
      <c r="H69" s="100">
        <f t="shared" si="5"/>
        <v>1041798730.4799998</v>
      </c>
      <c r="I69" s="101"/>
      <c r="J69" s="101"/>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zoomScale="80" zoomScaleNormal="80" workbookViewId="0">
      <selection activeCell="H50" sqref="H50"/>
    </sheetView>
  </sheetViews>
  <sheetFormatPr defaultRowHeight="15" x14ac:dyDescent="0.25"/>
  <cols>
    <col min="2" max="2" width="66.5703125" customWidth="1"/>
    <col min="3" max="8" width="17.85546875" customWidth="1"/>
  </cols>
  <sheetData>
    <row r="1" spans="1:8" s="3" customFormat="1" ht="14.25" x14ac:dyDescent="0.2">
      <c r="A1" s="22" t="s">
        <v>40</v>
      </c>
      <c r="B1" s="23" t="str">
        <f>'Info '!C2</f>
        <v>JSC " Halyk Bank Georgia"</v>
      </c>
      <c r="C1" s="23"/>
      <c r="D1" s="21"/>
      <c r="E1" s="21"/>
      <c r="F1" s="21"/>
      <c r="G1" s="21"/>
    </row>
    <row r="2" spans="1:8" s="3" customFormat="1" ht="14.25" x14ac:dyDescent="0.2">
      <c r="A2" s="22" t="s">
        <v>41</v>
      </c>
      <c r="B2" s="24">
        <f>'1. key ratios '!B2</f>
        <v>45199</v>
      </c>
      <c r="C2" s="25"/>
      <c r="D2" s="26"/>
      <c r="E2" s="26"/>
      <c r="F2" s="26"/>
      <c r="G2" s="26"/>
      <c r="H2" s="27"/>
    </row>
    <row r="4" spans="1:8" x14ac:dyDescent="0.25">
      <c r="A4" s="712" t="s">
        <v>46</v>
      </c>
      <c r="B4" s="714" t="s">
        <v>152</v>
      </c>
      <c r="C4" s="707" t="s">
        <v>86</v>
      </c>
      <c r="D4" s="707"/>
      <c r="E4" s="707"/>
      <c r="F4" s="707" t="s">
        <v>87</v>
      </c>
      <c r="G4" s="707"/>
      <c r="H4" s="708"/>
    </row>
    <row r="5" spans="1:8" ht="15.6" customHeight="1" x14ac:dyDescent="0.25">
      <c r="A5" s="713"/>
      <c r="B5" s="715"/>
      <c r="C5" s="95" t="s">
        <v>88</v>
      </c>
      <c r="D5" s="95" t="s">
        <v>89</v>
      </c>
      <c r="E5" s="95" t="s">
        <v>90</v>
      </c>
      <c r="F5" s="95" t="s">
        <v>88</v>
      </c>
      <c r="G5" s="95" t="s">
        <v>89</v>
      </c>
      <c r="H5" s="95" t="s">
        <v>90</v>
      </c>
    </row>
    <row r="6" spans="1:8" x14ac:dyDescent="0.25">
      <c r="A6" s="128">
        <v>1</v>
      </c>
      <c r="B6" s="129" t="s">
        <v>153</v>
      </c>
      <c r="C6" s="99">
        <f>SUM(C7:C12)</f>
        <v>26169588.560000043</v>
      </c>
      <c r="D6" s="99">
        <f>SUM(D7:D12)</f>
        <v>24790325.010000002</v>
      </c>
      <c r="E6" s="100">
        <f>C6+D6</f>
        <v>50959913.570000045</v>
      </c>
      <c r="F6" s="99">
        <f>SUM(F7:F12)</f>
        <v>26018569.849999972</v>
      </c>
      <c r="G6" s="99">
        <f>SUM(G7:G12)</f>
        <v>23508006.830000013</v>
      </c>
      <c r="H6" s="100">
        <f>F6+G6</f>
        <v>49526576.679999985</v>
      </c>
    </row>
    <row r="7" spans="1:8" x14ac:dyDescent="0.25">
      <c r="A7" s="128">
        <v>1.1000000000000001</v>
      </c>
      <c r="B7" s="124" t="s">
        <v>96</v>
      </c>
      <c r="C7" s="99">
        <v>0</v>
      </c>
      <c r="D7" s="99">
        <v>0</v>
      </c>
      <c r="E7" s="100">
        <f t="shared" ref="E7:E45" si="0">C7+D7</f>
        <v>0</v>
      </c>
      <c r="F7" s="99">
        <v>0</v>
      </c>
      <c r="G7" s="99">
        <v>0</v>
      </c>
      <c r="H7" s="100">
        <f t="shared" ref="H7:H45" si="1">F7+G7</f>
        <v>0</v>
      </c>
    </row>
    <row r="8" spans="1:8" x14ac:dyDescent="0.25">
      <c r="A8" s="128">
        <v>1.2</v>
      </c>
      <c r="B8" s="124" t="s">
        <v>98</v>
      </c>
      <c r="C8" s="99">
        <v>0</v>
      </c>
      <c r="D8" s="99">
        <v>0</v>
      </c>
      <c r="E8" s="100">
        <f t="shared" si="0"/>
        <v>0</v>
      </c>
      <c r="F8" s="99">
        <v>0</v>
      </c>
      <c r="G8" s="99">
        <v>0</v>
      </c>
      <c r="H8" s="100">
        <f t="shared" si="1"/>
        <v>0</v>
      </c>
    </row>
    <row r="9" spans="1:8" ht="21.6" customHeight="1" x14ac:dyDescent="0.25">
      <c r="A9" s="128">
        <v>1.3</v>
      </c>
      <c r="B9" s="124" t="s">
        <v>154</v>
      </c>
      <c r="C9" s="99">
        <v>0</v>
      </c>
      <c r="D9" s="99">
        <v>0</v>
      </c>
      <c r="E9" s="100">
        <f t="shared" si="0"/>
        <v>0</v>
      </c>
      <c r="F9" s="99">
        <v>0</v>
      </c>
      <c r="G9" s="99">
        <v>0</v>
      </c>
      <c r="H9" s="100">
        <f t="shared" si="1"/>
        <v>0</v>
      </c>
    </row>
    <row r="10" spans="1:8" x14ac:dyDescent="0.25">
      <c r="A10" s="128">
        <v>1.4</v>
      </c>
      <c r="B10" s="124" t="s">
        <v>100</v>
      </c>
      <c r="C10" s="99">
        <v>0</v>
      </c>
      <c r="D10" s="99">
        <v>0</v>
      </c>
      <c r="E10" s="100">
        <f t="shared" si="0"/>
        <v>0</v>
      </c>
      <c r="F10" s="99">
        <v>0</v>
      </c>
      <c r="G10" s="99">
        <v>0</v>
      </c>
      <c r="H10" s="100">
        <f t="shared" si="1"/>
        <v>0</v>
      </c>
    </row>
    <row r="11" spans="1:8" x14ac:dyDescent="0.25">
      <c r="A11" s="128">
        <v>1.5</v>
      </c>
      <c r="B11" s="124" t="s">
        <v>104</v>
      </c>
      <c r="C11" s="99">
        <v>26169588.560000043</v>
      </c>
      <c r="D11" s="99">
        <v>24790325.010000002</v>
      </c>
      <c r="E11" s="100">
        <f t="shared" si="0"/>
        <v>50959913.570000045</v>
      </c>
      <c r="F11" s="99">
        <v>26018569.849999972</v>
      </c>
      <c r="G11" s="99">
        <v>23508006.830000013</v>
      </c>
      <c r="H11" s="100">
        <f t="shared" si="1"/>
        <v>49526576.679999985</v>
      </c>
    </row>
    <row r="12" spans="1:8" x14ac:dyDescent="0.25">
      <c r="A12" s="128">
        <v>1.6</v>
      </c>
      <c r="B12" s="130" t="s">
        <v>155</v>
      </c>
      <c r="C12" s="99">
        <v>0</v>
      </c>
      <c r="D12" s="99">
        <v>0</v>
      </c>
      <c r="E12" s="100">
        <f t="shared" si="0"/>
        <v>0</v>
      </c>
      <c r="F12" s="99">
        <v>0</v>
      </c>
      <c r="G12" s="99">
        <v>0</v>
      </c>
      <c r="H12" s="100">
        <f t="shared" si="1"/>
        <v>0</v>
      </c>
    </row>
    <row r="13" spans="1:8" x14ac:dyDescent="0.25">
      <c r="A13" s="128">
        <v>2</v>
      </c>
      <c r="B13" s="131" t="s">
        <v>156</v>
      </c>
      <c r="C13" s="99">
        <f>SUM(C14:C17)</f>
        <v>-8410622.1000000034</v>
      </c>
      <c r="D13" s="99">
        <f>SUM(D14:D17)</f>
        <v>-13561092.030000007</v>
      </c>
      <c r="E13" s="100">
        <f t="shared" si="0"/>
        <v>-21971714.13000001</v>
      </c>
      <c r="F13" s="99">
        <f>SUM(F14:F17)</f>
        <v>-12658970.409999998</v>
      </c>
      <c r="G13" s="99">
        <f>SUM(G14:G17)</f>
        <v>-10319484.459999999</v>
      </c>
      <c r="H13" s="100">
        <f t="shared" si="1"/>
        <v>-22978454.869999997</v>
      </c>
    </row>
    <row r="14" spans="1:8" x14ac:dyDescent="0.25">
      <c r="A14" s="128">
        <v>2.1</v>
      </c>
      <c r="B14" s="124" t="s">
        <v>157</v>
      </c>
      <c r="C14" s="99">
        <v>0</v>
      </c>
      <c r="D14" s="99">
        <v>0</v>
      </c>
      <c r="E14" s="100">
        <f t="shared" si="0"/>
        <v>0</v>
      </c>
      <c r="F14" s="99">
        <v>0</v>
      </c>
      <c r="G14" s="99">
        <v>0</v>
      </c>
      <c r="H14" s="100">
        <f t="shared" si="1"/>
        <v>0</v>
      </c>
    </row>
    <row r="15" spans="1:8" ht="24.6" customHeight="1" x14ac:dyDescent="0.25">
      <c r="A15" s="128">
        <v>2.2000000000000002</v>
      </c>
      <c r="B15" s="124" t="s">
        <v>158</v>
      </c>
      <c r="C15" s="99">
        <v>0</v>
      </c>
      <c r="D15" s="99">
        <v>0</v>
      </c>
      <c r="E15" s="100">
        <f t="shared" si="0"/>
        <v>0</v>
      </c>
      <c r="F15" s="99">
        <v>0</v>
      </c>
      <c r="G15" s="99">
        <v>0</v>
      </c>
      <c r="H15" s="100">
        <f t="shared" si="1"/>
        <v>0</v>
      </c>
    </row>
    <row r="16" spans="1:8" ht="20.45" customHeight="1" x14ac:dyDescent="0.25">
      <c r="A16" s="128">
        <v>2.2999999999999998</v>
      </c>
      <c r="B16" s="124" t="s">
        <v>159</v>
      </c>
      <c r="C16" s="99">
        <v>-8410622.1000000034</v>
      </c>
      <c r="D16" s="99">
        <v>-13561092.030000007</v>
      </c>
      <c r="E16" s="100">
        <f t="shared" si="0"/>
        <v>-21971714.13000001</v>
      </c>
      <c r="F16" s="99">
        <v>-12658970.409999998</v>
      </c>
      <c r="G16" s="99">
        <v>-10319484.459999999</v>
      </c>
      <c r="H16" s="100">
        <f t="shared" si="1"/>
        <v>-22978454.869999997</v>
      </c>
    </row>
    <row r="17" spans="1:8" x14ac:dyDescent="0.25">
      <c r="A17" s="128">
        <v>2.4</v>
      </c>
      <c r="B17" s="124" t="s">
        <v>160</v>
      </c>
      <c r="C17" s="99">
        <v>0</v>
      </c>
      <c r="D17" s="99">
        <v>0</v>
      </c>
      <c r="E17" s="100">
        <f t="shared" si="0"/>
        <v>0</v>
      </c>
      <c r="F17" s="99">
        <v>0</v>
      </c>
      <c r="G17" s="99">
        <v>0</v>
      </c>
      <c r="H17" s="100">
        <f t="shared" si="1"/>
        <v>0</v>
      </c>
    </row>
    <row r="18" spans="1:8" x14ac:dyDescent="0.25">
      <c r="A18" s="128">
        <v>3</v>
      </c>
      <c r="B18" s="131" t="s">
        <v>161</v>
      </c>
      <c r="C18" s="99">
        <v>0</v>
      </c>
      <c r="D18" s="99">
        <v>0</v>
      </c>
      <c r="E18" s="100">
        <f t="shared" si="0"/>
        <v>0</v>
      </c>
      <c r="F18" s="99">
        <v>0</v>
      </c>
      <c r="G18" s="99">
        <v>0</v>
      </c>
      <c r="H18" s="100">
        <f t="shared" si="1"/>
        <v>0</v>
      </c>
    </row>
    <row r="19" spans="1:8" x14ac:dyDescent="0.25">
      <c r="A19" s="128">
        <v>4</v>
      </c>
      <c r="B19" s="131" t="s">
        <v>162</v>
      </c>
      <c r="C19" s="99">
        <v>847329.87</v>
      </c>
      <c r="D19" s="99">
        <v>879545.92000000051</v>
      </c>
      <c r="E19" s="100">
        <f t="shared" si="0"/>
        <v>1726875.7900000005</v>
      </c>
      <c r="F19" s="99">
        <v>839553.62000000011</v>
      </c>
      <c r="G19" s="99">
        <v>919704.86999999988</v>
      </c>
      <c r="H19" s="100">
        <f t="shared" si="1"/>
        <v>1759258.49</v>
      </c>
    </row>
    <row r="20" spans="1:8" x14ac:dyDescent="0.25">
      <c r="A20" s="128">
        <v>5</v>
      </c>
      <c r="B20" s="131" t="s">
        <v>163</v>
      </c>
      <c r="C20" s="99">
        <v>-466638.35</v>
      </c>
      <c r="D20" s="99">
        <v>-1553991.9300000002</v>
      </c>
      <c r="E20" s="100">
        <f t="shared" si="0"/>
        <v>-2020630.2800000003</v>
      </c>
      <c r="F20" s="99">
        <v>-425149.38000000006</v>
      </c>
      <c r="G20" s="99">
        <v>-1602774.0899999999</v>
      </c>
      <c r="H20" s="100">
        <f t="shared" si="1"/>
        <v>-2027923.47</v>
      </c>
    </row>
    <row r="21" spans="1:8" ht="24" customHeight="1" x14ac:dyDescent="0.25">
      <c r="A21" s="128">
        <v>6</v>
      </c>
      <c r="B21" s="131" t="s">
        <v>164</v>
      </c>
      <c r="C21" s="99">
        <v>0</v>
      </c>
      <c r="D21" s="99">
        <v>0</v>
      </c>
      <c r="E21" s="100">
        <f t="shared" si="0"/>
        <v>0</v>
      </c>
      <c r="F21" s="99">
        <v>0</v>
      </c>
      <c r="G21" s="99">
        <v>0</v>
      </c>
      <c r="H21" s="100">
        <f t="shared" si="1"/>
        <v>0</v>
      </c>
    </row>
    <row r="22" spans="1:8" ht="18.600000000000001" customHeight="1" x14ac:dyDescent="0.25">
      <c r="A22" s="128">
        <v>7</v>
      </c>
      <c r="B22" s="131" t="s">
        <v>165</v>
      </c>
      <c r="C22" s="99">
        <v>-41256</v>
      </c>
      <c r="D22" s="99">
        <v>0</v>
      </c>
      <c r="E22" s="100">
        <f t="shared" si="0"/>
        <v>-41256</v>
      </c>
      <c r="F22" s="99">
        <v>0</v>
      </c>
      <c r="G22" s="99">
        <v>0</v>
      </c>
      <c r="H22" s="100">
        <f t="shared" si="1"/>
        <v>0</v>
      </c>
    </row>
    <row r="23" spans="1:8" ht="25.5" customHeight="1" x14ac:dyDescent="0.25">
      <c r="A23" s="128">
        <v>8</v>
      </c>
      <c r="B23" s="132" t="s">
        <v>166</v>
      </c>
      <c r="C23" s="99">
        <v>0</v>
      </c>
      <c r="D23" s="99">
        <v>0</v>
      </c>
      <c r="E23" s="100">
        <f t="shared" si="0"/>
        <v>0</v>
      </c>
      <c r="F23" s="99">
        <v>0</v>
      </c>
      <c r="G23" s="99">
        <v>0</v>
      </c>
      <c r="H23" s="100">
        <f t="shared" si="1"/>
        <v>0</v>
      </c>
    </row>
    <row r="24" spans="1:8" ht="34.5" customHeight="1" x14ac:dyDescent="0.25">
      <c r="A24" s="128">
        <v>9</v>
      </c>
      <c r="B24" s="132" t="s">
        <v>167</v>
      </c>
      <c r="C24" s="99">
        <v>0</v>
      </c>
      <c r="D24" s="99">
        <v>0</v>
      </c>
      <c r="E24" s="100">
        <f t="shared" si="0"/>
        <v>0</v>
      </c>
      <c r="F24" s="99">
        <v>0</v>
      </c>
      <c r="G24" s="99">
        <v>0</v>
      </c>
      <c r="H24" s="100">
        <f t="shared" si="1"/>
        <v>0</v>
      </c>
    </row>
    <row r="25" spans="1:8" x14ac:dyDescent="0.25">
      <c r="A25" s="128">
        <v>10</v>
      </c>
      <c r="B25" s="131" t="s">
        <v>168</v>
      </c>
      <c r="C25" s="99">
        <v>6122821.3500000015</v>
      </c>
      <c r="D25" s="99">
        <v>0</v>
      </c>
      <c r="E25" s="100">
        <f t="shared" si="0"/>
        <v>6122821.3500000015</v>
      </c>
      <c r="F25" s="99">
        <v>2081684.5199999996</v>
      </c>
      <c r="G25" s="99">
        <v>0</v>
      </c>
      <c r="H25" s="100">
        <f t="shared" si="1"/>
        <v>2081684.5199999996</v>
      </c>
    </row>
    <row r="26" spans="1:8" x14ac:dyDescent="0.25">
      <c r="A26" s="128">
        <v>11</v>
      </c>
      <c r="B26" s="133" t="s">
        <v>169</v>
      </c>
      <c r="C26" s="99">
        <v>0</v>
      </c>
      <c r="D26" s="99">
        <v>0</v>
      </c>
      <c r="E26" s="100">
        <f t="shared" si="0"/>
        <v>0</v>
      </c>
      <c r="F26" s="99">
        <v>0</v>
      </c>
      <c r="G26" s="99">
        <v>0</v>
      </c>
      <c r="H26" s="100">
        <f t="shared" si="1"/>
        <v>0</v>
      </c>
    </row>
    <row r="27" spans="1:8" x14ac:dyDescent="0.25">
      <c r="A27" s="128">
        <v>12</v>
      </c>
      <c r="B27" s="131" t="s">
        <v>170</v>
      </c>
      <c r="C27" s="99">
        <v>560396.69999999995</v>
      </c>
      <c r="D27" s="99">
        <v>34293.29</v>
      </c>
      <c r="E27" s="100">
        <f t="shared" si="0"/>
        <v>594689.99</v>
      </c>
      <c r="F27" s="99">
        <v>66341.02</v>
      </c>
      <c r="G27" s="99">
        <v>0</v>
      </c>
      <c r="H27" s="100">
        <f t="shared" si="1"/>
        <v>66341.02</v>
      </c>
    </row>
    <row r="28" spans="1:8" x14ac:dyDescent="0.25">
      <c r="A28" s="128">
        <v>13</v>
      </c>
      <c r="B28" s="134" t="s">
        <v>171</v>
      </c>
      <c r="C28" s="99">
        <v>-2450762.88</v>
      </c>
      <c r="D28" s="99">
        <v>-368437.25000000006</v>
      </c>
      <c r="E28" s="100">
        <f t="shared" si="0"/>
        <v>-2819200.13</v>
      </c>
      <c r="F28" s="99">
        <v>-2437241.1799999997</v>
      </c>
      <c r="G28" s="99">
        <v>-347076.99</v>
      </c>
      <c r="H28" s="100">
        <f t="shared" si="1"/>
        <v>-2784318.17</v>
      </c>
    </row>
    <row r="29" spans="1:8" x14ac:dyDescent="0.25">
      <c r="A29" s="128">
        <v>14</v>
      </c>
      <c r="B29" s="135" t="s">
        <v>172</v>
      </c>
      <c r="C29" s="99">
        <f>SUM(C30:C31)</f>
        <v>-11587258.919999998</v>
      </c>
      <c r="D29" s="99">
        <f>SUM(D30:D31)</f>
        <v>0</v>
      </c>
      <c r="E29" s="100">
        <f t="shared" si="0"/>
        <v>-11587258.919999998</v>
      </c>
      <c r="F29" s="99">
        <f>SUM(F30:F31)</f>
        <v>-10066601.199999999</v>
      </c>
      <c r="G29" s="99">
        <f>SUM(G30:G31)</f>
        <v>0</v>
      </c>
      <c r="H29" s="100">
        <f t="shared" si="1"/>
        <v>-10066601.199999999</v>
      </c>
    </row>
    <row r="30" spans="1:8" x14ac:dyDescent="0.25">
      <c r="A30" s="128">
        <v>14.1</v>
      </c>
      <c r="B30" s="110" t="s">
        <v>173</v>
      </c>
      <c r="C30" s="99">
        <v>-10403036.129999999</v>
      </c>
      <c r="D30" s="99">
        <v>0</v>
      </c>
      <c r="E30" s="100">
        <f t="shared" si="0"/>
        <v>-10403036.129999999</v>
      </c>
      <c r="F30" s="99">
        <v>-9152989.6999999993</v>
      </c>
      <c r="G30" s="99">
        <v>0</v>
      </c>
      <c r="H30" s="100">
        <f t="shared" si="1"/>
        <v>-9152989.6999999993</v>
      </c>
    </row>
    <row r="31" spans="1:8" x14ac:dyDescent="0.25">
      <c r="A31" s="128">
        <v>14.2</v>
      </c>
      <c r="B31" s="110" t="s">
        <v>174</v>
      </c>
      <c r="C31" s="99">
        <v>-1184222.79</v>
      </c>
      <c r="D31" s="99">
        <v>0</v>
      </c>
      <c r="E31" s="100">
        <f t="shared" si="0"/>
        <v>-1184222.79</v>
      </c>
      <c r="F31" s="99">
        <v>-913611.50000000012</v>
      </c>
      <c r="G31" s="99">
        <v>0</v>
      </c>
      <c r="H31" s="100">
        <f t="shared" si="1"/>
        <v>-913611.50000000012</v>
      </c>
    </row>
    <row r="32" spans="1:8" x14ac:dyDescent="0.25">
      <c r="A32" s="128">
        <v>15</v>
      </c>
      <c r="B32" s="131" t="s">
        <v>175</v>
      </c>
      <c r="C32" s="99">
        <v>-2076498.13</v>
      </c>
      <c r="D32" s="99">
        <v>0</v>
      </c>
      <c r="E32" s="100">
        <f t="shared" si="0"/>
        <v>-2076498.13</v>
      </c>
      <c r="F32" s="99">
        <v>-2049855.0900000005</v>
      </c>
      <c r="G32" s="99">
        <v>0</v>
      </c>
      <c r="H32" s="100">
        <f t="shared" si="1"/>
        <v>-2049855.0900000005</v>
      </c>
    </row>
    <row r="33" spans="1:8" ht="22.5" customHeight="1" x14ac:dyDescent="0.25">
      <c r="A33" s="128">
        <v>16</v>
      </c>
      <c r="B33" s="106" t="s">
        <v>176</v>
      </c>
      <c r="C33" s="99">
        <v>0</v>
      </c>
      <c r="D33" s="99">
        <v>0</v>
      </c>
      <c r="E33" s="100">
        <f t="shared" si="0"/>
        <v>0</v>
      </c>
      <c r="F33" s="99">
        <v>0</v>
      </c>
      <c r="G33" s="99">
        <v>0</v>
      </c>
      <c r="H33" s="100">
        <f t="shared" si="1"/>
        <v>0</v>
      </c>
    </row>
    <row r="34" spans="1:8" x14ac:dyDescent="0.25">
      <c r="A34" s="128">
        <v>17</v>
      </c>
      <c r="B34" s="131" t="s">
        <v>177</v>
      </c>
      <c r="C34" s="99">
        <f>SUM(C35:C36)</f>
        <v>47026.340000000549</v>
      </c>
      <c r="D34" s="99">
        <f>SUM(D35:D36)</f>
        <v>4579.32</v>
      </c>
      <c r="E34" s="100">
        <f t="shared" si="0"/>
        <v>51605.660000000549</v>
      </c>
      <c r="F34" s="99">
        <f>SUM(F35:F36)</f>
        <v>-214008.65999999992</v>
      </c>
      <c r="G34" s="99">
        <f>SUM(G35:G36)</f>
        <v>-1962.5700000000006</v>
      </c>
      <c r="H34" s="100">
        <f t="shared" si="1"/>
        <v>-215971.22999999992</v>
      </c>
    </row>
    <row r="35" spans="1:8" x14ac:dyDescent="0.25">
      <c r="A35" s="128">
        <v>17.100000000000001</v>
      </c>
      <c r="B35" s="110" t="s">
        <v>178</v>
      </c>
      <c r="C35" s="99">
        <v>-491808.62</v>
      </c>
      <c r="D35" s="99">
        <v>0</v>
      </c>
      <c r="E35" s="100">
        <f t="shared" si="0"/>
        <v>-491808.62</v>
      </c>
      <c r="F35" s="99">
        <v>-95032.900000000023</v>
      </c>
      <c r="G35" s="99">
        <v>0</v>
      </c>
      <c r="H35" s="100">
        <f t="shared" si="1"/>
        <v>-95032.900000000023</v>
      </c>
    </row>
    <row r="36" spans="1:8" x14ac:dyDescent="0.25">
      <c r="A36" s="128">
        <v>17.2</v>
      </c>
      <c r="B36" s="110" t="s">
        <v>179</v>
      </c>
      <c r="C36" s="99">
        <v>538834.96000000054</v>
      </c>
      <c r="D36" s="99">
        <v>4579.32</v>
      </c>
      <c r="E36" s="100">
        <f t="shared" si="0"/>
        <v>543414.28000000049</v>
      </c>
      <c r="F36" s="99">
        <v>-118975.75999999988</v>
      </c>
      <c r="G36" s="99">
        <v>-1962.5700000000006</v>
      </c>
      <c r="H36" s="100">
        <f t="shared" si="1"/>
        <v>-120938.32999999989</v>
      </c>
    </row>
    <row r="37" spans="1:8" ht="41.45" customHeight="1" x14ac:dyDescent="0.25">
      <c r="A37" s="128">
        <v>18</v>
      </c>
      <c r="B37" s="136" t="s">
        <v>180</v>
      </c>
      <c r="C37" s="99">
        <f>SUM(C38:C39)</f>
        <v>-88199.000000004453</v>
      </c>
      <c r="D37" s="99">
        <f>SUM(D38:D39)</f>
        <v>1564938.6500000004</v>
      </c>
      <c r="E37" s="100">
        <f t="shared" si="0"/>
        <v>1476739.6499999959</v>
      </c>
      <c r="F37" s="99">
        <f>SUM(F38:F39)</f>
        <v>-545625.76000000478</v>
      </c>
      <c r="G37" s="137">
        <f>SUM(G38:G39)</f>
        <v>2764046.7900000005</v>
      </c>
      <c r="H37" s="100">
        <f t="shared" si="1"/>
        <v>2218421.0299999956</v>
      </c>
    </row>
    <row r="38" spans="1:8" x14ac:dyDescent="0.25">
      <c r="A38" s="128">
        <v>18.100000000000001</v>
      </c>
      <c r="B38" s="138" t="s">
        <v>181</v>
      </c>
      <c r="C38" s="99">
        <v>0</v>
      </c>
      <c r="D38" s="99">
        <v>0</v>
      </c>
      <c r="E38" s="100">
        <f t="shared" si="0"/>
        <v>0</v>
      </c>
      <c r="F38" s="99">
        <v>0</v>
      </c>
      <c r="G38" s="99">
        <v>0</v>
      </c>
      <c r="H38" s="100">
        <f t="shared" si="1"/>
        <v>0</v>
      </c>
    </row>
    <row r="39" spans="1:8" x14ac:dyDescent="0.25">
      <c r="A39" s="128">
        <v>18.2</v>
      </c>
      <c r="B39" s="138" t="s">
        <v>182</v>
      </c>
      <c r="C39" s="99">
        <v>-88199.000000004453</v>
      </c>
      <c r="D39" s="99">
        <v>1564938.6500000004</v>
      </c>
      <c r="E39" s="100">
        <f t="shared" si="0"/>
        <v>1476739.6499999959</v>
      </c>
      <c r="F39" s="99">
        <v>-545625.76000000478</v>
      </c>
      <c r="G39" s="99">
        <v>2764046.7900000005</v>
      </c>
      <c r="H39" s="100">
        <f t="shared" si="1"/>
        <v>2218421.0299999956</v>
      </c>
    </row>
    <row r="40" spans="1:8" ht="24.6" customHeight="1" x14ac:dyDescent="0.25">
      <c r="A40" s="128">
        <v>19</v>
      </c>
      <c r="B40" s="136" t="s">
        <v>183</v>
      </c>
      <c r="C40" s="99">
        <v>0</v>
      </c>
      <c r="D40" s="99">
        <v>0</v>
      </c>
      <c r="E40" s="100">
        <f t="shared" si="0"/>
        <v>0</v>
      </c>
      <c r="F40" s="99">
        <v>0</v>
      </c>
      <c r="G40" s="99">
        <v>0</v>
      </c>
      <c r="H40" s="100">
        <f t="shared" si="1"/>
        <v>0</v>
      </c>
    </row>
    <row r="41" spans="1:8" ht="17.45" customHeight="1" x14ac:dyDescent="0.25">
      <c r="A41" s="128">
        <v>20</v>
      </c>
      <c r="B41" s="136" t="s">
        <v>184</v>
      </c>
      <c r="C41" s="99">
        <v>0</v>
      </c>
      <c r="D41" s="99">
        <v>0</v>
      </c>
      <c r="E41" s="100">
        <f t="shared" si="0"/>
        <v>0</v>
      </c>
      <c r="F41" s="99">
        <v>0</v>
      </c>
      <c r="G41" s="99">
        <v>0</v>
      </c>
      <c r="H41" s="100">
        <f t="shared" si="1"/>
        <v>0</v>
      </c>
    </row>
    <row r="42" spans="1:8" ht="26.45" customHeight="1" x14ac:dyDescent="0.25">
      <c r="A42" s="128">
        <v>21</v>
      </c>
      <c r="B42" s="136" t="s">
        <v>185</v>
      </c>
      <c r="C42" s="99">
        <v>0</v>
      </c>
      <c r="D42" s="99">
        <v>0</v>
      </c>
      <c r="E42" s="100">
        <f t="shared" si="0"/>
        <v>0</v>
      </c>
      <c r="F42" s="99">
        <v>0</v>
      </c>
      <c r="G42" s="99">
        <v>0</v>
      </c>
      <c r="H42" s="100">
        <f t="shared" si="1"/>
        <v>0</v>
      </c>
    </row>
    <row r="43" spans="1:8" x14ac:dyDescent="0.25">
      <c r="A43" s="128">
        <v>22</v>
      </c>
      <c r="B43" s="139" t="s">
        <v>186</v>
      </c>
      <c r="C43" s="99">
        <f>SUM(C6,C13,C18,C19,C20,C21,C22,C23,C24,C25,C26,C27,C28,C29,C32,C33,C34,C37,C40,C41,C42)</f>
        <v>8625927.4400000386</v>
      </c>
      <c r="D43" s="99">
        <f>SUM(D6,D13,D18,D19,D20,D21,D22,D23,D24,D25,D26,D27,D28,D29,D32,D33,D34,D37,D40,D41,D42)</f>
        <v>11790160.979999995</v>
      </c>
      <c r="E43" s="100">
        <f t="shared" si="0"/>
        <v>20416088.420000032</v>
      </c>
      <c r="F43" s="99">
        <f>SUM(F6,F13,F18,F19,F20,F21,F22,F23,F24,F25,F26,F27,F28,F29,F32,F33,F34,F37,F40,F41,F42)</f>
        <v>608697.32999996666</v>
      </c>
      <c r="G43" s="99">
        <f>SUM(G6,G13,G18,G19,G20,G21,G22,G23,G24,G25,G26,G27,G28,G29,G32,G33,G34,G37,G40,G41,G42)</f>
        <v>14920460.380000014</v>
      </c>
      <c r="H43" s="100">
        <f t="shared" si="1"/>
        <v>15529157.70999998</v>
      </c>
    </row>
    <row r="44" spans="1:8" x14ac:dyDescent="0.25">
      <c r="A44" s="128">
        <v>23</v>
      </c>
      <c r="B44" s="139" t="s">
        <v>187</v>
      </c>
      <c r="C44" s="99">
        <v>3250886</v>
      </c>
      <c r="D44" s="99">
        <v>0</v>
      </c>
      <c r="E44" s="100">
        <f t="shared" si="0"/>
        <v>3250886</v>
      </c>
      <c r="F44" s="99">
        <v>1705989</v>
      </c>
      <c r="G44" s="99">
        <v>0</v>
      </c>
      <c r="H44" s="100">
        <f t="shared" si="1"/>
        <v>1705989</v>
      </c>
    </row>
    <row r="45" spans="1:8" x14ac:dyDescent="0.25">
      <c r="A45" s="128">
        <v>24</v>
      </c>
      <c r="B45" s="140" t="s">
        <v>188</v>
      </c>
      <c r="C45" s="99">
        <f>C43-C44</f>
        <v>5375041.4400000386</v>
      </c>
      <c r="D45" s="99">
        <f>D43-D44</f>
        <v>11790160.979999995</v>
      </c>
      <c r="E45" s="100">
        <f t="shared" si="0"/>
        <v>17165202.420000032</v>
      </c>
      <c r="F45" s="99">
        <f>F43-F44</f>
        <v>-1097291.6700000335</v>
      </c>
      <c r="G45" s="99">
        <f>G43-G44</f>
        <v>14920460.380000014</v>
      </c>
      <c r="H45" s="100">
        <f t="shared" si="1"/>
        <v>13823168.70999998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70" zoomScaleNormal="70" workbookViewId="0">
      <selection activeCell="E22" sqref="E22"/>
    </sheetView>
  </sheetViews>
  <sheetFormatPr defaultRowHeight="15" x14ac:dyDescent="0.25"/>
  <cols>
    <col min="1" max="1" width="9.140625" style="126"/>
    <col min="2" max="2" width="87.5703125" bestFit="1" customWidth="1"/>
    <col min="3" max="8" width="15.42578125" customWidth="1"/>
  </cols>
  <sheetData>
    <row r="1" spans="1:9" s="3" customFormat="1" ht="14.25" x14ac:dyDescent="0.2">
      <c r="A1" s="22" t="s">
        <v>40</v>
      </c>
      <c r="B1" s="23" t="str">
        <f>'Info '!C2</f>
        <v>JSC " Halyk Bank Georgia"</v>
      </c>
      <c r="C1" s="23"/>
      <c r="D1" s="21"/>
      <c r="E1" s="21"/>
      <c r="F1" s="21"/>
      <c r="G1" s="21"/>
    </row>
    <row r="2" spans="1:9" s="3" customFormat="1" ht="14.25" x14ac:dyDescent="0.2">
      <c r="A2" s="22" t="s">
        <v>41</v>
      </c>
      <c r="B2" s="24">
        <f>'1. key ratios '!B2</f>
        <v>45199</v>
      </c>
      <c r="C2" s="25"/>
      <c r="D2" s="26"/>
      <c r="E2" s="26"/>
      <c r="F2" s="26"/>
      <c r="G2" s="26"/>
      <c r="H2" s="27"/>
    </row>
    <row r="3" spans="1:9" ht="15.75" thickBot="1" x14ac:dyDescent="0.3">
      <c r="A3"/>
    </row>
    <row r="4" spans="1:9" x14ac:dyDescent="0.25">
      <c r="A4" s="704" t="s">
        <v>46</v>
      </c>
      <c r="B4" s="716" t="s">
        <v>189</v>
      </c>
      <c r="C4" s="707" t="s">
        <v>86</v>
      </c>
      <c r="D4" s="707"/>
      <c r="E4" s="707"/>
      <c r="F4" s="707" t="s">
        <v>87</v>
      </c>
      <c r="G4" s="707"/>
      <c r="H4" s="708"/>
    </row>
    <row r="5" spans="1:9" x14ac:dyDescent="0.25">
      <c r="A5" s="704"/>
      <c r="B5" s="716"/>
      <c r="C5" s="95" t="s">
        <v>88</v>
      </c>
      <c r="D5" s="95" t="s">
        <v>89</v>
      </c>
      <c r="E5" s="95" t="s">
        <v>90</v>
      </c>
      <c r="F5" s="95" t="s">
        <v>88</v>
      </c>
      <c r="G5" s="95" t="s">
        <v>89</v>
      </c>
      <c r="H5" s="95" t="s">
        <v>90</v>
      </c>
    </row>
    <row r="6" spans="1:9" ht="15.75" x14ac:dyDescent="0.3">
      <c r="A6" s="97">
        <v>1</v>
      </c>
      <c r="B6" s="141" t="s">
        <v>190</v>
      </c>
      <c r="C6" s="142">
        <v>0</v>
      </c>
      <c r="D6" s="142">
        <v>0</v>
      </c>
      <c r="E6" s="143">
        <f t="shared" ref="E6:E43" si="0">C6+D6</f>
        <v>0</v>
      </c>
      <c r="F6" s="142">
        <v>0</v>
      </c>
      <c r="G6" s="142">
        <v>0</v>
      </c>
      <c r="H6" s="144">
        <f t="shared" ref="H6:H43" si="1">F6+G6</f>
        <v>0</v>
      </c>
      <c r="I6" s="101"/>
    </row>
    <row r="7" spans="1:9" ht="15.75" x14ac:dyDescent="0.3">
      <c r="A7" s="97">
        <v>2</v>
      </c>
      <c r="B7" s="141" t="s">
        <v>191</v>
      </c>
      <c r="C7" s="142">
        <v>0</v>
      </c>
      <c r="D7" s="142">
        <v>0</v>
      </c>
      <c r="E7" s="143">
        <f t="shared" si="0"/>
        <v>0</v>
      </c>
      <c r="F7" s="142">
        <v>0</v>
      </c>
      <c r="G7" s="142">
        <v>0</v>
      </c>
      <c r="H7" s="144">
        <f t="shared" si="1"/>
        <v>0</v>
      </c>
      <c r="I7" s="101"/>
    </row>
    <row r="8" spans="1:9" ht="15.75" x14ac:dyDescent="0.3">
      <c r="A8" s="97">
        <v>3</v>
      </c>
      <c r="B8" s="141" t="s">
        <v>192</v>
      </c>
      <c r="C8" s="142">
        <f>C9+C10</f>
        <v>1312109.3899999999</v>
      </c>
      <c r="D8" s="142">
        <f>D9+D10</f>
        <v>356041581.81999999</v>
      </c>
      <c r="E8" s="143">
        <f t="shared" si="0"/>
        <v>357353691.20999998</v>
      </c>
      <c r="F8" s="142">
        <f>F9+F10</f>
        <v>4537872.18</v>
      </c>
      <c r="G8" s="142">
        <f>G9+G10</f>
        <v>365252818.52999997</v>
      </c>
      <c r="H8" s="144">
        <f t="shared" si="1"/>
        <v>369790690.70999998</v>
      </c>
      <c r="I8" s="101"/>
    </row>
    <row r="9" spans="1:9" ht="15.75" x14ac:dyDescent="0.3">
      <c r="A9" s="97">
        <v>3.1</v>
      </c>
      <c r="B9" s="145" t="s">
        <v>193</v>
      </c>
      <c r="C9" s="142">
        <v>1312109.3899999999</v>
      </c>
      <c r="D9" s="142">
        <v>356041581.81999999</v>
      </c>
      <c r="E9" s="143">
        <f t="shared" si="0"/>
        <v>357353691.20999998</v>
      </c>
      <c r="F9" s="142">
        <v>4537872.18</v>
      </c>
      <c r="G9" s="142">
        <v>365215619.14999998</v>
      </c>
      <c r="H9" s="144">
        <f t="shared" si="1"/>
        <v>369753491.32999998</v>
      </c>
      <c r="I9" s="101"/>
    </row>
    <row r="10" spans="1:9" ht="15.75" x14ac:dyDescent="0.3">
      <c r="A10" s="97">
        <v>3.2</v>
      </c>
      <c r="B10" s="145" t="s">
        <v>194</v>
      </c>
      <c r="C10" s="142">
        <v>0</v>
      </c>
      <c r="D10" s="142">
        <v>0</v>
      </c>
      <c r="E10" s="143">
        <f t="shared" si="0"/>
        <v>0</v>
      </c>
      <c r="F10" s="142">
        <v>0</v>
      </c>
      <c r="G10" s="142">
        <v>37199.379999999997</v>
      </c>
      <c r="H10" s="144">
        <f t="shared" si="1"/>
        <v>37199.379999999997</v>
      </c>
      <c r="I10" s="101"/>
    </row>
    <row r="11" spans="1:9" ht="15.75" x14ac:dyDescent="0.3">
      <c r="A11" s="97">
        <v>4</v>
      </c>
      <c r="B11" s="146" t="s">
        <v>195</v>
      </c>
      <c r="C11" s="142">
        <f>C12+C13</f>
        <v>0</v>
      </c>
      <c r="D11" s="142">
        <f>D12+D13</f>
        <v>0</v>
      </c>
      <c r="E11" s="143">
        <f t="shared" si="0"/>
        <v>0</v>
      </c>
      <c r="F11" s="142">
        <f>F12+F13</f>
        <v>0</v>
      </c>
      <c r="G11" s="142">
        <f>G12+G13</f>
        <v>0</v>
      </c>
      <c r="H11" s="144">
        <f t="shared" si="1"/>
        <v>0</v>
      </c>
      <c r="I11" s="101"/>
    </row>
    <row r="12" spans="1:9" ht="15.75" x14ac:dyDescent="0.3">
      <c r="A12" s="97">
        <v>4.0999999999999996</v>
      </c>
      <c r="B12" s="145" t="s">
        <v>196</v>
      </c>
      <c r="C12" s="142">
        <v>0</v>
      </c>
      <c r="D12" s="142">
        <v>0</v>
      </c>
      <c r="E12" s="143">
        <f t="shared" si="0"/>
        <v>0</v>
      </c>
      <c r="F12" s="142">
        <v>0</v>
      </c>
      <c r="G12" s="142">
        <v>0</v>
      </c>
      <c r="H12" s="144">
        <f t="shared" si="1"/>
        <v>0</v>
      </c>
      <c r="I12" s="101"/>
    </row>
    <row r="13" spans="1:9" ht="15.75" x14ac:dyDescent="0.3">
      <c r="A13" s="97">
        <v>4.2</v>
      </c>
      <c r="B13" s="145" t="s">
        <v>197</v>
      </c>
      <c r="C13" s="142">
        <v>0</v>
      </c>
      <c r="D13" s="142">
        <v>0</v>
      </c>
      <c r="E13" s="143">
        <f t="shared" si="0"/>
        <v>0</v>
      </c>
      <c r="F13" s="142">
        <v>0</v>
      </c>
      <c r="G13" s="142">
        <v>0</v>
      </c>
      <c r="H13" s="144">
        <f t="shared" si="1"/>
        <v>0</v>
      </c>
      <c r="I13" s="101"/>
    </row>
    <row r="14" spans="1:9" ht="15.75" x14ac:dyDescent="0.3">
      <c r="A14" s="97">
        <v>5</v>
      </c>
      <c r="B14" s="146" t="s">
        <v>198</v>
      </c>
      <c r="C14" s="142">
        <f>C15+C16+C17+C23+C24+C25+C26</f>
        <v>20300812</v>
      </c>
      <c r="D14" s="142">
        <f>D15+D16+D17+D23+D24+D25+D26</f>
        <v>1054388072.0799999</v>
      </c>
      <c r="E14" s="143">
        <f t="shared" si="0"/>
        <v>1074688884.0799999</v>
      </c>
      <c r="F14" s="142">
        <f>F15+F16+F17+F23+F24+F25+F26</f>
        <v>39859637.869999997</v>
      </c>
      <c r="G14" s="142">
        <f>G15+G16+G17+G23+G24+G25+G26</f>
        <v>1026001137.6200001</v>
      </c>
      <c r="H14" s="144">
        <f t="shared" si="1"/>
        <v>1065860775.4900001</v>
      </c>
      <c r="I14" s="101"/>
    </row>
    <row r="15" spans="1:9" ht="15.75" x14ac:dyDescent="0.3">
      <c r="A15" s="97">
        <v>5.0999999999999996</v>
      </c>
      <c r="B15" s="147" t="s">
        <v>199</v>
      </c>
      <c r="C15" s="142">
        <v>8108071</v>
      </c>
      <c r="D15" s="142">
        <v>9774072.0399999991</v>
      </c>
      <c r="E15" s="143">
        <f t="shared" si="0"/>
        <v>17882143.039999999</v>
      </c>
      <c r="F15" s="142">
        <v>12141284.869999999</v>
      </c>
      <c r="G15" s="142">
        <v>9211569.5999999996</v>
      </c>
      <c r="H15" s="144">
        <f t="shared" si="1"/>
        <v>21352854.469999999</v>
      </c>
      <c r="I15" s="101"/>
    </row>
    <row r="16" spans="1:9" ht="15.75" x14ac:dyDescent="0.3">
      <c r="A16" s="97">
        <v>5.2</v>
      </c>
      <c r="B16" s="147" t="s">
        <v>200</v>
      </c>
      <c r="C16" s="142">
        <v>0</v>
      </c>
      <c r="D16" s="142">
        <v>0</v>
      </c>
      <c r="E16" s="143">
        <f t="shared" si="0"/>
        <v>0</v>
      </c>
      <c r="F16" s="142">
        <v>0</v>
      </c>
      <c r="G16" s="142">
        <v>0</v>
      </c>
      <c r="H16" s="144">
        <f t="shared" si="1"/>
        <v>0</v>
      </c>
      <c r="I16" s="101"/>
    </row>
    <row r="17" spans="1:9" ht="15.75" x14ac:dyDescent="0.3">
      <c r="A17" s="97">
        <v>5.3</v>
      </c>
      <c r="B17" s="147" t="s">
        <v>201</v>
      </c>
      <c r="C17" s="142">
        <f>C18+C19+C20+C21+C22</f>
        <v>12084428</v>
      </c>
      <c r="D17" s="142">
        <f>D18+D19+D20+D21+D22</f>
        <v>993271795.14999998</v>
      </c>
      <c r="E17" s="143">
        <f t="shared" si="0"/>
        <v>1005356223.15</v>
      </c>
      <c r="F17" s="142">
        <f>F18+F19+F20+F21+F22</f>
        <v>27586535</v>
      </c>
      <c r="G17" s="142">
        <f>G18+G19+G20+G21+G22</f>
        <v>999076942.33000004</v>
      </c>
      <c r="H17" s="144">
        <f t="shared" si="1"/>
        <v>1026663477.33</v>
      </c>
      <c r="I17" s="101"/>
    </row>
    <row r="18" spans="1:9" ht="15.75" x14ac:dyDescent="0.3">
      <c r="A18" s="97" t="s">
        <v>202</v>
      </c>
      <c r="B18" s="148" t="s">
        <v>203</v>
      </c>
      <c r="C18" s="142">
        <v>9878623</v>
      </c>
      <c r="D18" s="142">
        <v>368886419.74000001</v>
      </c>
      <c r="E18" s="143">
        <f t="shared" si="0"/>
        <v>378765042.74000001</v>
      </c>
      <c r="F18" s="142">
        <v>15088420</v>
      </c>
      <c r="G18" s="142">
        <v>342983225.02999997</v>
      </c>
      <c r="H18" s="144">
        <f t="shared" si="1"/>
        <v>358071645.02999997</v>
      </c>
      <c r="I18" s="101"/>
    </row>
    <row r="19" spans="1:9" ht="15.75" x14ac:dyDescent="0.3">
      <c r="A19" s="97" t="s">
        <v>204</v>
      </c>
      <c r="B19" s="148" t="s">
        <v>205</v>
      </c>
      <c r="C19" s="142">
        <v>140203</v>
      </c>
      <c r="D19" s="142">
        <v>393181004.56999999</v>
      </c>
      <c r="E19" s="143">
        <f t="shared" si="0"/>
        <v>393321207.56999999</v>
      </c>
      <c r="F19" s="142">
        <v>166091</v>
      </c>
      <c r="G19" s="142">
        <v>382027793.67000002</v>
      </c>
      <c r="H19" s="144">
        <f t="shared" si="1"/>
        <v>382193884.67000002</v>
      </c>
      <c r="I19" s="101"/>
    </row>
    <row r="20" spans="1:9" ht="15.75" x14ac:dyDescent="0.3">
      <c r="A20" s="97" t="s">
        <v>206</v>
      </c>
      <c r="B20" s="148" t="s">
        <v>207</v>
      </c>
      <c r="C20" s="142">
        <v>0</v>
      </c>
      <c r="D20" s="142">
        <v>1866568.87</v>
      </c>
      <c r="E20" s="143">
        <f t="shared" si="0"/>
        <v>1866568.87</v>
      </c>
      <c r="F20" s="142">
        <v>0</v>
      </c>
      <c r="G20" s="142">
        <v>2649001.08</v>
      </c>
      <c r="H20" s="144">
        <f t="shared" si="1"/>
        <v>2649001.08</v>
      </c>
      <c r="I20" s="101"/>
    </row>
    <row r="21" spans="1:9" ht="15.75" x14ac:dyDescent="0.3">
      <c r="A21" s="97" t="s">
        <v>208</v>
      </c>
      <c r="B21" s="148" t="s">
        <v>209</v>
      </c>
      <c r="C21" s="142">
        <v>2036993</v>
      </c>
      <c r="D21" s="142">
        <v>174847089.34999999</v>
      </c>
      <c r="E21" s="143">
        <f t="shared" si="0"/>
        <v>176884082.34999999</v>
      </c>
      <c r="F21" s="142">
        <v>2287617</v>
      </c>
      <c r="G21" s="142">
        <v>200198946.90000001</v>
      </c>
      <c r="H21" s="144">
        <f t="shared" si="1"/>
        <v>202486563.90000001</v>
      </c>
      <c r="I21" s="101"/>
    </row>
    <row r="22" spans="1:9" ht="15.75" x14ac:dyDescent="0.3">
      <c r="A22" s="97" t="s">
        <v>210</v>
      </c>
      <c r="B22" s="148" t="s">
        <v>211</v>
      </c>
      <c r="C22" s="142">
        <v>28609</v>
      </c>
      <c r="D22" s="142">
        <v>54490712.619999997</v>
      </c>
      <c r="E22" s="143">
        <f t="shared" si="0"/>
        <v>54519321.619999997</v>
      </c>
      <c r="F22" s="142">
        <v>10044407</v>
      </c>
      <c r="G22" s="142">
        <v>71217975.650000006</v>
      </c>
      <c r="H22" s="144">
        <f t="shared" si="1"/>
        <v>81262382.650000006</v>
      </c>
      <c r="I22" s="101"/>
    </row>
    <row r="23" spans="1:9" ht="15.75" x14ac:dyDescent="0.3">
      <c r="A23" s="97">
        <v>5.4</v>
      </c>
      <c r="B23" s="147" t="s">
        <v>212</v>
      </c>
      <c r="C23" s="142">
        <v>108313</v>
      </c>
      <c r="D23" s="142">
        <v>51342204.890000001</v>
      </c>
      <c r="E23" s="143">
        <f t="shared" si="0"/>
        <v>51450517.890000001</v>
      </c>
      <c r="F23" s="142">
        <v>131818</v>
      </c>
      <c r="G23" s="142">
        <v>17712625.690000001</v>
      </c>
      <c r="H23" s="144">
        <f t="shared" si="1"/>
        <v>17844443.690000001</v>
      </c>
      <c r="I23" s="101"/>
    </row>
    <row r="24" spans="1:9" ht="15.75" x14ac:dyDescent="0.3">
      <c r="A24" s="97">
        <v>5.5</v>
      </c>
      <c r="B24" s="147" t="s">
        <v>213</v>
      </c>
      <c r="C24" s="142">
        <v>0</v>
      </c>
      <c r="D24" s="142">
        <v>0</v>
      </c>
      <c r="E24" s="143">
        <f t="shared" si="0"/>
        <v>0</v>
      </c>
      <c r="F24" s="142">
        <v>0</v>
      </c>
      <c r="G24" s="142">
        <v>0</v>
      </c>
      <c r="H24" s="144">
        <f t="shared" si="1"/>
        <v>0</v>
      </c>
      <c r="I24" s="101"/>
    </row>
    <row r="25" spans="1:9" ht="15.75" x14ac:dyDescent="0.3">
      <c r="A25" s="97">
        <v>5.6</v>
      </c>
      <c r="B25" s="147" t="s">
        <v>214</v>
      </c>
      <c r="C25" s="142">
        <v>0</v>
      </c>
      <c r="D25" s="142">
        <v>0</v>
      </c>
      <c r="E25" s="143">
        <f t="shared" si="0"/>
        <v>0</v>
      </c>
      <c r="F25" s="142">
        <v>0</v>
      </c>
      <c r="G25" s="142">
        <v>0</v>
      </c>
      <c r="H25" s="144">
        <f t="shared" si="1"/>
        <v>0</v>
      </c>
      <c r="I25" s="101"/>
    </row>
    <row r="26" spans="1:9" ht="15.75" x14ac:dyDescent="0.3">
      <c r="A26" s="97">
        <v>5.7</v>
      </c>
      <c r="B26" s="147" t="s">
        <v>211</v>
      </c>
      <c r="C26" s="142">
        <v>0</v>
      </c>
      <c r="D26" s="142">
        <v>0</v>
      </c>
      <c r="E26" s="143">
        <f t="shared" si="0"/>
        <v>0</v>
      </c>
      <c r="F26" s="142">
        <v>0</v>
      </c>
      <c r="G26" s="142">
        <v>0</v>
      </c>
      <c r="H26" s="144">
        <f t="shared" si="1"/>
        <v>0</v>
      </c>
      <c r="I26" s="101"/>
    </row>
    <row r="27" spans="1:9" ht="15.75" x14ac:dyDescent="0.3">
      <c r="A27" s="97">
        <v>6</v>
      </c>
      <c r="B27" s="149" t="s">
        <v>215</v>
      </c>
      <c r="C27" s="142">
        <v>6121782.4699999997</v>
      </c>
      <c r="D27" s="142">
        <v>30299274.870000001</v>
      </c>
      <c r="E27" s="143">
        <f t="shared" si="0"/>
        <v>36421057.340000004</v>
      </c>
      <c r="F27" s="142">
        <v>8533113.6400000006</v>
      </c>
      <c r="G27" s="142">
        <v>15847603.269999998</v>
      </c>
      <c r="H27" s="144">
        <f t="shared" si="1"/>
        <v>24380716.909999996</v>
      </c>
      <c r="I27" s="101"/>
    </row>
    <row r="28" spans="1:9" ht="15.75" x14ac:dyDescent="0.3">
      <c r="A28" s="97">
        <v>7</v>
      </c>
      <c r="B28" s="149" t="s">
        <v>216</v>
      </c>
      <c r="C28" s="142">
        <v>9547754.6471676044</v>
      </c>
      <c r="D28" s="142">
        <v>4299169.6399745326</v>
      </c>
      <c r="E28" s="143">
        <f t="shared" si="0"/>
        <v>13846924.287142137</v>
      </c>
      <c r="F28" s="142">
        <v>13928163.767783744</v>
      </c>
      <c r="G28" s="142">
        <v>597267.85172024556</v>
      </c>
      <c r="H28" s="144">
        <f t="shared" si="1"/>
        <v>14525431.61950399</v>
      </c>
      <c r="I28" s="101"/>
    </row>
    <row r="29" spans="1:9" ht="15.75" x14ac:dyDescent="0.3">
      <c r="A29" s="97">
        <v>8</v>
      </c>
      <c r="B29" s="149" t="s">
        <v>217</v>
      </c>
      <c r="C29" s="142">
        <v>0</v>
      </c>
      <c r="D29" s="142">
        <v>0</v>
      </c>
      <c r="E29" s="143">
        <f t="shared" si="0"/>
        <v>0</v>
      </c>
      <c r="F29" s="142">
        <v>0</v>
      </c>
      <c r="G29" s="142">
        <v>0</v>
      </c>
      <c r="H29" s="144">
        <f t="shared" si="1"/>
        <v>0</v>
      </c>
      <c r="I29" s="101"/>
    </row>
    <row r="30" spans="1:9" ht="15.75" x14ac:dyDescent="0.3">
      <c r="A30" s="97">
        <v>9</v>
      </c>
      <c r="B30" s="150" t="s">
        <v>218</v>
      </c>
      <c r="C30" s="142">
        <f>C31+C32+C33+C34+C35+C36+C37</f>
        <v>5643144</v>
      </c>
      <c r="D30" s="142">
        <f>D31+D32+D33+D34+D35+D36+D37</f>
        <v>5684400</v>
      </c>
      <c r="E30" s="143">
        <f t="shared" si="0"/>
        <v>11327544</v>
      </c>
      <c r="F30" s="142">
        <f>F31+F32+F33+F34+F35+F36+F37</f>
        <v>5000000</v>
      </c>
      <c r="G30" s="142">
        <f>G31+G32+G33+G34+G35+G36+G37</f>
        <v>4861862.74</v>
      </c>
      <c r="H30" s="144">
        <f t="shared" si="1"/>
        <v>9861862.7400000002</v>
      </c>
      <c r="I30" s="101"/>
    </row>
    <row r="31" spans="1:9" ht="15.75" x14ac:dyDescent="0.3">
      <c r="A31" s="97">
        <v>9.1</v>
      </c>
      <c r="B31" s="151" t="s">
        <v>219</v>
      </c>
      <c r="C31" s="142">
        <v>5643144</v>
      </c>
      <c r="D31" s="142">
        <v>0</v>
      </c>
      <c r="E31" s="143">
        <f t="shared" si="0"/>
        <v>5643144</v>
      </c>
      <c r="F31" s="142">
        <v>5000000</v>
      </c>
      <c r="G31" s="142">
        <v>0</v>
      </c>
      <c r="H31" s="144">
        <f t="shared" si="1"/>
        <v>5000000</v>
      </c>
      <c r="I31" s="101"/>
    </row>
    <row r="32" spans="1:9" ht="15.75" x14ac:dyDescent="0.3">
      <c r="A32" s="97">
        <v>9.1999999999999993</v>
      </c>
      <c r="B32" s="151" t="s">
        <v>220</v>
      </c>
      <c r="C32" s="142">
        <v>0</v>
      </c>
      <c r="D32" s="142">
        <v>5684400</v>
      </c>
      <c r="E32" s="143">
        <f t="shared" si="0"/>
        <v>5684400</v>
      </c>
      <c r="F32" s="142">
        <v>0</v>
      </c>
      <c r="G32" s="142">
        <v>4861862.74</v>
      </c>
      <c r="H32" s="144">
        <f t="shared" si="1"/>
        <v>4861862.74</v>
      </c>
      <c r="I32" s="101"/>
    </row>
    <row r="33" spans="1:9" ht="15.75" x14ac:dyDescent="0.3">
      <c r="A33" s="97">
        <v>9.3000000000000007</v>
      </c>
      <c r="B33" s="151" t="s">
        <v>221</v>
      </c>
      <c r="C33" s="142">
        <v>0</v>
      </c>
      <c r="D33" s="142">
        <v>0</v>
      </c>
      <c r="E33" s="143">
        <f t="shared" si="0"/>
        <v>0</v>
      </c>
      <c r="F33" s="142">
        <v>0</v>
      </c>
      <c r="G33" s="142">
        <v>0</v>
      </c>
      <c r="H33" s="144">
        <f t="shared" si="1"/>
        <v>0</v>
      </c>
      <c r="I33" s="101"/>
    </row>
    <row r="34" spans="1:9" ht="15.75" x14ac:dyDescent="0.3">
      <c r="A34" s="97">
        <v>9.4</v>
      </c>
      <c r="B34" s="151" t="s">
        <v>222</v>
      </c>
      <c r="C34" s="142">
        <v>0</v>
      </c>
      <c r="D34" s="142">
        <v>0</v>
      </c>
      <c r="E34" s="143">
        <f t="shared" si="0"/>
        <v>0</v>
      </c>
      <c r="F34" s="142">
        <v>0</v>
      </c>
      <c r="G34" s="142">
        <v>0</v>
      </c>
      <c r="H34" s="144">
        <f t="shared" si="1"/>
        <v>0</v>
      </c>
      <c r="I34" s="101"/>
    </row>
    <row r="35" spans="1:9" ht="15.75" x14ac:dyDescent="0.3">
      <c r="A35" s="97">
        <v>9.5</v>
      </c>
      <c r="B35" s="151" t="s">
        <v>223</v>
      </c>
      <c r="C35" s="142">
        <v>0</v>
      </c>
      <c r="D35" s="142">
        <v>0</v>
      </c>
      <c r="E35" s="143">
        <f t="shared" si="0"/>
        <v>0</v>
      </c>
      <c r="F35" s="142">
        <v>0</v>
      </c>
      <c r="G35" s="142">
        <v>0</v>
      </c>
      <c r="H35" s="144">
        <f t="shared" si="1"/>
        <v>0</v>
      </c>
      <c r="I35" s="101"/>
    </row>
    <row r="36" spans="1:9" ht="15.75" x14ac:dyDescent="0.3">
      <c r="A36" s="97">
        <v>9.6</v>
      </c>
      <c r="B36" s="151" t="s">
        <v>224</v>
      </c>
      <c r="C36" s="142">
        <v>0</v>
      </c>
      <c r="D36" s="142">
        <v>0</v>
      </c>
      <c r="E36" s="143">
        <f t="shared" si="0"/>
        <v>0</v>
      </c>
      <c r="F36" s="142">
        <v>0</v>
      </c>
      <c r="G36" s="142">
        <v>0</v>
      </c>
      <c r="H36" s="144">
        <f t="shared" si="1"/>
        <v>0</v>
      </c>
      <c r="I36" s="101"/>
    </row>
    <row r="37" spans="1:9" ht="15.75" x14ac:dyDescent="0.3">
      <c r="A37" s="97">
        <v>9.6999999999999993</v>
      </c>
      <c r="B37" s="151" t="s">
        <v>225</v>
      </c>
      <c r="C37" s="142">
        <v>0</v>
      </c>
      <c r="D37" s="142">
        <v>0</v>
      </c>
      <c r="E37" s="143">
        <f t="shared" si="0"/>
        <v>0</v>
      </c>
      <c r="F37" s="142">
        <v>0</v>
      </c>
      <c r="G37" s="142">
        <v>0</v>
      </c>
      <c r="H37" s="144">
        <f t="shared" si="1"/>
        <v>0</v>
      </c>
      <c r="I37" s="101"/>
    </row>
    <row r="38" spans="1:9" ht="15.75" x14ac:dyDescent="0.3">
      <c r="A38" s="97">
        <v>10</v>
      </c>
      <c r="B38" s="146" t="s">
        <v>226</v>
      </c>
      <c r="C38" s="142">
        <f>C39+C40+C41+C42</f>
        <v>3252766.8200000003</v>
      </c>
      <c r="D38" s="142">
        <f>D39+D40+D41+D42</f>
        <v>4947339.58</v>
      </c>
      <c r="E38" s="143">
        <f t="shared" si="0"/>
        <v>8200106.4000000004</v>
      </c>
      <c r="F38" s="142">
        <f>F39+F40+F41+F42</f>
        <v>2207520.39</v>
      </c>
      <c r="G38" s="142">
        <f>G39+G40+G41+G42</f>
        <v>5019012.67</v>
      </c>
      <c r="H38" s="144">
        <f t="shared" si="1"/>
        <v>7226533.0600000005</v>
      </c>
      <c r="I38" s="101"/>
    </row>
    <row r="39" spans="1:9" ht="15.75" x14ac:dyDescent="0.3">
      <c r="A39" s="97">
        <v>10.1</v>
      </c>
      <c r="B39" s="152" t="s">
        <v>227</v>
      </c>
      <c r="C39" s="142">
        <v>0</v>
      </c>
      <c r="D39" s="142">
        <v>6362.7</v>
      </c>
      <c r="E39" s="143">
        <f t="shared" si="0"/>
        <v>6362.7</v>
      </c>
      <c r="F39" s="142">
        <v>0</v>
      </c>
      <c r="G39" s="142">
        <v>8881</v>
      </c>
      <c r="H39" s="144">
        <f t="shared" si="1"/>
        <v>8881</v>
      </c>
      <c r="I39" s="101"/>
    </row>
    <row r="40" spans="1:9" ht="15.75" x14ac:dyDescent="0.3">
      <c r="A40" s="97">
        <v>10.199999999999999</v>
      </c>
      <c r="B40" s="152" t="s">
        <v>228</v>
      </c>
      <c r="C40" s="142">
        <v>1132739.3700000001</v>
      </c>
      <c r="D40" s="142">
        <v>2058920.4</v>
      </c>
      <c r="E40" s="143">
        <f t="shared" si="0"/>
        <v>3191659.77</v>
      </c>
      <c r="F40" s="142">
        <v>864520</v>
      </c>
      <c r="G40" s="142">
        <v>1936912</v>
      </c>
      <c r="H40" s="144">
        <f t="shared" si="1"/>
        <v>2801432</v>
      </c>
      <c r="I40" s="101"/>
    </row>
    <row r="41" spans="1:9" ht="15.75" x14ac:dyDescent="0.3">
      <c r="A41" s="97">
        <v>10.3</v>
      </c>
      <c r="B41" s="152" t="s">
        <v>229</v>
      </c>
      <c r="C41" s="142">
        <v>17309.73</v>
      </c>
      <c r="D41" s="142">
        <v>75273.31</v>
      </c>
      <c r="E41" s="143">
        <f t="shared" si="0"/>
        <v>92583.039999999994</v>
      </c>
      <c r="F41" s="142">
        <v>18467</v>
      </c>
      <c r="G41" s="142">
        <v>79118</v>
      </c>
      <c r="H41" s="144">
        <f t="shared" si="1"/>
        <v>97585</v>
      </c>
      <c r="I41" s="101"/>
    </row>
    <row r="42" spans="1:9" ht="25.5" x14ac:dyDescent="0.3">
      <c r="A42" s="97">
        <v>10.4</v>
      </c>
      <c r="B42" s="152" t="s">
        <v>230</v>
      </c>
      <c r="C42" s="142">
        <v>2102717.7200000002</v>
      </c>
      <c r="D42" s="142">
        <v>2806783.17</v>
      </c>
      <c r="E42" s="143">
        <f t="shared" si="0"/>
        <v>4909500.8900000006</v>
      </c>
      <c r="F42" s="142" vm="1">
        <v>1324533.3900000001</v>
      </c>
      <c r="G42" s="142" vm="2">
        <v>2994101.67</v>
      </c>
      <c r="H42" s="144">
        <f t="shared" si="1"/>
        <v>4318635.0600000005</v>
      </c>
      <c r="I42" s="101"/>
    </row>
    <row r="43" spans="1:9" ht="16.5" thickBot="1" x14ac:dyDescent="0.35">
      <c r="A43" s="97">
        <v>11</v>
      </c>
      <c r="B43" s="153" t="s">
        <v>231</v>
      </c>
      <c r="C43" s="142">
        <v>0</v>
      </c>
      <c r="D43" s="142">
        <v>0</v>
      </c>
      <c r="E43" s="143">
        <f t="shared" si="0"/>
        <v>0</v>
      </c>
      <c r="F43" s="142">
        <v>0</v>
      </c>
      <c r="G43" s="142">
        <v>0</v>
      </c>
      <c r="H43" s="144">
        <f t="shared" si="1"/>
        <v>0</v>
      </c>
      <c r="I43" s="101"/>
    </row>
    <row r="44" spans="1:9" ht="15.75" x14ac:dyDescent="0.3">
      <c r="C44" s="154"/>
      <c r="D44" s="154"/>
      <c r="E44" s="154"/>
      <c r="F44" s="154"/>
      <c r="G44" s="154"/>
      <c r="H44" s="154"/>
    </row>
    <row r="45" spans="1:9" ht="15.75" x14ac:dyDescent="0.3">
      <c r="C45" s="154"/>
      <c r="D45" s="154"/>
      <c r="E45" s="154"/>
      <c r="F45" s="154"/>
      <c r="G45" s="154"/>
      <c r="H45" s="154"/>
    </row>
    <row r="46" spans="1:9" ht="15.75" x14ac:dyDescent="0.3">
      <c r="C46" s="154"/>
      <c r="D46" s="154"/>
      <c r="E46" s="154"/>
      <c r="F46" s="154"/>
      <c r="G46" s="154"/>
      <c r="H46" s="154"/>
    </row>
    <row r="47" spans="1:9" ht="15.75" x14ac:dyDescent="0.3">
      <c r="C47" s="154"/>
      <c r="D47" s="154"/>
      <c r="E47" s="154"/>
      <c r="F47" s="154"/>
      <c r="G47" s="154"/>
      <c r="H47" s="15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x14ac:dyDescent="0.2"/>
  <cols>
    <col min="1" max="1" width="9.5703125" style="21" bestFit="1" customWidth="1"/>
    <col min="2" max="2" width="93.5703125" style="21" customWidth="1"/>
    <col min="3" max="4" width="10.85546875" style="21" customWidth="1"/>
    <col min="5" max="5" width="12.140625" style="155" customWidth="1"/>
    <col min="6" max="7" width="10.85546875" style="155" customWidth="1"/>
    <col min="8" max="11" width="9.7109375" style="155" customWidth="1"/>
    <col min="12" max="16384" width="9.140625" style="155"/>
  </cols>
  <sheetData>
    <row r="1" spans="1:8" x14ac:dyDescent="0.2">
      <c r="A1" s="22" t="s">
        <v>40</v>
      </c>
      <c r="B1" s="23" t="str">
        <f>'Info '!C2</f>
        <v>JSC " Halyk Bank Georgia"</v>
      </c>
      <c r="C1" s="23"/>
    </row>
    <row r="2" spans="1:8" x14ac:dyDescent="0.2">
      <c r="A2" s="22" t="s">
        <v>41</v>
      </c>
      <c r="B2" s="24">
        <f>'1. key ratios '!B2</f>
        <v>45199</v>
      </c>
      <c r="C2" s="25"/>
      <c r="D2" s="26"/>
      <c r="E2" s="156"/>
      <c r="F2" s="156"/>
      <c r="G2" s="156"/>
      <c r="H2" s="156"/>
    </row>
    <row r="3" spans="1:8" x14ac:dyDescent="0.2">
      <c r="A3" s="22"/>
      <c r="B3" s="23"/>
      <c r="C3" s="25"/>
      <c r="D3" s="26"/>
      <c r="E3" s="156"/>
      <c r="F3" s="156"/>
      <c r="G3" s="156"/>
      <c r="H3" s="156"/>
    </row>
    <row r="4" spans="1:8" ht="15" customHeight="1" thickBot="1" x14ac:dyDescent="0.25">
      <c r="A4" s="26" t="s">
        <v>232</v>
      </c>
      <c r="B4" s="157" t="s">
        <v>233</v>
      </c>
      <c r="C4" s="158" t="s">
        <v>234</v>
      </c>
    </row>
    <row r="5" spans="1:8" ht="15" customHeight="1" x14ac:dyDescent="0.2">
      <c r="A5" s="159" t="s">
        <v>46</v>
      </c>
      <c r="B5" s="160"/>
      <c r="C5" s="32" t="str">
        <f>INT((MONTH($B$2))/3)&amp;"Q"&amp;"-"&amp;YEAR($B$2)</f>
        <v>3Q-2023</v>
      </c>
      <c r="D5" s="32" t="str">
        <f>IF(INT(MONTH($B$2))=3, "4"&amp;"Q"&amp;"-"&amp;YEAR($B$2)-1, IF(INT(MONTH($B$2))=6, "1"&amp;"Q"&amp;"-"&amp;YEAR($B$2), IF(INT(MONTH($B$2))=9, "2"&amp;"Q"&amp;"-"&amp;YEAR($B$2),IF(INT(MONTH($B$2))=12, "3"&amp;"Q"&amp;"-"&amp;YEAR($B$2), 0))))</f>
        <v>2Q-2023</v>
      </c>
      <c r="E5" s="32" t="str">
        <f>IF(INT(MONTH($B$2))=3, "3"&amp;"Q"&amp;"-"&amp;YEAR($B$2)-1, IF(INT(MONTH($B$2))=6, "4"&amp;"Q"&amp;"-"&amp;YEAR($B$2)-1, IF(INT(MONTH($B$2))=9, "1"&amp;"Q"&amp;"-"&amp;YEAR($B$2),IF(INT(MONTH($B$2))=12, "2"&amp;"Q"&amp;"-"&amp;YEAR($B$2), 0))))</f>
        <v>1Q-2023</v>
      </c>
      <c r="F5" s="32" t="str">
        <f>IF(INT(MONTH($B$2))=3, "2"&amp;"Q"&amp;"-"&amp;YEAR($B$2)-1, IF(INT(MONTH($B$2))=6, "3"&amp;"Q"&amp;"-"&amp;YEAR($B$2)-1, IF(INT(MONTH($B$2))=9, "4"&amp;"Q"&amp;"-"&amp;YEAR($B$2)-1,IF(INT(MONTH($B$2))=12, "1"&amp;"Q"&amp;"-"&amp;YEAR($B$2), 0))))</f>
        <v>4Q-2022</v>
      </c>
      <c r="G5" s="33" t="str">
        <f>IF(INT(MONTH($B$2))=3, "1"&amp;"Q"&amp;"-"&amp;YEAR($B$2)-1, IF(INT(MONTH($B$2))=6, "2"&amp;"Q"&amp;"-"&amp;YEAR($B$2)-1, IF(INT(MONTH($B$2))=9, "3"&amp;"Q"&amp;"-"&amp;YEAR($B$2)-1,IF(INT(MONTH($B$2))=12, "4"&amp;"Q"&amp;"-"&amp;YEAR($B$2)-1, 0))))</f>
        <v>3Q-2022</v>
      </c>
    </row>
    <row r="6" spans="1:8" ht="15" customHeight="1" x14ac:dyDescent="0.2">
      <c r="A6" s="161">
        <v>1</v>
      </c>
      <c r="B6" s="162" t="s">
        <v>235</v>
      </c>
      <c r="C6" s="163">
        <f>C7+C9+C10</f>
        <v>752963243.98544943</v>
      </c>
      <c r="D6" s="164">
        <f>D7+D9+D10</f>
        <v>736941886.02829897</v>
      </c>
      <c r="E6" s="165">
        <f t="shared" ref="E6:G6" si="0">E7+E9+E10</f>
        <v>816695718.13199329</v>
      </c>
      <c r="F6" s="163">
        <f t="shared" si="0"/>
        <v>866999204.27799344</v>
      </c>
      <c r="G6" s="166">
        <f t="shared" si="0"/>
        <v>963847442.08198178</v>
      </c>
    </row>
    <row r="7" spans="1:8" ht="15" customHeight="1" x14ac:dyDescent="0.2">
      <c r="A7" s="161">
        <v>1.1000000000000001</v>
      </c>
      <c r="B7" s="162" t="s">
        <v>236</v>
      </c>
      <c r="C7" s="167">
        <v>738587918.8563956</v>
      </c>
      <c r="D7" s="168">
        <v>723106060.69581926</v>
      </c>
      <c r="E7" s="167">
        <v>804805048.78701949</v>
      </c>
      <c r="F7" s="167">
        <v>858151338.95710146</v>
      </c>
      <c r="G7" s="169">
        <v>953059711.04533219</v>
      </c>
    </row>
    <row r="8" spans="1:8" x14ac:dyDescent="0.2">
      <c r="A8" s="161" t="s">
        <v>237</v>
      </c>
      <c r="B8" s="162" t="s">
        <v>238</v>
      </c>
      <c r="C8" s="167">
        <v>0</v>
      </c>
      <c r="D8" s="168">
        <v>0</v>
      </c>
      <c r="E8" s="167">
        <v>0</v>
      </c>
      <c r="F8" s="167">
        <v>0</v>
      </c>
      <c r="G8" s="169">
        <v>0</v>
      </c>
    </row>
    <row r="9" spans="1:8" ht="15" customHeight="1" x14ac:dyDescent="0.2">
      <c r="A9" s="161">
        <v>1.2</v>
      </c>
      <c r="B9" s="170" t="s">
        <v>189</v>
      </c>
      <c r="C9" s="167">
        <v>14262462.249053821</v>
      </c>
      <c r="D9" s="168">
        <v>13835825.332479712</v>
      </c>
      <c r="E9" s="167">
        <v>11736420.744973756</v>
      </c>
      <c r="F9" s="167">
        <v>8847865.3208920062</v>
      </c>
      <c r="G9" s="169">
        <v>10687731.036649603</v>
      </c>
    </row>
    <row r="10" spans="1:8" ht="15" customHeight="1" x14ac:dyDescent="0.2">
      <c r="A10" s="161">
        <v>1.3</v>
      </c>
      <c r="B10" s="162" t="s">
        <v>27</v>
      </c>
      <c r="C10" s="171">
        <v>112862.88</v>
      </c>
      <c r="D10" s="168">
        <v>0</v>
      </c>
      <c r="E10" s="171">
        <v>154248.6</v>
      </c>
      <c r="F10" s="167">
        <v>0</v>
      </c>
      <c r="G10" s="172">
        <v>100000</v>
      </c>
    </row>
    <row r="11" spans="1:8" ht="15" customHeight="1" x14ac:dyDescent="0.2">
      <c r="A11" s="161">
        <v>2</v>
      </c>
      <c r="B11" s="162" t="s">
        <v>239</v>
      </c>
      <c r="C11" s="167">
        <v>244437.90878629903</v>
      </c>
      <c r="D11" s="168">
        <v>6880873.3496303819</v>
      </c>
      <c r="E11" s="167">
        <v>2764201.8741522967</v>
      </c>
      <c r="F11" s="167">
        <v>8537855.1171583831</v>
      </c>
      <c r="G11" s="169">
        <v>1407833.0504842326</v>
      </c>
    </row>
    <row r="12" spans="1:8" ht="15" customHeight="1" x14ac:dyDescent="0.2">
      <c r="A12" s="161">
        <v>3</v>
      </c>
      <c r="B12" s="162" t="s">
        <v>240</v>
      </c>
      <c r="C12" s="171">
        <v>66052863.56171196</v>
      </c>
      <c r="D12" s="168">
        <v>66052863.56171196</v>
      </c>
      <c r="E12" s="171">
        <v>66052863.56171196</v>
      </c>
      <c r="F12" s="167">
        <v>66052863.56171196</v>
      </c>
      <c r="G12" s="172">
        <v>59457654.693639137</v>
      </c>
    </row>
    <row r="13" spans="1:8" ht="15" customHeight="1" thickBot="1" x14ac:dyDescent="0.25">
      <c r="A13" s="173">
        <v>4</v>
      </c>
      <c r="B13" s="174" t="s">
        <v>241</v>
      </c>
      <c r="C13" s="175">
        <f>C6+C11+C12</f>
        <v>819260545.45594764</v>
      </c>
      <c r="D13" s="176">
        <f>D6+D11+D12</f>
        <v>809875622.93964124</v>
      </c>
      <c r="E13" s="177">
        <f t="shared" ref="E13:G13" si="1">E6+E11+E12</f>
        <v>885512783.5678575</v>
      </c>
      <c r="F13" s="175">
        <f t="shared" si="1"/>
        <v>941589922.95686376</v>
      </c>
      <c r="G13" s="178">
        <f t="shared" si="1"/>
        <v>1024712929.8261051</v>
      </c>
    </row>
    <row r="14" spans="1:8" x14ac:dyDescent="0.2">
      <c r="B14" s="179"/>
    </row>
    <row r="15" spans="1:8" ht="25.5" x14ac:dyDescent="0.2">
      <c r="B15" s="180" t="s">
        <v>242</v>
      </c>
    </row>
    <row r="16" spans="1:8" x14ac:dyDescent="0.2">
      <c r="B16" s="180"/>
    </row>
    <row r="17" spans="1:4" ht="11.25" x14ac:dyDescent="0.2">
      <c r="A17" s="155"/>
      <c r="B17" s="155"/>
      <c r="C17" s="155"/>
      <c r="D17" s="155"/>
    </row>
    <row r="18" spans="1:4" ht="11.25" x14ac:dyDescent="0.2">
      <c r="A18" s="155"/>
      <c r="B18" s="155"/>
      <c r="C18" s="155"/>
      <c r="D18" s="155"/>
    </row>
    <row r="19" spans="1:4" ht="11.25" x14ac:dyDescent="0.2">
      <c r="A19" s="155"/>
      <c r="B19" s="155"/>
      <c r="C19" s="155"/>
      <c r="D19" s="155"/>
    </row>
    <row r="20" spans="1:4" ht="11.25" x14ac:dyDescent="0.2">
      <c r="A20" s="155"/>
      <c r="B20" s="155"/>
      <c r="C20" s="155"/>
      <c r="D20" s="155"/>
    </row>
    <row r="21" spans="1:4" ht="11.25" x14ac:dyDescent="0.2">
      <c r="A21" s="155"/>
      <c r="B21" s="155"/>
      <c r="C21" s="155"/>
      <c r="D21" s="155"/>
    </row>
    <row r="22" spans="1:4" ht="11.25" x14ac:dyDescent="0.2">
      <c r="A22" s="155"/>
      <c r="B22" s="155"/>
      <c r="C22" s="155"/>
      <c r="D22" s="155"/>
    </row>
    <row r="23" spans="1:4" ht="11.25" x14ac:dyDescent="0.2">
      <c r="A23" s="155"/>
      <c r="B23" s="155"/>
      <c r="C23" s="155"/>
      <c r="D23" s="155"/>
    </row>
    <row r="24" spans="1:4" ht="11.25" x14ac:dyDescent="0.2">
      <c r="A24" s="155"/>
      <c r="B24" s="155"/>
      <c r="C24" s="155"/>
      <c r="D24" s="155"/>
    </row>
    <row r="25" spans="1:4" ht="11.25" x14ac:dyDescent="0.2">
      <c r="A25" s="155"/>
      <c r="B25" s="155"/>
      <c r="C25" s="155"/>
      <c r="D25" s="155"/>
    </row>
    <row r="26" spans="1:4" ht="11.25" x14ac:dyDescent="0.2">
      <c r="A26" s="155"/>
      <c r="B26" s="155"/>
      <c r="C26" s="155"/>
      <c r="D26" s="155"/>
    </row>
    <row r="27" spans="1:4" ht="11.25" x14ac:dyDescent="0.2">
      <c r="A27" s="155"/>
      <c r="B27" s="155"/>
      <c r="C27" s="155"/>
      <c r="D27" s="155"/>
    </row>
    <row r="28" spans="1:4" ht="11.25" x14ac:dyDescent="0.2">
      <c r="A28" s="155"/>
      <c r="B28" s="155"/>
      <c r="C28" s="155"/>
      <c r="D28" s="155"/>
    </row>
    <row r="29" spans="1:4" ht="11.25" x14ac:dyDescent="0.2">
      <c r="A29" s="155"/>
      <c r="B29" s="155"/>
      <c r="C29" s="155"/>
      <c r="D29" s="15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xSplit="1" ySplit="4" topLeftCell="B17"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4.25" x14ac:dyDescent="0.2"/>
  <cols>
    <col min="1" max="1" width="9.5703125" style="21" bestFit="1" customWidth="1"/>
    <col min="2" max="2" width="65.5703125" style="21" customWidth="1"/>
    <col min="3" max="3" width="27.5703125" style="21" customWidth="1"/>
    <col min="4" max="16384" width="9.140625" style="3"/>
  </cols>
  <sheetData>
    <row r="1" spans="1:8" x14ac:dyDescent="0.2">
      <c r="A1" s="22" t="s">
        <v>40</v>
      </c>
      <c r="B1" s="23" t="str">
        <f>'Info '!C2</f>
        <v>JSC " Halyk Bank Georgia"</v>
      </c>
    </row>
    <row r="2" spans="1:8" x14ac:dyDescent="0.2">
      <c r="A2" s="22" t="s">
        <v>41</v>
      </c>
      <c r="B2" s="24">
        <f>'1. key ratios '!B2</f>
        <v>45199</v>
      </c>
    </row>
    <row r="4" spans="1:8" ht="27.95" customHeight="1" thickBot="1" x14ac:dyDescent="0.25">
      <c r="A4" s="181" t="s">
        <v>243</v>
      </c>
      <c r="B4" s="182" t="s">
        <v>244</v>
      </c>
      <c r="C4" s="183"/>
    </row>
    <row r="5" spans="1:8" x14ac:dyDescent="0.2">
      <c r="A5" s="184"/>
      <c r="B5" s="185" t="s">
        <v>245</v>
      </c>
      <c r="C5" s="186" t="s">
        <v>246</v>
      </c>
    </row>
    <row r="6" spans="1:8" x14ac:dyDescent="0.2">
      <c r="A6" s="187">
        <v>1</v>
      </c>
      <c r="B6" s="188" t="s">
        <v>4</v>
      </c>
      <c r="C6" s="189" t="s">
        <v>247</v>
      </c>
    </row>
    <row r="7" spans="1:8" x14ac:dyDescent="0.2">
      <c r="A7" s="187">
        <v>2</v>
      </c>
      <c r="B7" s="188" t="s">
        <v>248</v>
      </c>
      <c r="C7" s="190" t="s">
        <v>247</v>
      </c>
    </row>
    <row r="8" spans="1:8" x14ac:dyDescent="0.2">
      <c r="A8" s="187">
        <v>3</v>
      </c>
      <c r="B8" s="188" t="s">
        <v>249</v>
      </c>
      <c r="C8" s="190" t="s">
        <v>250</v>
      </c>
    </row>
    <row r="9" spans="1:8" x14ac:dyDescent="0.2">
      <c r="A9" s="187">
        <v>4</v>
      </c>
      <c r="B9" s="188" t="s">
        <v>251</v>
      </c>
      <c r="C9" s="190" t="s">
        <v>250</v>
      </c>
    </row>
    <row r="10" spans="1:8" x14ac:dyDescent="0.2">
      <c r="A10" s="187">
        <v>5</v>
      </c>
      <c r="B10" s="188" t="s">
        <v>252</v>
      </c>
      <c r="C10" s="190" t="s">
        <v>247</v>
      </c>
    </row>
    <row r="11" spans="1:8" x14ac:dyDescent="0.2">
      <c r="A11" s="187">
        <v>6</v>
      </c>
      <c r="B11" s="188"/>
      <c r="C11" s="190"/>
    </row>
    <row r="12" spans="1:8" x14ac:dyDescent="0.2">
      <c r="A12" s="187">
        <v>7</v>
      </c>
      <c r="B12" s="188"/>
      <c r="C12" s="190"/>
      <c r="H12" s="191"/>
    </row>
    <row r="13" spans="1:8" x14ac:dyDescent="0.2">
      <c r="A13" s="187">
        <v>8</v>
      </c>
      <c r="B13" s="188"/>
      <c r="C13" s="190"/>
    </row>
    <row r="14" spans="1:8" x14ac:dyDescent="0.2">
      <c r="A14" s="187">
        <v>9</v>
      </c>
      <c r="B14" s="188"/>
      <c r="C14" s="190"/>
    </row>
    <row r="15" spans="1:8" x14ac:dyDescent="0.2">
      <c r="A15" s="187">
        <v>10</v>
      </c>
      <c r="B15" s="188"/>
      <c r="C15" s="190"/>
    </row>
    <row r="16" spans="1:8" x14ac:dyDescent="0.2">
      <c r="A16" s="187"/>
      <c r="B16" s="192"/>
      <c r="C16" s="193"/>
    </row>
    <row r="17" spans="1:3" ht="25.5" x14ac:dyDescent="0.2">
      <c r="A17" s="187"/>
      <c r="B17" s="194" t="s">
        <v>253</v>
      </c>
      <c r="C17" s="195" t="s">
        <v>254</v>
      </c>
    </row>
    <row r="18" spans="1:3" ht="51" x14ac:dyDescent="0.2">
      <c r="A18" s="187">
        <v>1</v>
      </c>
      <c r="B18" s="188" t="s">
        <v>6</v>
      </c>
      <c r="C18" s="196" t="s">
        <v>255</v>
      </c>
    </row>
    <row r="19" spans="1:3" ht="51" x14ac:dyDescent="0.2">
      <c r="A19" s="187">
        <v>2</v>
      </c>
      <c r="B19" s="188" t="s">
        <v>256</v>
      </c>
      <c r="C19" s="196" t="s">
        <v>257</v>
      </c>
    </row>
    <row r="20" spans="1:3" ht="38.25" x14ac:dyDescent="0.2">
      <c r="A20" s="187">
        <v>3</v>
      </c>
      <c r="B20" s="188" t="s">
        <v>258</v>
      </c>
      <c r="C20" s="196" t="s">
        <v>259</v>
      </c>
    </row>
    <row r="21" spans="1:3" ht="89.25" x14ac:dyDescent="0.2">
      <c r="A21" s="187">
        <v>4</v>
      </c>
      <c r="B21" s="188" t="s">
        <v>260</v>
      </c>
      <c r="C21" s="196" t="s">
        <v>261</v>
      </c>
    </row>
    <row r="22" spans="1:3" ht="63.75" x14ac:dyDescent="0.2">
      <c r="A22" s="187">
        <v>5</v>
      </c>
      <c r="B22" s="188" t="s">
        <v>262</v>
      </c>
      <c r="C22" s="196" t="s">
        <v>263</v>
      </c>
    </row>
    <row r="23" spans="1:3" x14ac:dyDescent="0.2">
      <c r="A23" s="187">
        <v>6</v>
      </c>
      <c r="B23" s="188"/>
      <c r="C23" s="197"/>
    </row>
    <row r="24" spans="1:3" x14ac:dyDescent="0.2">
      <c r="A24" s="187">
        <v>7</v>
      </c>
      <c r="B24" s="188"/>
      <c r="C24" s="197"/>
    </row>
    <row r="25" spans="1:3" x14ac:dyDescent="0.2">
      <c r="A25" s="187">
        <v>8</v>
      </c>
      <c r="B25" s="188"/>
      <c r="C25" s="197"/>
    </row>
    <row r="26" spans="1:3" x14ac:dyDescent="0.2">
      <c r="A26" s="187">
        <v>9</v>
      </c>
      <c r="B26" s="188"/>
      <c r="C26" s="197"/>
    </row>
    <row r="27" spans="1:3" ht="15.75" customHeight="1" x14ac:dyDescent="0.2">
      <c r="A27" s="187">
        <v>10</v>
      </c>
      <c r="B27" s="188"/>
      <c r="C27" s="196"/>
    </row>
    <row r="28" spans="1:3" ht="15.75" customHeight="1" x14ac:dyDescent="0.2">
      <c r="A28" s="187"/>
      <c r="B28" s="188"/>
      <c r="C28" s="196"/>
    </row>
    <row r="29" spans="1:3" ht="30" customHeight="1" x14ac:dyDescent="0.2">
      <c r="A29" s="187"/>
      <c r="B29" s="717" t="s">
        <v>264</v>
      </c>
      <c r="C29" s="718"/>
    </row>
    <row r="30" spans="1:3" x14ac:dyDescent="0.2">
      <c r="A30" s="187">
        <v>1</v>
      </c>
      <c r="B30" s="188" t="s">
        <v>265</v>
      </c>
      <c r="C30" s="198">
        <v>1</v>
      </c>
    </row>
    <row r="31" spans="1:3" ht="15.75" customHeight="1" x14ac:dyDescent="0.2">
      <c r="A31" s="187"/>
      <c r="B31" s="188"/>
      <c r="C31" s="190"/>
    </row>
    <row r="32" spans="1:3" ht="29.25" customHeight="1" x14ac:dyDescent="0.2">
      <c r="A32" s="187"/>
      <c r="B32" s="717" t="s">
        <v>266</v>
      </c>
      <c r="C32" s="718"/>
    </row>
    <row r="33" spans="1:3" x14ac:dyDescent="0.2">
      <c r="A33" s="187">
        <v>1</v>
      </c>
      <c r="B33" s="188" t="s">
        <v>267</v>
      </c>
      <c r="C33" s="199">
        <v>0.3476048699771862</v>
      </c>
    </row>
    <row r="34" spans="1:3" x14ac:dyDescent="0.2">
      <c r="A34" s="200">
        <v>2</v>
      </c>
      <c r="B34" s="188" t="s">
        <v>268</v>
      </c>
      <c r="C34" s="199">
        <v>0.3476048699771862</v>
      </c>
    </row>
    <row r="35" spans="1:3" ht="15" thickBot="1" x14ac:dyDescent="0.25">
      <c r="A35" s="201">
        <v>3</v>
      </c>
      <c r="B35" s="202" t="s">
        <v>269</v>
      </c>
      <c r="C35" s="199">
        <v>0.28454589627220517</v>
      </c>
    </row>
  </sheetData>
  <mergeCells count="2">
    <mergeCell ref="B29:C29"/>
    <mergeCell ref="B32:C32"/>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pane xSplit="1" ySplit="5" topLeftCell="B9"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4.25" x14ac:dyDescent="0.2"/>
  <cols>
    <col min="1" max="1" width="9.5703125" style="21" bestFit="1" customWidth="1"/>
    <col min="2" max="2" width="54.28515625" style="21" customWidth="1"/>
    <col min="3" max="3" width="28" style="21" customWidth="1"/>
    <col min="4" max="4" width="22.42578125" style="21" customWidth="1"/>
    <col min="5" max="5" width="22.28515625" style="21" customWidth="1"/>
    <col min="6" max="6" width="12" style="3" bestFit="1" customWidth="1"/>
    <col min="7" max="7" width="12.5703125" style="3" bestFit="1" customWidth="1"/>
    <col min="8" max="16384" width="9.140625" style="3"/>
  </cols>
  <sheetData>
    <row r="1" spans="1:7" x14ac:dyDescent="0.2">
      <c r="A1" s="203" t="s">
        <v>40</v>
      </c>
      <c r="B1" s="23" t="str">
        <f>'Info '!C2</f>
        <v>JSC " Halyk Bank Georgia"</v>
      </c>
      <c r="C1" s="204"/>
      <c r="D1" s="204"/>
      <c r="E1" s="204"/>
      <c r="F1" s="53"/>
    </row>
    <row r="2" spans="1:7" s="205" customFormat="1" ht="15.75" customHeight="1" x14ac:dyDescent="0.2">
      <c r="A2" s="203" t="s">
        <v>41</v>
      </c>
      <c r="B2" s="24">
        <f>'1. key ratios '!B2</f>
        <v>45199</v>
      </c>
    </row>
    <row r="3" spans="1:7" s="205" customFormat="1" ht="15.75" customHeight="1" x14ac:dyDescent="0.2">
      <c r="A3" s="203"/>
    </row>
    <row r="4" spans="1:7" s="205" customFormat="1" ht="15.75" customHeight="1" thickBot="1" x14ac:dyDescent="0.25">
      <c r="A4" s="206" t="s">
        <v>270</v>
      </c>
      <c r="B4" s="719" t="s">
        <v>17</v>
      </c>
      <c r="C4" s="720"/>
      <c r="D4" s="720"/>
      <c r="E4" s="720"/>
    </row>
    <row r="5" spans="1:7" s="211" customFormat="1" ht="17.45" customHeight="1" x14ac:dyDescent="0.25">
      <c r="A5" s="207"/>
      <c r="B5" s="208"/>
      <c r="C5" s="209" t="s">
        <v>271</v>
      </c>
      <c r="D5" s="209" t="s">
        <v>272</v>
      </c>
      <c r="E5" s="210" t="s">
        <v>273</v>
      </c>
    </row>
    <row r="6" spans="1:7" s="53" customFormat="1" ht="14.45" customHeight="1" x14ac:dyDescent="0.2">
      <c r="A6" s="212"/>
      <c r="B6" s="721" t="s">
        <v>274</v>
      </c>
      <c r="C6" s="721" t="s">
        <v>275</v>
      </c>
      <c r="D6" s="723" t="s">
        <v>276</v>
      </c>
      <c r="E6" s="724"/>
      <c r="G6" s="3"/>
    </row>
    <row r="7" spans="1:7" s="53" customFormat="1" ht="99.6" customHeight="1" x14ac:dyDescent="0.2">
      <c r="A7" s="212"/>
      <c r="B7" s="722"/>
      <c r="C7" s="721"/>
      <c r="D7" s="213" t="s">
        <v>277</v>
      </c>
      <c r="E7" s="214" t="s">
        <v>278</v>
      </c>
      <c r="G7" s="3"/>
    </row>
    <row r="8" spans="1:7" ht="21" x14ac:dyDescent="0.25">
      <c r="A8" s="97">
        <v>1</v>
      </c>
      <c r="B8" s="98" t="s">
        <v>92</v>
      </c>
      <c r="C8" s="215">
        <f>SUM(C9:C11)</f>
        <v>96856173.109999985</v>
      </c>
      <c r="D8" s="215">
        <f>SUM(D9:D11)</f>
        <v>0</v>
      </c>
      <c r="E8" s="215">
        <f>SUM(E9:E11)</f>
        <v>96856173.109999985</v>
      </c>
      <c r="F8" s="53"/>
    </row>
    <row r="9" spans="1:7" ht="15" x14ac:dyDescent="0.25">
      <c r="A9" s="97">
        <v>1.1000000000000001</v>
      </c>
      <c r="B9" s="102" t="s">
        <v>93</v>
      </c>
      <c r="C9" s="215">
        <v>17242808.82</v>
      </c>
      <c r="D9" s="215">
        <v>0</v>
      </c>
      <c r="E9" s="215">
        <v>17242808.82</v>
      </c>
      <c r="F9" s="53"/>
    </row>
    <row r="10" spans="1:7" ht="15" x14ac:dyDescent="0.25">
      <c r="A10" s="97">
        <v>1.2</v>
      </c>
      <c r="B10" s="102" t="s">
        <v>94</v>
      </c>
      <c r="C10" s="215">
        <v>18398363.620000001</v>
      </c>
      <c r="D10" s="215">
        <v>0</v>
      </c>
      <c r="E10" s="215">
        <v>18398363.620000001</v>
      </c>
      <c r="F10" s="53"/>
    </row>
    <row r="11" spans="1:7" ht="15" x14ac:dyDescent="0.25">
      <c r="A11" s="97">
        <v>1.3</v>
      </c>
      <c r="B11" s="102" t="s">
        <v>95</v>
      </c>
      <c r="C11" s="215">
        <v>61215000.669999994</v>
      </c>
      <c r="D11" s="215">
        <v>0</v>
      </c>
      <c r="E11" s="215">
        <v>61215000.669999994</v>
      </c>
      <c r="F11" s="53"/>
    </row>
    <row r="12" spans="1:7" ht="15" x14ac:dyDescent="0.25">
      <c r="A12" s="97">
        <v>2</v>
      </c>
      <c r="B12" s="103" t="s">
        <v>96</v>
      </c>
      <c r="C12" s="215">
        <v>0</v>
      </c>
      <c r="D12" s="215">
        <v>0</v>
      </c>
      <c r="E12" s="215">
        <v>0</v>
      </c>
      <c r="F12" s="53"/>
    </row>
    <row r="13" spans="1:7" ht="15" x14ac:dyDescent="0.25">
      <c r="A13" s="97">
        <v>2.1</v>
      </c>
      <c r="B13" s="104" t="s">
        <v>97</v>
      </c>
      <c r="C13" s="215">
        <v>0</v>
      </c>
      <c r="D13" s="215">
        <v>0</v>
      </c>
      <c r="E13" s="215">
        <v>0</v>
      </c>
      <c r="F13" s="53"/>
    </row>
    <row r="14" spans="1:7" ht="21" x14ac:dyDescent="0.25">
      <c r="A14" s="97">
        <v>3</v>
      </c>
      <c r="B14" s="105" t="s">
        <v>98</v>
      </c>
      <c r="C14" s="215">
        <v>0</v>
      </c>
      <c r="D14" s="215">
        <v>0</v>
      </c>
      <c r="E14" s="215">
        <v>0</v>
      </c>
      <c r="F14" s="53"/>
    </row>
    <row r="15" spans="1:7" ht="21" x14ac:dyDescent="0.25">
      <c r="A15" s="97">
        <v>4</v>
      </c>
      <c r="B15" s="106" t="s">
        <v>99</v>
      </c>
      <c r="C15" s="215">
        <v>0</v>
      </c>
      <c r="D15" s="215">
        <v>0</v>
      </c>
      <c r="E15" s="215">
        <v>0</v>
      </c>
      <c r="F15" s="53"/>
    </row>
    <row r="16" spans="1:7" ht="21" x14ac:dyDescent="0.25">
      <c r="A16" s="97">
        <v>5</v>
      </c>
      <c r="B16" s="107" t="s">
        <v>100</v>
      </c>
      <c r="C16" s="215">
        <f>SUM(C17:C19)</f>
        <v>54000</v>
      </c>
      <c r="D16" s="215">
        <f>SUM(D17:D19)</f>
        <v>0</v>
      </c>
      <c r="E16" s="215">
        <f>SUM(E17:E19)</f>
        <v>54000</v>
      </c>
      <c r="F16" s="53"/>
    </row>
    <row r="17" spans="1:6" ht="15" x14ac:dyDescent="0.25">
      <c r="A17" s="97">
        <v>5.0999999999999996</v>
      </c>
      <c r="B17" s="110" t="s">
        <v>101</v>
      </c>
      <c r="C17" s="215">
        <v>54000</v>
      </c>
      <c r="D17" s="215">
        <v>0</v>
      </c>
      <c r="E17" s="215">
        <v>54000</v>
      </c>
      <c r="F17" s="53"/>
    </row>
    <row r="18" spans="1:6" ht="15" x14ac:dyDescent="0.25">
      <c r="A18" s="97">
        <v>5.2</v>
      </c>
      <c r="B18" s="110" t="s">
        <v>102</v>
      </c>
      <c r="C18" s="215">
        <v>0</v>
      </c>
      <c r="D18" s="215">
        <v>0</v>
      </c>
      <c r="E18" s="215">
        <v>0</v>
      </c>
      <c r="F18" s="53"/>
    </row>
    <row r="19" spans="1:6" ht="15" x14ac:dyDescent="0.25">
      <c r="A19" s="97">
        <v>5.3</v>
      </c>
      <c r="B19" s="111" t="s">
        <v>103</v>
      </c>
      <c r="C19" s="215">
        <v>0</v>
      </c>
      <c r="D19" s="215">
        <v>0</v>
      </c>
      <c r="E19" s="215">
        <v>0</v>
      </c>
      <c r="F19" s="53"/>
    </row>
    <row r="20" spans="1:6" ht="15" x14ac:dyDescent="0.25">
      <c r="A20" s="97">
        <v>6</v>
      </c>
      <c r="B20" s="105" t="s">
        <v>104</v>
      </c>
      <c r="C20" s="215">
        <f>SUM(C21:C22)</f>
        <v>738768060.31500912</v>
      </c>
      <c r="D20" s="215">
        <f>SUM(D21:D22)</f>
        <v>0</v>
      </c>
      <c r="E20" s="215">
        <f>SUM(E21:E22)</f>
        <v>738768060.31500912</v>
      </c>
      <c r="F20" s="53"/>
    </row>
    <row r="21" spans="1:6" ht="15" x14ac:dyDescent="0.25">
      <c r="A21" s="97">
        <v>6.1</v>
      </c>
      <c r="B21" s="110" t="s">
        <v>102</v>
      </c>
      <c r="C21" s="215">
        <v>16902279.98</v>
      </c>
      <c r="D21" s="215">
        <v>0</v>
      </c>
      <c r="E21" s="215">
        <v>16902279.98</v>
      </c>
      <c r="F21" s="53"/>
    </row>
    <row r="22" spans="1:6" ht="15" x14ac:dyDescent="0.25">
      <c r="A22" s="97">
        <v>6.2</v>
      </c>
      <c r="B22" s="111" t="s">
        <v>103</v>
      </c>
      <c r="C22" s="215">
        <v>721865780.3350091</v>
      </c>
      <c r="D22" s="215">
        <v>0</v>
      </c>
      <c r="E22" s="215">
        <v>721865780.3350091</v>
      </c>
      <c r="F22" s="53"/>
    </row>
    <row r="23" spans="1:6" ht="21" x14ac:dyDescent="0.25">
      <c r="A23" s="97">
        <v>7</v>
      </c>
      <c r="B23" s="103" t="s">
        <v>105</v>
      </c>
      <c r="C23" s="215">
        <v>0</v>
      </c>
      <c r="D23" s="215">
        <v>0</v>
      </c>
      <c r="E23" s="215">
        <v>0</v>
      </c>
      <c r="F23" s="53"/>
    </row>
    <row r="24" spans="1:6" ht="21" x14ac:dyDescent="0.25">
      <c r="A24" s="97">
        <v>8</v>
      </c>
      <c r="B24" s="112" t="s">
        <v>106</v>
      </c>
      <c r="C24" s="215">
        <v>0</v>
      </c>
      <c r="D24" s="215">
        <v>0</v>
      </c>
      <c r="E24" s="215">
        <v>0</v>
      </c>
      <c r="F24" s="53"/>
    </row>
    <row r="25" spans="1:6" ht="15" x14ac:dyDescent="0.25">
      <c r="A25" s="97">
        <v>9</v>
      </c>
      <c r="B25" s="106" t="s">
        <v>107</v>
      </c>
      <c r="C25" s="215">
        <f>SUM(C26:C27)</f>
        <v>15468331.68</v>
      </c>
      <c r="D25" s="215">
        <f>SUM(D26:D27)</f>
        <v>0</v>
      </c>
      <c r="E25" s="215">
        <f>SUM(E26:E27)</f>
        <v>15468331.68</v>
      </c>
      <c r="F25" s="53"/>
    </row>
    <row r="26" spans="1:6" ht="15" x14ac:dyDescent="0.25">
      <c r="A26" s="97">
        <v>9.1</v>
      </c>
      <c r="B26" s="110" t="s">
        <v>108</v>
      </c>
      <c r="C26" s="215">
        <v>15468331.68</v>
      </c>
      <c r="D26" s="215">
        <v>0</v>
      </c>
      <c r="E26" s="215">
        <v>15468331.68</v>
      </c>
      <c r="F26" s="53"/>
    </row>
    <row r="27" spans="1:6" ht="15" x14ac:dyDescent="0.25">
      <c r="A27" s="97">
        <v>9.1999999999999993</v>
      </c>
      <c r="B27" s="110" t="s">
        <v>109</v>
      </c>
      <c r="C27" s="215">
        <v>0</v>
      </c>
      <c r="D27" s="215">
        <v>0</v>
      </c>
      <c r="E27" s="215">
        <v>0</v>
      </c>
      <c r="F27" s="53"/>
    </row>
    <row r="28" spans="1:6" ht="15" x14ac:dyDescent="0.25">
      <c r="A28" s="97">
        <v>10</v>
      </c>
      <c r="B28" s="106" t="s">
        <v>110</v>
      </c>
      <c r="C28" s="215">
        <f>SUM(C29:C30)</f>
        <v>5530847.5099999979</v>
      </c>
      <c r="D28" s="215">
        <f>SUM(D29:D30)</f>
        <v>5530847.5099999979</v>
      </c>
      <c r="E28" s="215">
        <f>SUM(E29:E30)</f>
        <v>0</v>
      </c>
      <c r="F28" s="53"/>
    </row>
    <row r="29" spans="1:6" ht="15" x14ac:dyDescent="0.25">
      <c r="A29" s="97">
        <v>10.1</v>
      </c>
      <c r="B29" s="110" t="s">
        <v>111</v>
      </c>
      <c r="C29" s="215">
        <v>0</v>
      </c>
      <c r="D29" s="215">
        <v>0</v>
      </c>
      <c r="E29" s="215">
        <v>0</v>
      </c>
      <c r="F29" s="53"/>
    </row>
    <row r="30" spans="1:6" ht="15" x14ac:dyDescent="0.25">
      <c r="A30" s="97">
        <v>10.199999999999999</v>
      </c>
      <c r="B30" s="110" t="s">
        <v>112</v>
      </c>
      <c r="C30" s="215">
        <v>5530847.5099999979</v>
      </c>
      <c r="D30" s="215">
        <v>5530847.5099999979</v>
      </c>
      <c r="E30" s="215">
        <v>0</v>
      </c>
      <c r="F30" s="53"/>
    </row>
    <row r="31" spans="1:6" ht="15" x14ac:dyDescent="0.25">
      <c r="A31" s="97">
        <v>11</v>
      </c>
      <c r="B31" s="106" t="s">
        <v>113</v>
      </c>
      <c r="C31" s="215">
        <f>SUM(C32:C33)</f>
        <v>1551836.34</v>
      </c>
      <c r="D31" s="215">
        <f>SUM(D32:D33)</f>
        <v>0</v>
      </c>
      <c r="E31" s="215">
        <f>SUM(E32:E33)</f>
        <v>1551836.34</v>
      </c>
      <c r="F31" s="53"/>
    </row>
    <row r="32" spans="1:6" ht="15" x14ac:dyDescent="0.25">
      <c r="A32" s="97">
        <v>11.1</v>
      </c>
      <c r="B32" s="110" t="s">
        <v>114</v>
      </c>
      <c r="C32" s="215">
        <v>1551836.34</v>
      </c>
      <c r="D32" s="215">
        <v>0</v>
      </c>
      <c r="E32" s="215">
        <v>1551836.34</v>
      </c>
      <c r="F32" s="53"/>
    </row>
    <row r="33" spans="1:7" ht="15" x14ac:dyDescent="0.25">
      <c r="A33" s="97">
        <v>11.2</v>
      </c>
      <c r="B33" s="110" t="s">
        <v>115</v>
      </c>
      <c r="C33" s="215">
        <v>0</v>
      </c>
      <c r="D33" s="215">
        <v>0</v>
      </c>
      <c r="E33" s="215">
        <v>0</v>
      </c>
      <c r="F33" s="53"/>
    </row>
    <row r="34" spans="1:7" ht="15" x14ac:dyDescent="0.25">
      <c r="A34" s="97">
        <v>13</v>
      </c>
      <c r="B34" s="106" t="s">
        <v>116</v>
      </c>
      <c r="C34" s="215">
        <v>21552766.279999997</v>
      </c>
      <c r="D34" s="215">
        <v>0</v>
      </c>
      <c r="E34" s="215">
        <v>21552766.279999997</v>
      </c>
      <c r="F34" s="53"/>
    </row>
    <row r="35" spans="1:7" ht="15" x14ac:dyDescent="0.25">
      <c r="A35" s="97">
        <v>13.1</v>
      </c>
      <c r="B35" s="113" t="s">
        <v>117</v>
      </c>
      <c r="C35" s="215">
        <v>13135475.309999999</v>
      </c>
      <c r="D35" s="215">
        <v>0</v>
      </c>
      <c r="E35" s="215">
        <v>13135475.309999999</v>
      </c>
      <c r="F35" s="53"/>
    </row>
    <row r="36" spans="1:7" ht="15" x14ac:dyDescent="0.25">
      <c r="A36" s="97">
        <v>13.2</v>
      </c>
      <c r="B36" s="113" t="s">
        <v>118</v>
      </c>
      <c r="C36" s="215">
        <v>0</v>
      </c>
      <c r="D36" s="215">
        <v>0</v>
      </c>
      <c r="E36" s="215">
        <v>0</v>
      </c>
      <c r="F36" s="53"/>
    </row>
    <row r="37" spans="1:7" ht="26.25" thickBot="1" x14ac:dyDescent="0.25">
      <c r="A37" s="216"/>
      <c r="B37" s="217" t="s">
        <v>279</v>
      </c>
      <c r="C37" s="218">
        <f>SUM(C8,C12,C14,C15,C16,C20,C23,C24,C25,C28,C31,C34)</f>
        <v>879782015.23500907</v>
      </c>
      <c r="D37" s="218">
        <f>SUM(D8,D12,D14,D15,D16,D20,D23,D24,D25,D28,D31,D34)</f>
        <v>5530847.5099999979</v>
      </c>
      <c r="E37" s="218">
        <f>SUM(E8,E12,E14,E15,E16,E20,E23,E24,E25,E28,E31,E34)</f>
        <v>874251167.72500908</v>
      </c>
    </row>
    <row r="38" spans="1:7" x14ac:dyDescent="0.2">
      <c r="A38" s="3"/>
      <c r="B38" s="3"/>
      <c r="C38" s="3"/>
      <c r="D38" s="3"/>
      <c r="E38" s="3"/>
    </row>
    <row r="39" spans="1:7" x14ac:dyDescent="0.2">
      <c r="A39" s="3"/>
      <c r="B39" s="3"/>
      <c r="C39" s="3"/>
      <c r="D39" s="3"/>
      <c r="E39" s="3"/>
    </row>
    <row r="41" spans="1:7" s="21" customFormat="1" x14ac:dyDescent="0.2">
      <c r="B41" s="219"/>
      <c r="F41" s="3"/>
      <c r="G41" s="3"/>
    </row>
    <row r="42" spans="1:7" s="21" customFormat="1" x14ac:dyDescent="0.2">
      <c r="B42" s="219"/>
      <c r="F42" s="3"/>
      <c r="G42" s="3"/>
    </row>
    <row r="43" spans="1:7" s="21" customFormat="1" x14ac:dyDescent="0.2">
      <c r="B43" s="219"/>
      <c r="F43" s="3"/>
      <c r="G43" s="3"/>
    </row>
    <row r="44" spans="1:7" s="21" customFormat="1" x14ac:dyDescent="0.2">
      <c r="B44" s="219"/>
      <c r="F44" s="3"/>
      <c r="G44" s="3"/>
    </row>
    <row r="45" spans="1:7" s="21" customFormat="1" x14ac:dyDescent="0.2">
      <c r="B45" s="219"/>
      <c r="F45" s="3"/>
      <c r="G45" s="3"/>
    </row>
    <row r="46" spans="1:7" s="21" customFormat="1" x14ac:dyDescent="0.2">
      <c r="B46" s="219"/>
      <c r="F46" s="3"/>
      <c r="G46" s="3"/>
    </row>
    <row r="47" spans="1:7" s="21" customFormat="1" x14ac:dyDescent="0.2">
      <c r="B47" s="219"/>
      <c r="F47" s="3"/>
      <c r="G47" s="3"/>
    </row>
    <row r="48" spans="1:7" s="21" customFormat="1" x14ac:dyDescent="0.2">
      <c r="B48" s="219"/>
      <c r="F48" s="3"/>
      <c r="G48" s="3"/>
    </row>
    <row r="49" spans="2:7" s="21" customFormat="1" x14ac:dyDescent="0.2">
      <c r="B49" s="219"/>
      <c r="F49" s="3"/>
      <c r="G49" s="3"/>
    </row>
    <row r="50" spans="2:7" s="21" customFormat="1" x14ac:dyDescent="0.2">
      <c r="B50" s="219"/>
      <c r="F50" s="3"/>
      <c r="G50" s="3"/>
    </row>
    <row r="51" spans="2:7" s="21" customFormat="1" x14ac:dyDescent="0.2">
      <c r="B51" s="219"/>
      <c r="F51" s="3"/>
      <c r="G51" s="3"/>
    </row>
    <row r="52" spans="2:7" s="21" customFormat="1" x14ac:dyDescent="0.2">
      <c r="B52" s="219"/>
      <c r="F52" s="3"/>
      <c r="G52" s="3"/>
    </row>
    <row r="53" spans="2:7" s="21" customFormat="1" x14ac:dyDescent="0.2">
      <c r="B53" s="219"/>
      <c r="F53" s="3"/>
      <c r="G53" s="3"/>
    </row>
  </sheetData>
  <mergeCells count="4">
    <mergeCell ref="B4:E4"/>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outlineLevelRow="1" x14ac:dyDescent="0.2"/>
  <cols>
    <col min="1" max="1" width="9.5703125" style="21" bestFit="1" customWidth="1"/>
    <col min="2" max="2" width="114.28515625" style="21" customWidth="1"/>
    <col min="3" max="3" width="18.85546875" style="21" customWidth="1"/>
    <col min="4" max="4" width="25.42578125" style="21" customWidth="1"/>
    <col min="5" max="5" width="24.28515625" style="21" customWidth="1"/>
    <col min="6" max="6" width="24" style="21" customWidth="1"/>
    <col min="7" max="7" width="10" style="21" bestFit="1" customWidth="1"/>
    <col min="8" max="8" width="12" style="21" bestFit="1" customWidth="1"/>
    <col min="9" max="9" width="12.5703125" style="21" bestFit="1" customWidth="1"/>
    <col min="10" max="16384" width="9.140625" style="21"/>
  </cols>
  <sheetData>
    <row r="1" spans="1:6" x14ac:dyDescent="0.2">
      <c r="A1" s="22" t="s">
        <v>40</v>
      </c>
      <c r="B1" s="23" t="str">
        <f>'Info '!C2</f>
        <v>JSC " Halyk Bank Georgia"</v>
      </c>
    </row>
    <row r="2" spans="1:6" s="205" customFormat="1" ht="15.75" customHeight="1" x14ac:dyDescent="0.2">
      <c r="A2" s="22" t="s">
        <v>41</v>
      </c>
      <c r="B2" s="24">
        <f>'1. key ratios '!B2</f>
        <v>45199</v>
      </c>
      <c r="C2" s="21"/>
      <c r="D2" s="21"/>
      <c r="E2" s="21"/>
      <c r="F2" s="21"/>
    </row>
    <row r="3" spans="1:6" s="205" customFormat="1" ht="15.75" customHeight="1" x14ac:dyDescent="0.2">
      <c r="C3" s="21"/>
      <c r="D3" s="21"/>
      <c r="E3" s="21"/>
      <c r="F3" s="21"/>
    </row>
    <row r="4" spans="1:6" s="205" customFormat="1" ht="13.5" thickBot="1" x14ac:dyDescent="0.25">
      <c r="A4" s="205" t="s">
        <v>280</v>
      </c>
      <c r="B4" s="220" t="s">
        <v>281</v>
      </c>
      <c r="C4" s="221" t="s">
        <v>234</v>
      </c>
      <c r="D4" s="21"/>
      <c r="E4" s="21"/>
      <c r="F4" s="21"/>
    </row>
    <row r="5" spans="1:6" x14ac:dyDescent="0.2">
      <c r="A5" s="222">
        <v>1</v>
      </c>
      <c r="B5" s="223" t="s">
        <v>282</v>
      </c>
      <c r="C5" s="224">
        <f>'7. LI1 '!E37</f>
        <v>874251167.72500908</v>
      </c>
    </row>
    <row r="6" spans="1:6" s="228" customFormat="1" x14ac:dyDescent="0.2">
      <c r="A6" s="225">
        <v>2.1</v>
      </c>
      <c r="B6" s="226" t="s">
        <v>283</v>
      </c>
      <c r="C6" s="227">
        <v>50267981.627142146</v>
      </c>
    </row>
    <row r="7" spans="1:6" s="179" customFormat="1" outlineLevel="1" x14ac:dyDescent="0.2">
      <c r="A7" s="161">
        <v>2.2000000000000002</v>
      </c>
      <c r="B7" s="229" t="s">
        <v>284</v>
      </c>
      <c r="C7" s="230">
        <v>5643144</v>
      </c>
    </row>
    <row r="8" spans="1:6" s="179" customFormat="1" x14ac:dyDescent="0.2">
      <c r="A8" s="161">
        <v>3</v>
      </c>
      <c r="B8" s="231" t="s">
        <v>285</v>
      </c>
      <c r="C8" s="232">
        <f>SUM(C5:C7)</f>
        <v>930162293.35215127</v>
      </c>
    </row>
    <row r="9" spans="1:6" s="228" customFormat="1" x14ac:dyDescent="0.2">
      <c r="A9" s="225">
        <v>4</v>
      </c>
      <c r="B9" s="233" t="s">
        <v>286</v>
      </c>
      <c r="C9" s="227">
        <v>0</v>
      </c>
    </row>
    <row r="10" spans="1:6" s="179" customFormat="1" outlineLevel="1" x14ac:dyDescent="0.2">
      <c r="A10" s="161">
        <v>5.0999999999999996</v>
      </c>
      <c r="B10" s="229" t="s">
        <v>287</v>
      </c>
      <c r="C10" s="230">
        <v>-35835956.863088325</v>
      </c>
    </row>
    <row r="11" spans="1:6" s="179" customFormat="1" outlineLevel="1" x14ac:dyDescent="0.2">
      <c r="A11" s="161">
        <v>5.2</v>
      </c>
      <c r="B11" s="229" t="s">
        <v>288</v>
      </c>
      <c r="C11" s="230">
        <v>-5530281.1200000001</v>
      </c>
    </row>
    <row r="12" spans="1:6" s="179" customFormat="1" x14ac:dyDescent="0.2">
      <c r="A12" s="161">
        <v>6</v>
      </c>
      <c r="B12" s="234" t="s">
        <v>289</v>
      </c>
      <c r="C12" s="230">
        <v>0</v>
      </c>
    </row>
    <row r="13" spans="1:6" s="179" customFormat="1" ht="13.5" thickBot="1" x14ac:dyDescent="0.25">
      <c r="A13" s="173">
        <v>7</v>
      </c>
      <c r="B13" s="235" t="s">
        <v>290</v>
      </c>
      <c r="C13" s="236">
        <f>SUM(C8:C12)</f>
        <v>888796055.3690629</v>
      </c>
    </row>
    <row r="15" spans="1:6" ht="25.5" x14ac:dyDescent="0.2">
      <c r="A15" s="237"/>
      <c r="B15" s="180" t="s">
        <v>291</v>
      </c>
    </row>
    <row r="16" spans="1:6" x14ac:dyDescent="0.2">
      <c r="A16" s="237"/>
      <c r="B16" s="237"/>
    </row>
    <row r="17" spans="1:5" ht="15" x14ac:dyDescent="0.3">
      <c r="A17" s="238"/>
      <c r="B17" s="239"/>
      <c r="C17" s="237"/>
      <c r="D17" s="237"/>
      <c r="E17" s="237"/>
    </row>
    <row r="18" spans="1:5" ht="15" x14ac:dyDescent="0.2">
      <c r="A18" s="240"/>
      <c r="B18" s="241"/>
      <c r="C18" s="237"/>
      <c r="D18" s="237"/>
      <c r="E18" s="237"/>
    </row>
    <row r="19" spans="1:5" x14ac:dyDescent="0.2">
      <c r="A19" s="242"/>
      <c r="B19" s="243"/>
      <c r="C19" s="237"/>
      <c r="D19" s="237"/>
      <c r="E19" s="237"/>
    </row>
    <row r="20" spans="1:5" x14ac:dyDescent="0.2">
      <c r="A20" s="244"/>
      <c r="B20" s="245"/>
      <c r="C20" s="237"/>
      <c r="D20" s="237"/>
      <c r="E20" s="237"/>
    </row>
    <row r="21" spans="1:5" x14ac:dyDescent="0.2">
      <c r="A21" s="244"/>
      <c r="B21" s="241"/>
      <c r="C21" s="237"/>
      <c r="D21" s="237"/>
      <c r="E21" s="237"/>
    </row>
    <row r="22" spans="1:5" x14ac:dyDescent="0.2">
      <c r="A22" s="242"/>
      <c r="B22" s="246"/>
      <c r="C22" s="237"/>
      <c r="D22" s="237"/>
      <c r="E22" s="237"/>
    </row>
    <row r="23" spans="1:5" x14ac:dyDescent="0.2">
      <c r="A23" s="244"/>
      <c r="B23" s="245"/>
      <c r="C23" s="237"/>
      <c r="D23" s="237"/>
      <c r="E23" s="237"/>
    </row>
    <row r="24" spans="1:5" x14ac:dyDescent="0.2">
      <c r="A24" s="244"/>
      <c r="B24" s="245"/>
      <c r="C24" s="237"/>
      <c r="D24" s="237"/>
      <c r="E24" s="237"/>
    </row>
    <row r="25" spans="1:5" x14ac:dyDescent="0.2">
      <c r="A25" s="244"/>
      <c r="B25" s="247"/>
      <c r="C25" s="237"/>
      <c r="D25" s="237"/>
      <c r="E25" s="237"/>
    </row>
    <row r="26" spans="1:5" x14ac:dyDescent="0.2">
      <c r="A26" s="244"/>
      <c r="B26" s="241"/>
      <c r="C26" s="237"/>
      <c r="D26" s="237"/>
      <c r="E26" s="237"/>
    </row>
    <row r="27" spans="1:5" x14ac:dyDescent="0.2">
      <c r="A27" s="237"/>
      <c r="B27" s="248"/>
      <c r="C27" s="237"/>
      <c r="D27" s="237"/>
      <c r="E27" s="237"/>
    </row>
    <row r="28" spans="1:5" x14ac:dyDescent="0.2">
      <c r="A28" s="237"/>
      <c r="B28" s="248"/>
      <c r="C28" s="237"/>
      <c r="D28" s="237"/>
      <c r="E28" s="237"/>
    </row>
    <row r="29" spans="1:5" x14ac:dyDescent="0.2">
      <c r="A29" s="237"/>
      <c r="B29" s="248"/>
      <c r="C29" s="237"/>
      <c r="D29" s="237"/>
      <c r="E29" s="237"/>
    </row>
    <row r="30" spans="1:5" x14ac:dyDescent="0.2">
      <c r="A30" s="237"/>
      <c r="B30" s="248"/>
      <c r="C30" s="237"/>
      <c r="D30" s="237"/>
      <c r="E30" s="237"/>
    </row>
    <row r="31" spans="1:5" x14ac:dyDescent="0.2">
      <c r="A31" s="237"/>
      <c r="B31" s="248"/>
      <c r="C31" s="237"/>
      <c r="D31" s="237"/>
      <c r="E31" s="237"/>
    </row>
    <row r="32" spans="1:5" x14ac:dyDescent="0.2">
      <c r="A32" s="237"/>
      <c r="B32" s="248"/>
      <c r="C32" s="237"/>
      <c r="D32" s="237"/>
      <c r="E32" s="237"/>
    </row>
    <row r="33" spans="1:5" x14ac:dyDescent="0.2">
      <c r="A33" s="237"/>
      <c r="B33" s="248"/>
      <c r="C33" s="237"/>
      <c r="D33" s="237"/>
      <c r="E33" s="237"/>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wbdb3s4z8Sap5PybW8rwjvBuBf0HQGxx6iwNyODXFIM=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hHlG3WqlbFXM/1o7jL9ffMakR5j8SxFp4qczrFFDiy8=</DigestValue>
    </Reference>
  </SignedInfo>
  <SignatureValue>RpvwRmZT8UcVHwP2wtgdDSDKgZpivYsTP5BozP178XYAQc4k70iJakCztFgHCdx+GYNNKlHGMwlW
zI7Sr3YLCG7DuUsKIGv2cYHYnI/7j/0SxFrLonvJ1xE3ACD8Zm5oeZtp8BCHOiCMpqA0mU1kMmlW
dublgWllNnVGupUbXjae4adKKKaFDSHvukf0fNKeSBS4sMBlFmpIpGJz/RVYkuW91znAXxD3M4HD
yeoXXZjYjgL7mFGOwK9sK16rfgdBUyvv6+Rnob0x8mVCcKHzQGnonKefjTtHj3lDlHYLlnXPOM40
TYpIYuxXDv9lyJ9mbQ7Yw4SZNfN1JcH6paZE/w==</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+rXT7GS++bmOGkSKujlT7zeuyXrhaRAQp+KkEBEHKdU=</DigestValue>
      </Reference>
      <Reference URI="/xl/drawings/drawing1.xml?ContentType=application/vnd.openxmlformats-officedocument.drawing+xml">
        <DigestMethod Algorithm="http://www.w3.org/2001/04/xmlenc#sha256"/>
        <DigestValue>dlS65xUvlaQoZvHzTjHGGmTD8rz3Z9VcLnM2L+gV3XA=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QwsrNVZCeHf7kWfylVXCqecwKsMGIsKYMa1kaax5AfA=</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J9C8l3S/AAXtlw0z0qdxMWizndAW3Nb9MmR2XMH3Ofo=</DigestValue>
      </Reference>
      <Reference URI="/xl/styles.xml?ContentType=application/vnd.openxmlformats-officedocument.spreadsheetml.styles+xml">
        <DigestMethod Algorithm="http://www.w3.org/2001/04/xmlenc#sha256"/>
        <DigestValue>ebBlCm+JCVHDzbw8MCKPqvllncmWRw9pfedgnqEqdZo=</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xiHuVhrzkhfhUJMMbIiLIcgVZ3DoR6wgSl2CU443zaE=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1cprCqWjqsnp8VgRD8rDYLBzm0QGVnnDzYmWLjt/9JM=</DigestValue>
      </Reference>
      <Reference URI="/xl/worksheets/sheet10.xml?ContentType=application/vnd.openxmlformats-officedocument.spreadsheetml.worksheet+xml">
        <DigestMethod Algorithm="http://www.w3.org/2001/04/xmlenc#sha256"/>
        <DigestValue>Odrin+HaNkGZ7VBfmhWt3hLtAVPa4vmwetyhCB6cQUI=</DigestValue>
      </Reference>
      <Reference URI="/xl/worksheets/sheet11.xml?ContentType=application/vnd.openxmlformats-officedocument.spreadsheetml.worksheet+xml">
        <DigestMethod Algorithm="http://www.w3.org/2001/04/xmlenc#sha256"/>
        <DigestValue>CQfKvMtP69F8kp5o9K5XwvYAnY11xRYweTtxeXwEaD4=</DigestValue>
      </Reference>
      <Reference URI="/xl/worksheets/sheet12.xml?ContentType=application/vnd.openxmlformats-officedocument.spreadsheetml.worksheet+xml">
        <DigestMethod Algorithm="http://www.w3.org/2001/04/xmlenc#sha256"/>
        <DigestValue>1+sKTIrkaJ/lTVfrXQvFeshoN9M8LOKsUT65A1LGqNQ=</DigestValue>
      </Reference>
      <Reference URI="/xl/worksheets/sheet13.xml?ContentType=application/vnd.openxmlformats-officedocument.spreadsheetml.worksheet+xml">
        <DigestMethod Algorithm="http://www.w3.org/2001/04/xmlenc#sha256"/>
        <DigestValue>o/kkR5IODEHOh2Szup7kQG04yvUrUNmKRFGCPuPEqZQ=</DigestValue>
      </Reference>
      <Reference URI="/xl/worksheets/sheet14.xml?ContentType=application/vnd.openxmlformats-officedocument.spreadsheetml.worksheet+xml">
        <DigestMethod Algorithm="http://www.w3.org/2001/04/xmlenc#sha256"/>
        <DigestValue>7K0H3GO9iTES6D3nrDI9bO7ulBQ63SVKgfmGy5fOBzg=</DigestValue>
      </Reference>
      <Reference URI="/xl/worksheets/sheet15.xml?ContentType=application/vnd.openxmlformats-officedocument.spreadsheetml.worksheet+xml">
        <DigestMethod Algorithm="http://www.w3.org/2001/04/xmlenc#sha256"/>
        <DigestValue>cxr78z0vrvHIVOKXRq7Yt0MFE/Hf7zLMV+E2qLcOrSo=</DigestValue>
      </Reference>
      <Reference URI="/xl/worksheets/sheet16.xml?ContentType=application/vnd.openxmlformats-officedocument.spreadsheetml.worksheet+xml">
        <DigestMethod Algorithm="http://www.w3.org/2001/04/xmlenc#sha256"/>
        <DigestValue>XWnc6tKxrQfGkTRj8qlhYXFfjw156QnwQBKmjnJVNyY=</DigestValue>
      </Reference>
      <Reference URI="/xl/worksheets/sheet17.xml?ContentType=application/vnd.openxmlformats-officedocument.spreadsheetml.worksheet+xml">
        <DigestMethod Algorithm="http://www.w3.org/2001/04/xmlenc#sha256"/>
        <DigestValue>NngfM0CDZ7sqv2oibIRc1jhqQ2JMSn29Xtciiy3Rlac=</DigestValue>
      </Reference>
      <Reference URI="/xl/worksheets/sheet18.xml?ContentType=application/vnd.openxmlformats-officedocument.spreadsheetml.worksheet+xml">
        <DigestMethod Algorithm="http://www.w3.org/2001/04/xmlenc#sha256"/>
        <DigestValue>pDbQp1VtTAxbXe0cMfA0nJVlL5qrvcaKpVkjbUsV5mc=</DigestValue>
      </Reference>
      <Reference URI="/xl/worksheets/sheet19.xml?ContentType=application/vnd.openxmlformats-officedocument.spreadsheetml.worksheet+xml">
        <DigestMethod Algorithm="http://www.w3.org/2001/04/xmlenc#sha256"/>
        <DigestValue>2iG60SBgELl4j7/Ur1Dvg3YobLtwx72gfzB5zuUZmMc=</DigestValue>
      </Reference>
      <Reference URI="/xl/worksheets/sheet2.xml?ContentType=application/vnd.openxmlformats-officedocument.spreadsheetml.worksheet+xml">
        <DigestMethod Algorithm="http://www.w3.org/2001/04/xmlenc#sha256"/>
        <DigestValue>9cEcZXmyguezzK2G2daqbTqr0AxkRBQOjnW4ZiE0u1k=</DigestValue>
      </Reference>
      <Reference URI="/xl/worksheets/sheet20.xml?ContentType=application/vnd.openxmlformats-officedocument.spreadsheetml.worksheet+xml">
        <DigestMethod Algorithm="http://www.w3.org/2001/04/xmlenc#sha256"/>
        <DigestValue>y87bMzb+QhuwIQq8aAvMToXprDtctLe0vI/ApqzFOTE=</DigestValue>
      </Reference>
      <Reference URI="/xl/worksheets/sheet21.xml?ContentType=application/vnd.openxmlformats-officedocument.spreadsheetml.worksheet+xml">
        <DigestMethod Algorithm="http://www.w3.org/2001/04/xmlenc#sha256"/>
        <DigestValue>Txs8v7HXcPKsZymwxlLVHgnYB0bzSKwmvsluaL54B80=</DigestValue>
      </Reference>
      <Reference URI="/xl/worksheets/sheet22.xml?ContentType=application/vnd.openxmlformats-officedocument.spreadsheetml.worksheet+xml">
        <DigestMethod Algorithm="http://www.w3.org/2001/04/xmlenc#sha256"/>
        <DigestValue>SQmN1f6wkbGMOlncqjeSd7yVvlzDPobrHKzjV1/1VSQ=</DigestValue>
      </Reference>
      <Reference URI="/xl/worksheets/sheet23.xml?ContentType=application/vnd.openxmlformats-officedocument.spreadsheetml.worksheet+xml">
        <DigestMethod Algorithm="http://www.w3.org/2001/04/xmlenc#sha256"/>
        <DigestValue>0REBbOQZIoiZpyMaOscKit3MhU70tg5sbi3g8iDPOzM=</DigestValue>
      </Reference>
      <Reference URI="/xl/worksheets/sheet24.xml?ContentType=application/vnd.openxmlformats-officedocument.spreadsheetml.worksheet+xml">
        <DigestMethod Algorithm="http://www.w3.org/2001/04/xmlenc#sha256"/>
        <DigestValue>Pjg/j3WtvNqRtBOEWs5ZduSibQmlxnuqGgyxo54OzwM=</DigestValue>
      </Reference>
      <Reference URI="/xl/worksheets/sheet25.xml?ContentType=application/vnd.openxmlformats-officedocument.spreadsheetml.worksheet+xml">
        <DigestMethod Algorithm="http://www.w3.org/2001/04/xmlenc#sha256"/>
        <DigestValue>3GujT+jgEGC/1BNv6VBiSO3U30j2wQ2Ahkhq1sRN/rE=</DigestValue>
      </Reference>
      <Reference URI="/xl/worksheets/sheet26.xml?ContentType=application/vnd.openxmlformats-officedocument.spreadsheetml.worksheet+xml">
        <DigestMethod Algorithm="http://www.w3.org/2001/04/xmlenc#sha256"/>
        <DigestValue>n1bHRwABoRpDwESBJCDoqRpohHu2XIkptZUwni5Hb6w=</DigestValue>
      </Reference>
      <Reference URI="/xl/worksheets/sheet27.xml?ContentType=application/vnd.openxmlformats-officedocument.spreadsheetml.worksheet+xml">
        <DigestMethod Algorithm="http://www.w3.org/2001/04/xmlenc#sha256"/>
        <DigestValue>v80WOROW1as87Hm8WRzJdG6MpQ2xPZj+Mrg1VHES0Tg=</DigestValue>
      </Reference>
      <Reference URI="/xl/worksheets/sheet28.xml?ContentType=application/vnd.openxmlformats-officedocument.spreadsheetml.worksheet+xml">
        <DigestMethod Algorithm="http://www.w3.org/2001/04/xmlenc#sha256"/>
        <DigestValue>OBG2RBI6miNq0toM+n5Sq1pSb0zWh710h42FUq4ibYk=</DigestValue>
      </Reference>
      <Reference URI="/xl/worksheets/sheet29.xml?ContentType=application/vnd.openxmlformats-officedocument.spreadsheetml.worksheet+xml">
        <DigestMethod Algorithm="http://www.w3.org/2001/04/xmlenc#sha256"/>
        <DigestValue>43PKCiuWrq2kiZixSyBvgotn8STRSCCy15C1tobqMPI=</DigestValue>
      </Reference>
      <Reference URI="/xl/worksheets/sheet3.xml?ContentType=application/vnd.openxmlformats-officedocument.spreadsheetml.worksheet+xml">
        <DigestMethod Algorithm="http://www.w3.org/2001/04/xmlenc#sha256"/>
        <DigestValue>A064AHvZiJhRo3JS2dxMPH/ueUV+JzfN/o8wwVEdifg=</DigestValue>
      </Reference>
      <Reference URI="/xl/worksheets/sheet4.xml?ContentType=application/vnd.openxmlformats-officedocument.spreadsheetml.worksheet+xml">
        <DigestMethod Algorithm="http://www.w3.org/2001/04/xmlenc#sha256"/>
        <DigestValue>4Aa1K1c1XUfvxlwaagT7e4+D35qrO7GX3FDSXMXs3Rg=</DigestValue>
      </Reference>
      <Reference URI="/xl/worksheets/sheet5.xml?ContentType=application/vnd.openxmlformats-officedocument.spreadsheetml.worksheet+xml">
        <DigestMethod Algorithm="http://www.w3.org/2001/04/xmlenc#sha256"/>
        <DigestValue>UNr/NlfS8uHjlxlUDLulzMHsMGd6l8WIWRCuvKWh/VE=</DigestValue>
      </Reference>
      <Reference URI="/xl/worksheets/sheet6.xml?ContentType=application/vnd.openxmlformats-officedocument.spreadsheetml.worksheet+xml">
        <DigestMethod Algorithm="http://www.w3.org/2001/04/xmlenc#sha256"/>
        <DigestValue>aWzCeA1wDh495hMj41uzoUPKeQCMFnuq00C9hjgIPr4=</DigestValue>
      </Reference>
      <Reference URI="/xl/worksheets/sheet7.xml?ContentType=application/vnd.openxmlformats-officedocument.spreadsheetml.worksheet+xml">
        <DigestMethod Algorithm="http://www.w3.org/2001/04/xmlenc#sha256"/>
        <DigestValue>33bhCIS0F203JsMs0eivd3O6Qwk4igrnZKMw7uC3BVc=</DigestValue>
      </Reference>
      <Reference URI="/xl/worksheets/sheet8.xml?ContentType=application/vnd.openxmlformats-officedocument.spreadsheetml.worksheet+xml">
        <DigestMethod Algorithm="http://www.w3.org/2001/04/xmlenc#sha256"/>
        <DigestValue>6sHuQfXF0Y3roBRkOv8HjELbfB6ZVQ2zPIbmLiSVGRU=</DigestValue>
      </Reference>
      <Reference URI="/xl/worksheets/sheet9.xml?ContentType=application/vnd.openxmlformats-officedocument.spreadsheetml.worksheet+xml">
        <DigestMethod Algorithm="http://www.w3.org/2001/04/xmlenc#sha256"/>
        <DigestValue>CNvo+Mi7uiCGP6Lh+nhwJhmxO+smlX9Du6lH64jwkQk=</DigestValue>
      </Reference>
    </Manifest>
    <SignatureProperties>
      <SignatureProperty Id="idSignatureTime" Target="#idPackageSignature">
        <mdssi:SignatureTime xmlns:mdssi="http://schemas.openxmlformats.org/package/2006/digital-signature">
          <mdssi:Format>YYYY-MM-DDThh:mm:ssTZD</mdssi:Format>
          <mdssi:Value>2023-12-19T11:02:56Z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2023-12-19T11:02:56Z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MdfL0J8gTcB/jshKeqdQ1zz05sKjjyFdUTgb0JZEQmo=</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Lt0KkdWjHvpTGo7doL5CGugSBRDJD3JwEk684bKtl3Q=</DigestValue>
    </Reference>
  </SignedInfo>
  <SignatureValue>DtSBjWL9rXR1LCc4819iq5tuRzbxoIRMRbnz46pssm7TQXFMJi+j0jiz93lNTxsW0hxe92NR4RhR
ORa9GagXe2nLPm35vjHgzT+DCfheS5HN9N5Es8UpiOIOD0lAD31Drrj4f4Wx6Nkp7InRctM77sDM
0SyJaGzasDUzr6Vn0JTMqOOLeVaujUx1ZzHFmBzMnZ1m+y6XsUNMzqUVc3z8Ui0MH8c8TXgF4L1R
m+FRjjn8BmEyJL62EbZ8Ko5lLyu/96H+jgqhaWb8BVhvQ+FqL9aJprkI9jXh7muPBo0DsDA53IKx
j1K/prrNfvQCB0/Oi3+n790pfw4a3HMdZzWO/g==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+rXT7GS++bmOGkSKujlT7zeuyXrhaRAQp+KkEBEHKdU=</DigestValue>
      </Reference>
      <Reference URI="/xl/drawings/drawing1.xml?ContentType=application/vnd.openxmlformats-officedocument.drawing+xml">
        <DigestMethod Algorithm="http://www.w3.org/2001/04/xmlenc#sha256"/>
        <DigestValue>dlS65xUvlaQoZvHzTjHGGmTD8rz3Z9VcLnM2L+gV3XA=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QwsrNVZCeHf7kWfylVXCqecwKsMGIsKYMa1kaax5AfA=</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J9C8l3S/AAXtlw0z0qdxMWizndAW3Nb9MmR2XMH3Ofo=</DigestValue>
      </Reference>
      <Reference URI="/xl/styles.xml?ContentType=application/vnd.openxmlformats-officedocument.spreadsheetml.styles+xml">
        <DigestMethod Algorithm="http://www.w3.org/2001/04/xmlenc#sha256"/>
        <DigestValue>ebBlCm+JCVHDzbw8MCKPqvllncmWRw9pfedgnqEqdZo=</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xiHuVhrzkhfhUJMMbIiLIcgVZ3DoR6wgSl2CU443zaE=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1cprCqWjqsnp8VgRD8rDYLBzm0QGVnnDzYmWLjt/9JM=</DigestValue>
      </Reference>
      <Reference URI="/xl/worksheets/sheet10.xml?ContentType=application/vnd.openxmlformats-officedocument.spreadsheetml.worksheet+xml">
        <DigestMethod Algorithm="http://www.w3.org/2001/04/xmlenc#sha256"/>
        <DigestValue>Odrin+HaNkGZ7VBfmhWt3hLtAVPa4vmwetyhCB6cQUI=</DigestValue>
      </Reference>
      <Reference URI="/xl/worksheets/sheet11.xml?ContentType=application/vnd.openxmlformats-officedocument.spreadsheetml.worksheet+xml">
        <DigestMethod Algorithm="http://www.w3.org/2001/04/xmlenc#sha256"/>
        <DigestValue>CQfKvMtP69F8kp5o9K5XwvYAnY11xRYweTtxeXwEaD4=</DigestValue>
      </Reference>
      <Reference URI="/xl/worksheets/sheet12.xml?ContentType=application/vnd.openxmlformats-officedocument.spreadsheetml.worksheet+xml">
        <DigestMethod Algorithm="http://www.w3.org/2001/04/xmlenc#sha256"/>
        <DigestValue>1+sKTIrkaJ/lTVfrXQvFeshoN9M8LOKsUT65A1LGqNQ=</DigestValue>
      </Reference>
      <Reference URI="/xl/worksheets/sheet13.xml?ContentType=application/vnd.openxmlformats-officedocument.spreadsheetml.worksheet+xml">
        <DigestMethod Algorithm="http://www.w3.org/2001/04/xmlenc#sha256"/>
        <DigestValue>o/kkR5IODEHOh2Szup7kQG04yvUrUNmKRFGCPuPEqZQ=</DigestValue>
      </Reference>
      <Reference URI="/xl/worksheets/sheet14.xml?ContentType=application/vnd.openxmlformats-officedocument.spreadsheetml.worksheet+xml">
        <DigestMethod Algorithm="http://www.w3.org/2001/04/xmlenc#sha256"/>
        <DigestValue>7K0H3GO9iTES6D3nrDI9bO7ulBQ63SVKgfmGy5fOBzg=</DigestValue>
      </Reference>
      <Reference URI="/xl/worksheets/sheet15.xml?ContentType=application/vnd.openxmlformats-officedocument.spreadsheetml.worksheet+xml">
        <DigestMethod Algorithm="http://www.w3.org/2001/04/xmlenc#sha256"/>
        <DigestValue>cxr78z0vrvHIVOKXRq7Yt0MFE/Hf7zLMV+E2qLcOrSo=</DigestValue>
      </Reference>
      <Reference URI="/xl/worksheets/sheet16.xml?ContentType=application/vnd.openxmlformats-officedocument.spreadsheetml.worksheet+xml">
        <DigestMethod Algorithm="http://www.w3.org/2001/04/xmlenc#sha256"/>
        <DigestValue>XWnc6tKxrQfGkTRj8qlhYXFfjw156QnwQBKmjnJVNyY=</DigestValue>
      </Reference>
      <Reference URI="/xl/worksheets/sheet17.xml?ContentType=application/vnd.openxmlformats-officedocument.spreadsheetml.worksheet+xml">
        <DigestMethod Algorithm="http://www.w3.org/2001/04/xmlenc#sha256"/>
        <DigestValue>NngfM0CDZ7sqv2oibIRc1jhqQ2JMSn29Xtciiy3Rlac=</DigestValue>
      </Reference>
      <Reference URI="/xl/worksheets/sheet18.xml?ContentType=application/vnd.openxmlformats-officedocument.spreadsheetml.worksheet+xml">
        <DigestMethod Algorithm="http://www.w3.org/2001/04/xmlenc#sha256"/>
        <DigestValue>pDbQp1VtTAxbXe0cMfA0nJVlL5qrvcaKpVkjbUsV5mc=</DigestValue>
      </Reference>
      <Reference URI="/xl/worksheets/sheet19.xml?ContentType=application/vnd.openxmlformats-officedocument.spreadsheetml.worksheet+xml">
        <DigestMethod Algorithm="http://www.w3.org/2001/04/xmlenc#sha256"/>
        <DigestValue>2iG60SBgELl4j7/Ur1Dvg3YobLtwx72gfzB5zuUZmMc=</DigestValue>
      </Reference>
      <Reference URI="/xl/worksheets/sheet2.xml?ContentType=application/vnd.openxmlformats-officedocument.spreadsheetml.worksheet+xml">
        <DigestMethod Algorithm="http://www.w3.org/2001/04/xmlenc#sha256"/>
        <DigestValue>9cEcZXmyguezzK2G2daqbTqr0AxkRBQOjnW4ZiE0u1k=</DigestValue>
      </Reference>
      <Reference URI="/xl/worksheets/sheet20.xml?ContentType=application/vnd.openxmlformats-officedocument.spreadsheetml.worksheet+xml">
        <DigestMethod Algorithm="http://www.w3.org/2001/04/xmlenc#sha256"/>
        <DigestValue>y87bMzb+QhuwIQq8aAvMToXprDtctLe0vI/ApqzFOTE=</DigestValue>
      </Reference>
      <Reference URI="/xl/worksheets/sheet21.xml?ContentType=application/vnd.openxmlformats-officedocument.spreadsheetml.worksheet+xml">
        <DigestMethod Algorithm="http://www.w3.org/2001/04/xmlenc#sha256"/>
        <DigestValue>Txs8v7HXcPKsZymwxlLVHgnYB0bzSKwmvsluaL54B80=</DigestValue>
      </Reference>
      <Reference URI="/xl/worksheets/sheet22.xml?ContentType=application/vnd.openxmlformats-officedocument.spreadsheetml.worksheet+xml">
        <DigestMethod Algorithm="http://www.w3.org/2001/04/xmlenc#sha256"/>
        <DigestValue>SQmN1f6wkbGMOlncqjeSd7yVvlzDPobrHKzjV1/1VSQ=</DigestValue>
      </Reference>
      <Reference URI="/xl/worksheets/sheet23.xml?ContentType=application/vnd.openxmlformats-officedocument.spreadsheetml.worksheet+xml">
        <DigestMethod Algorithm="http://www.w3.org/2001/04/xmlenc#sha256"/>
        <DigestValue>0REBbOQZIoiZpyMaOscKit3MhU70tg5sbi3g8iDPOzM=</DigestValue>
      </Reference>
      <Reference URI="/xl/worksheets/sheet24.xml?ContentType=application/vnd.openxmlformats-officedocument.spreadsheetml.worksheet+xml">
        <DigestMethod Algorithm="http://www.w3.org/2001/04/xmlenc#sha256"/>
        <DigestValue>Pjg/j3WtvNqRtBOEWs5ZduSibQmlxnuqGgyxo54OzwM=</DigestValue>
      </Reference>
      <Reference URI="/xl/worksheets/sheet25.xml?ContentType=application/vnd.openxmlformats-officedocument.spreadsheetml.worksheet+xml">
        <DigestMethod Algorithm="http://www.w3.org/2001/04/xmlenc#sha256"/>
        <DigestValue>3GujT+jgEGC/1BNv6VBiSO3U30j2wQ2Ahkhq1sRN/rE=</DigestValue>
      </Reference>
      <Reference URI="/xl/worksheets/sheet26.xml?ContentType=application/vnd.openxmlformats-officedocument.spreadsheetml.worksheet+xml">
        <DigestMethod Algorithm="http://www.w3.org/2001/04/xmlenc#sha256"/>
        <DigestValue>n1bHRwABoRpDwESBJCDoqRpohHu2XIkptZUwni5Hb6w=</DigestValue>
      </Reference>
      <Reference URI="/xl/worksheets/sheet27.xml?ContentType=application/vnd.openxmlformats-officedocument.spreadsheetml.worksheet+xml">
        <DigestMethod Algorithm="http://www.w3.org/2001/04/xmlenc#sha256"/>
        <DigestValue>v80WOROW1as87Hm8WRzJdG6MpQ2xPZj+Mrg1VHES0Tg=</DigestValue>
      </Reference>
      <Reference URI="/xl/worksheets/sheet28.xml?ContentType=application/vnd.openxmlformats-officedocument.spreadsheetml.worksheet+xml">
        <DigestMethod Algorithm="http://www.w3.org/2001/04/xmlenc#sha256"/>
        <DigestValue>OBG2RBI6miNq0toM+n5Sq1pSb0zWh710h42FUq4ibYk=</DigestValue>
      </Reference>
      <Reference URI="/xl/worksheets/sheet29.xml?ContentType=application/vnd.openxmlformats-officedocument.spreadsheetml.worksheet+xml">
        <DigestMethod Algorithm="http://www.w3.org/2001/04/xmlenc#sha256"/>
        <DigestValue>43PKCiuWrq2kiZixSyBvgotn8STRSCCy15C1tobqMPI=</DigestValue>
      </Reference>
      <Reference URI="/xl/worksheets/sheet3.xml?ContentType=application/vnd.openxmlformats-officedocument.spreadsheetml.worksheet+xml">
        <DigestMethod Algorithm="http://www.w3.org/2001/04/xmlenc#sha256"/>
        <DigestValue>A064AHvZiJhRo3JS2dxMPH/ueUV+JzfN/o8wwVEdifg=</DigestValue>
      </Reference>
      <Reference URI="/xl/worksheets/sheet4.xml?ContentType=application/vnd.openxmlformats-officedocument.spreadsheetml.worksheet+xml">
        <DigestMethod Algorithm="http://www.w3.org/2001/04/xmlenc#sha256"/>
        <DigestValue>4Aa1K1c1XUfvxlwaagT7e4+D35qrO7GX3FDSXMXs3Rg=</DigestValue>
      </Reference>
      <Reference URI="/xl/worksheets/sheet5.xml?ContentType=application/vnd.openxmlformats-officedocument.spreadsheetml.worksheet+xml">
        <DigestMethod Algorithm="http://www.w3.org/2001/04/xmlenc#sha256"/>
        <DigestValue>UNr/NlfS8uHjlxlUDLulzMHsMGd6l8WIWRCuvKWh/VE=</DigestValue>
      </Reference>
      <Reference URI="/xl/worksheets/sheet6.xml?ContentType=application/vnd.openxmlformats-officedocument.spreadsheetml.worksheet+xml">
        <DigestMethod Algorithm="http://www.w3.org/2001/04/xmlenc#sha256"/>
        <DigestValue>aWzCeA1wDh495hMj41uzoUPKeQCMFnuq00C9hjgIPr4=</DigestValue>
      </Reference>
      <Reference URI="/xl/worksheets/sheet7.xml?ContentType=application/vnd.openxmlformats-officedocument.spreadsheetml.worksheet+xml">
        <DigestMethod Algorithm="http://www.w3.org/2001/04/xmlenc#sha256"/>
        <DigestValue>33bhCIS0F203JsMs0eivd3O6Qwk4igrnZKMw7uC3BVc=</DigestValue>
      </Reference>
      <Reference URI="/xl/worksheets/sheet8.xml?ContentType=application/vnd.openxmlformats-officedocument.spreadsheetml.worksheet+xml">
        <DigestMethod Algorithm="http://www.w3.org/2001/04/xmlenc#sha256"/>
        <DigestValue>6sHuQfXF0Y3roBRkOv8HjELbfB6ZVQ2zPIbmLiSVGRU=</DigestValue>
      </Reference>
      <Reference URI="/xl/worksheets/sheet9.xml?ContentType=application/vnd.openxmlformats-officedocument.spreadsheetml.worksheet+xml">
        <DigestMethod Algorithm="http://www.w3.org/2001/04/xmlenc#sha256"/>
        <DigestValue>CNvo+Mi7uiCGP6Lh+nhwJhmxO+smlX9Du6lH64jwkQk=</DigestValue>
      </Reference>
    </Manifest>
    <SignatureProperties>
      <SignatureProperty Id="idSignatureTime" Target="#idPackageSignature">
        <mdssi:SignatureTime xmlns:mdssi="http://schemas.openxmlformats.org/package/2006/digital-signature">
          <mdssi:Format>YYYY-MM-DDThh:mm:ssTZD</mdssi:Format>
          <mdssi:Value>2023-12-19T11:03:07Z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2023-12-19T11:03:07Z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Zviad Mukhigulashvili</dc:creator>
  <cp:lastModifiedBy>Sophio Tkeshelashvili</cp:lastModifiedBy>
  <dcterms:created xsi:type="dcterms:W3CDTF">2023-10-30T14:13:58Z</dcterms:created>
  <dcterms:modified xsi:type="dcterms:W3CDTF">2023-12-19T09:51:39Z</dcterms:modified>
</cp:coreProperties>
</file>