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22.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9.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docProps/core.xml" ContentType="application/vnd.openxmlformats-package.core-properties+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65" tabRatio="919"/>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G2" i="90" l="1"/>
  <c r="G1" i="90"/>
  <c r="G59" i="108" l="1"/>
  <c r="F59" i="108"/>
  <c r="C35" i="95"/>
  <c r="G63" i="108" l="1"/>
  <c r="F63" i="108"/>
  <c r="G68" i="108"/>
  <c r="G17" i="110"/>
  <c r="F68" i="108"/>
  <c r="F17" i="110"/>
  <c r="C22" i="111"/>
  <c r="H7" i="112" l="1"/>
  <c r="B2" i="97" l="1"/>
  <c r="B2" i="95"/>
  <c r="B2" i="92"/>
  <c r="B2" i="93"/>
  <c r="B2" i="91"/>
  <c r="B2" i="64"/>
  <c r="B2" i="90"/>
  <c r="B2" i="69"/>
  <c r="B2" i="94"/>
  <c r="B2" i="89"/>
  <c r="B2" i="73"/>
  <c r="B2" i="88"/>
  <c r="B2" i="52"/>
  <c r="C5" i="86"/>
  <c r="B2" i="86"/>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C18" i="115" l="1"/>
  <c r="C7" i="114"/>
  <c r="D7" i="114"/>
  <c r="D15" i="114" s="1"/>
  <c r="C10" i="114"/>
  <c r="C15" i="114" s="1"/>
  <c r="D10" i="114"/>
  <c r="H7" i="113"/>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C34" i="113"/>
  <c r="D34" i="113"/>
  <c r="E34" i="113"/>
  <c r="F34" i="113"/>
  <c r="G34" i="113"/>
  <c r="H8" i="112"/>
  <c r="H9" i="112"/>
  <c r="H10" i="112"/>
  <c r="H11" i="112"/>
  <c r="H12" i="112"/>
  <c r="H13" i="112"/>
  <c r="H14" i="112"/>
  <c r="H15" i="112"/>
  <c r="H16" i="112"/>
  <c r="H17" i="112"/>
  <c r="H18" i="112"/>
  <c r="H19" i="112"/>
  <c r="H20" i="112"/>
  <c r="C21" i="112"/>
  <c r="D21" i="112"/>
  <c r="E21" i="112"/>
  <c r="F21" i="112"/>
  <c r="G21" i="112"/>
  <c r="H22" i="112"/>
  <c r="H23" i="112"/>
  <c r="H8" i="111"/>
  <c r="H9" i="111"/>
  <c r="H10" i="111"/>
  <c r="H11" i="111"/>
  <c r="H12" i="111"/>
  <c r="H13" i="111"/>
  <c r="H14" i="111"/>
  <c r="H15" i="111"/>
  <c r="H16" i="111"/>
  <c r="H17" i="111"/>
  <c r="H18" i="111"/>
  <c r="H19" i="111"/>
  <c r="H20" i="111"/>
  <c r="H21" i="111"/>
  <c r="D22" i="111"/>
  <c r="E22" i="111"/>
  <c r="F22" i="111"/>
  <c r="G22" i="111"/>
  <c r="H34" i="113" l="1"/>
  <c r="H21" i="112"/>
  <c r="H22" i="111"/>
  <c r="C62" i="69"/>
  <c r="C58" i="69"/>
  <c r="C46" i="69"/>
  <c r="C40" i="69"/>
  <c r="C29" i="69"/>
  <c r="C26" i="69"/>
  <c r="C23" i="69"/>
  <c r="C18" i="69"/>
  <c r="C14" i="69"/>
  <c r="C6" i="69"/>
  <c r="E8" i="88"/>
  <c r="E16" i="88"/>
  <c r="E20" i="88"/>
  <c r="E25" i="88"/>
  <c r="E28" i="88"/>
  <c r="E31" i="88"/>
  <c r="D8" i="88"/>
  <c r="D16" i="88"/>
  <c r="D20" i="88"/>
  <c r="D25" i="88"/>
  <c r="D28" i="88"/>
  <c r="D31" i="88"/>
  <c r="C31" i="88"/>
  <c r="C28" i="88"/>
  <c r="C25" i="88"/>
  <c r="C20" i="88"/>
  <c r="C16" i="88"/>
  <c r="C8" i="88"/>
  <c r="C37" i="88" s="1"/>
  <c r="C52" i="69" l="1"/>
  <c r="C68" i="69" s="1"/>
  <c r="C67" i="69"/>
  <c r="C35" i="69"/>
  <c r="E37" i="88"/>
  <c r="D37" i="88"/>
  <c r="H43" i="110"/>
  <c r="E43" i="110"/>
  <c r="H42" i="110"/>
  <c r="E42" i="110"/>
  <c r="H41" i="110"/>
  <c r="E41" i="110"/>
  <c r="H40" i="110"/>
  <c r="E40" i="110"/>
  <c r="H39" i="110"/>
  <c r="E39" i="110"/>
  <c r="G38" i="110"/>
  <c r="F38" i="110"/>
  <c r="D38" i="110"/>
  <c r="C38" i="110"/>
  <c r="H37" i="110"/>
  <c r="E37" i="110"/>
  <c r="H36" i="110"/>
  <c r="E36" i="110"/>
  <c r="H35" i="110"/>
  <c r="E35" i="110"/>
  <c r="H34" i="110"/>
  <c r="E34" i="110"/>
  <c r="H33" i="110"/>
  <c r="E33" i="110"/>
  <c r="H32" i="110"/>
  <c r="E32" i="110"/>
  <c r="H31" i="110"/>
  <c r="E31" i="110"/>
  <c r="G30" i="110"/>
  <c r="F30" i="110"/>
  <c r="D30" i="110"/>
  <c r="C30" i="110"/>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D17" i="110"/>
  <c r="D14" i="110" s="1"/>
  <c r="C17" i="110"/>
  <c r="C14" i="110" s="1"/>
  <c r="H16" i="110"/>
  <c r="E16" i="110"/>
  <c r="H15" i="110"/>
  <c r="E15" i="110"/>
  <c r="G14" i="110"/>
  <c r="F14" i="110"/>
  <c r="H13" i="110"/>
  <c r="E13" i="110"/>
  <c r="H12" i="110"/>
  <c r="E12" i="110"/>
  <c r="G11" i="110"/>
  <c r="F11" i="110"/>
  <c r="D11" i="110"/>
  <c r="C11" i="110"/>
  <c r="H10" i="110"/>
  <c r="E10" i="110"/>
  <c r="H9" i="110"/>
  <c r="E9" i="110"/>
  <c r="G8" i="110"/>
  <c r="F8" i="110"/>
  <c r="D8" i="110"/>
  <c r="C8" i="110"/>
  <c r="H7" i="110"/>
  <c r="E7" i="110"/>
  <c r="H6" i="110"/>
  <c r="E6" i="110"/>
  <c r="H44" i="109"/>
  <c r="E44" i="109"/>
  <c r="H42" i="109"/>
  <c r="E42" i="109"/>
  <c r="H41" i="109"/>
  <c r="E41" i="109"/>
  <c r="H40" i="109"/>
  <c r="E40" i="109"/>
  <c r="H39" i="109"/>
  <c r="E39" i="109"/>
  <c r="H38" i="109"/>
  <c r="E38" i="109"/>
  <c r="G37" i="109"/>
  <c r="F37" i="109"/>
  <c r="D37" i="109"/>
  <c r="C37" i="109"/>
  <c r="E37" i="109" s="1"/>
  <c r="H36" i="109"/>
  <c r="E36" i="109"/>
  <c r="H35" i="109"/>
  <c r="E35" i="109"/>
  <c r="G34" i="109"/>
  <c r="F34" i="109"/>
  <c r="D34" i="109"/>
  <c r="C34" i="109"/>
  <c r="H33" i="109"/>
  <c r="E33" i="109"/>
  <c r="H32" i="109"/>
  <c r="E32" i="109"/>
  <c r="H31" i="109"/>
  <c r="E31" i="109"/>
  <c r="H30" i="109"/>
  <c r="E30" i="109"/>
  <c r="G29" i="109"/>
  <c r="F29" i="109"/>
  <c r="D29" i="109"/>
  <c r="C29" i="109"/>
  <c r="E29" i="109" s="1"/>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G13" i="109"/>
  <c r="F13" i="109"/>
  <c r="D13" i="109"/>
  <c r="C13" i="109"/>
  <c r="H12" i="109"/>
  <c r="E12" i="109"/>
  <c r="H11" i="109"/>
  <c r="E11" i="109"/>
  <c r="H10" i="109"/>
  <c r="E10" i="109"/>
  <c r="H9" i="109"/>
  <c r="E9" i="109"/>
  <c r="H8" i="109"/>
  <c r="E8" i="109"/>
  <c r="H7" i="109"/>
  <c r="E7" i="109"/>
  <c r="G6" i="109"/>
  <c r="F6" i="109"/>
  <c r="D6" i="109"/>
  <c r="C6" i="109"/>
  <c r="H67" i="108"/>
  <c r="E67" i="108"/>
  <c r="H66" i="108"/>
  <c r="E66" i="108"/>
  <c r="H65" i="108"/>
  <c r="E65" i="108"/>
  <c r="H64" i="108"/>
  <c r="E64" i="108"/>
  <c r="H63" i="108"/>
  <c r="D63" i="108"/>
  <c r="C63" i="108"/>
  <c r="H62" i="108"/>
  <c r="E62" i="108"/>
  <c r="H61" i="108"/>
  <c r="E61" i="108"/>
  <c r="H60" i="108"/>
  <c r="E60" i="108"/>
  <c r="H59" i="108"/>
  <c r="D59" i="108"/>
  <c r="C59" i="108"/>
  <c r="E59" i="108" s="1"/>
  <c r="H58" i="108"/>
  <c r="E58" i="108"/>
  <c r="H57" i="108"/>
  <c r="E57" i="108"/>
  <c r="H56" i="108"/>
  <c r="E56" i="108"/>
  <c r="H55" i="108"/>
  <c r="E55" i="108"/>
  <c r="H52" i="108"/>
  <c r="E52" i="108"/>
  <c r="H51" i="108"/>
  <c r="E51" i="108"/>
  <c r="H50" i="108"/>
  <c r="E50" i="108"/>
  <c r="H49" i="108"/>
  <c r="E49" i="108"/>
  <c r="H48" i="108"/>
  <c r="E48" i="108"/>
  <c r="G47" i="108"/>
  <c r="F47" i="108"/>
  <c r="H47" i="108" s="1"/>
  <c r="D47" i="108"/>
  <c r="C47" i="108"/>
  <c r="E47" i="108" s="1"/>
  <c r="H46" i="108"/>
  <c r="E46" i="108"/>
  <c r="H45" i="108"/>
  <c r="E45" i="108"/>
  <c r="H44" i="108"/>
  <c r="E44" i="108"/>
  <c r="H43" i="108"/>
  <c r="E43" i="108"/>
  <c r="H42" i="108"/>
  <c r="E42" i="108"/>
  <c r="G41" i="108"/>
  <c r="F41" i="108"/>
  <c r="H41" i="108" s="1"/>
  <c r="D41" i="108"/>
  <c r="C41" i="108"/>
  <c r="H40" i="108"/>
  <c r="E40" i="108"/>
  <c r="H39" i="108"/>
  <c r="E39" i="108"/>
  <c r="H38" i="108"/>
  <c r="E38" i="108"/>
  <c r="H35" i="108"/>
  <c r="E35" i="108"/>
  <c r="H34" i="108"/>
  <c r="E34" i="108"/>
  <c r="H33" i="108"/>
  <c r="E33" i="108"/>
  <c r="H32" i="108"/>
  <c r="E32" i="108"/>
  <c r="H31" i="108"/>
  <c r="E31" i="108"/>
  <c r="G30" i="108"/>
  <c r="F30" i="108"/>
  <c r="H30" i="108" s="1"/>
  <c r="D30" i="108"/>
  <c r="C30" i="108"/>
  <c r="E30" i="108" s="1"/>
  <c r="H29" i="108"/>
  <c r="E29" i="108"/>
  <c r="H28" i="108"/>
  <c r="E28" i="108"/>
  <c r="G27" i="108"/>
  <c r="F27" i="108"/>
  <c r="D27" i="108"/>
  <c r="C27" i="108"/>
  <c r="H26" i="108"/>
  <c r="E26" i="108"/>
  <c r="H25" i="108"/>
  <c r="E25" i="108"/>
  <c r="G24" i="108"/>
  <c r="F24" i="108"/>
  <c r="D24" i="108"/>
  <c r="C24" i="108"/>
  <c r="E24" i="108" s="1"/>
  <c r="H23" i="108"/>
  <c r="E23" i="108"/>
  <c r="H22" i="108"/>
  <c r="E22" i="108"/>
  <c r="H21" i="108"/>
  <c r="E21" i="108"/>
  <c r="H20" i="108"/>
  <c r="E20" i="108"/>
  <c r="G19" i="108"/>
  <c r="F19" i="108"/>
  <c r="H19" i="108" s="1"/>
  <c r="D19" i="108"/>
  <c r="C19" i="108"/>
  <c r="E19" i="108" s="1"/>
  <c r="H18" i="108"/>
  <c r="E18" i="108"/>
  <c r="H17" i="108"/>
  <c r="E17" i="108"/>
  <c r="H16" i="108"/>
  <c r="E16" i="108"/>
  <c r="G15" i="108"/>
  <c r="F15" i="108"/>
  <c r="H15" i="108" s="1"/>
  <c r="D15" i="108"/>
  <c r="C15" i="108"/>
  <c r="H14" i="108"/>
  <c r="E14" i="108"/>
  <c r="H13" i="108"/>
  <c r="E13" i="108"/>
  <c r="H12" i="108"/>
  <c r="E12" i="108"/>
  <c r="H11" i="108"/>
  <c r="E11" i="108"/>
  <c r="H10" i="108"/>
  <c r="E10" i="108"/>
  <c r="H9" i="108"/>
  <c r="E9" i="108"/>
  <c r="H8" i="108"/>
  <c r="E8" i="108"/>
  <c r="G7" i="108"/>
  <c r="F7" i="108"/>
  <c r="D7" i="108"/>
  <c r="C7" i="108"/>
  <c r="E27" i="108" l="1"/>
  <c r="E34" i="109"/>
  <c r="H7" i="108"/>
  <c r="H38" i="110"/>
  <c r="E15" i="108"/>
  <c r="G53" i="108"/>
  <c r="G69" i="108" s="1"/>
  <c r="H13" i="109"/>
  <c r="H8" i="110"/>
  <c r="H37" i="109"/>
  <c r="E63" i="108"/>
  <c r="E38" i="110"/>
  <c r="E13" i="109"/>
  <c r="H34" i="109"/>
  <c r="E14" i="110"/>
  <c r="C53" i="108"/>
  <c r="D53" i="108"/>
  <c r="H27" i="108"/>
  <c r="E8" i="110"/>
  <c r="E11" i="110"/>
  <c r="H14" i="110"/>
  <c r="C68" i="108"/>
  <c r="G43" i="109"/>
  <c r="G45" i="109" s="1"/>
  <c r="D68" i="108"/>
  <c r="E30" i="110"/>
  <c r="H30" i="110"/>
  <c r="H11" i="110"/>
  <c r="C43" i="109"/>
  <c r="C45" i="109" s="1"/>
  <c r="H29" i="109"/>
  <c r="F43" i="109"/>
  <c r="E6" i="109"/>
  <c r="H24" i="108"/>
  <c r="G36" i="108"/>
  <c r="D36" i="108"/>
  <c r="C36" i="108"/>
  <c r="F36" i="108"/>
  <c r="H36" i="108" s="1"/>
  <c r="E7" i="108"/>
  <c r="E17" i="110"/>
  <c r="H6" i="109"/>
  <c r="D43" i="109"/>
  <c r="D45" i="109" s="1"/>
  <c r="H68" i="108"/>
  <c r="E41" i="108"/>
  <c r="F53" i="108"/>
  <c r="E36" i="108" l="1"/>
  <c r="D69" i="108"/>
  <c r="E53" i="108"/>
  <c r="E68" i="108"/>
  <c r="H43" i="109"/>
  <c r="C69" i="108"/>
  <c r="H53" i="108"/>
  <c r="F69" i="108"/>
  <c r="H69" i="108" s="1"/>
  <c r="F45" i="109"/>
  <c r="H45" i="109" s="1"/>
  <c r="E43" i="109"/>
  <c r="E45" i="109"/>
  <c r="E69" i="108" l="1"/>
  <c r="B1" i="97"/>
  <c r="G33" i="97"/>
  <c r="F33" i="97"/>
  <c r="E33" i="97"/>
  <c r="D33" i="97"/>
  <c r="C33" i="97"/>
  <c r="G24" i="97"/>
  <c r="G37" i="97" s="1"/>
  <c r="F24" i="97"/>
  <c r="E24" i="97"/>
  <c r="D24" i="97"/>
  <c r="C24" i="97"/>
  <c r="G18" i="97"/>
  <c r="F18" i="97"/>
  <c r="E18" i="97"/>
  <c r="D18" i="97"/>
  <c r="C18" i="97"/>
  <c r="G14" i="97"/>
  <c r="F14" i="97"/>
  <c r="E14" i="97"/>
  <c r="D14" i="97"/>
  <c r="C14" i="97"/>
  <c r="G11" i="97"/>
  <c r="F11" i="97"/>
  <c r="E11" i="97"/>
  <c r="D11" i="97"/>
  <c r="C11" i="97"/>
  <c r="G8" i="97"/>
  <c r="F8" i="97"/>
  <c r="E8" i="97"/>
  <c r="D8" i="97"/>
  <c r="C8" i="97"/>
  <c r="G21" i="97" l="1"/>
  <c r="G39" i="97" s="1"/>
  <c r="B1" i="95"/>
  <c r="B1" i="92"/>
  <c r="B1" i="93"/>
  <c r="B1" i="64"/>
  <c r="B1" i="90"/>
  <c r="B1" i="69"/>
  <c r="B1" i="94"/>
  <c r="B1" i="89"/>
  <c r="B1" i="73"/>
  <c r="B1" i="88"/>
  <c r="B1" i="52"/>
  <c r="B1" i="86"/>
  <c r="G5" i="86"/>
  <c r="F5" i="86"/>
  <c r="E5" i="86"/>
  <c r="D5" i="86"/>
  <c r="G5" i="84"/>
  <c r="L5" i="84" s="1"/>
  <c r="F5" i="84"/>
  <c r="K5" i="84" s="1"/>
  <c r="E5" i="84"/>
  <c r="J5" i="84" s="1"/>
  <c r="D5" i="84"/>
  <c r="I5" i="84" s="1"/>
  <c r="C5" i="84"/>
  <c r="E6" i="86" l="1"/>
  <c r="E13" i="86" s="1"/>
  <c r="F6" i="86"/>
  <c r="F13" i="86" s="1"/>
  <c r="G6" i="86"/>
  <c r="G13" i="86" s="1"/>
  <c r="C21" i="94" l="1"/>
  <c r="C20" i="94"/>
  <c r="C19" i="94"/>
  <c r="B1" i="91" l="1"/>
  <c r="B1" i="84"/>
  <c r="C30" i="95" l="1"/>
  <c r="C26" i="95"/>
  <c r="C18" i="95"/>
  <c r="C8" i="95"/>
  <c r="C36" i="95" l="1"/>
  <c r="C38" i="95" s="1"/>
  <c r="D6" i="86"/>
  <c r="D13" i="86" s="1"/>
  <c r="C6" i="86" l="1"/>
  <c r="C13" i="86" s="1"/>
  <c r="D15" i="94" l="1"/>
  <c r="D20" i="94"/>
  <c r="D11" i="94"/>
  <c r="D16" i="94"/>
  <c r="D21" i="94"/>
  <c r="D13" i="94"/>
  <c r="D19" i="94"/>
  <c r="D17" i="94"/>
  <c r="D7" i="94"/>
  <c r="D8" i="94"/>
  <c r="D9" i="94"/>
  <c r="D12" i="94"/>
  <c r="N20" i="92"/>
  <c r="N19" i="92"/>
  <c r="E19" i="92"/>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N8" i="92"/>
  <c r="E8" i="92"/>
  <c r="M7" i="92"/>
  <c r="L7" i="92"/>
  <c r="L21" i="92" s="1"/>
  <c r="K7" i="92"/>
  <c r="K21" i="92" s="1"/>
  <c r="J7" i="92"/>
  <c r="I7" i="92"/>
  <c r="H7" i="92"/>
  <c r="G7" i="92"/>
  <c r="F7" i="92"/>
  <c r="C7" i="92"/>
  <c r="J21" i="92" l="1"/>
  <c r="E7" i="92"/>
  <c r="E14" i="92"/>
  <c r="F21" i="92"/>
  <c r="N7" i="92"/>
  <c r="N14" i="92"/>
  <c r="G21" i="92"/>
  <c r="M21" i="92"/>
  <c r="H21" i="92"/>
  <c r="I21" i="92"/>
  <c r="N21" i="92"/>
  <c r="C21" i="92"/>
  <c r="S21" i="90"/>
  <c r="S20" i="90"/>
  <c r="S19" i="90"/>
  <c r="S18" i="90"/>
  <c r="S17" i="90"/>
  <c r="S16" i="90"/>
  <c r="S15" i="90"/>
  <c r="S14" i="90"/>
  <c r="S13" i="90"/>
  <c r="S12" i="90"/>
  <c r="S11" i="90"/>
  <c r="S10" i="90"/>
  <c r="S9" i="90"/>
  <c r="S8" i="90"/>
  <c r="E21" i="92" l="1"/>
  <c r="T21" i="64"/>
  <c r="U21" i="64"/>
  <c r="S21" i="64"/>
  <c r="C21" i="64"/>
  <c r="G22" i="91"/>
  <c r="F22" i="91"/>
  <c r="E22" i="91"/>
  <c r="D22" i="91"/>
  <c r="C22" i="91"/>
  <c r="H21" i="91"/>
  <c r="H20" i="91"/>
  <c r="H19" i="91"/>
  <c r="H18" i="91"/>
  <c r="H17" i="91"/>
  <c r="H16" i="91"/>
  <c r="H15" i="91"/>
  <c r="H14" i="91"/>
  <c r="H13" i="91"/>
  <c r="H12" i="91"/>
  <c r="H11" i="91"/>
  <c r="H10" i="91"/>
  <c r="H9" i="91"/>
  <c r="H8" i="91"/>
  <c r="H22" i="91" l="1"/>
  <c r="K22" i="90"/>
  <c r="L22" i="90"/>
  <c r="M22" i="90"/>
  <c r="N22" i="90"/>
  <c r="O22" i="90"/>
  <c r="P22" i="90"/>
  <c r="Q22" i="90"/>
  <c r="R22" i="90"/>
  <c r="S22" i="90"/>
  <c r="C5" i="73" l="1"/>
  <c r="C22" i="90" l="1"/>
  <c r="C12" i="89"/>
  <c r="C6" i="89"/>
  <c r="D22" i="90" l="1"/>
  <c r="E22" i="90"/>
  <c r="F22" i="90"/>
  <c r="G22" i="90"/>
  <c r="H22" i="90"/>
  <c r="I22" i="90"/>
  <c r="J22" i="90"/>
  <c r="C29" i="89"/>
  <c r="C32" i="89"/>
  <c r="C31" i="89" s="1"/>
  <c r="C36" i="89"/>
  <c r="C44" i="89"/>
  <c r="C48" i="89"/>
  <c r="C42" i="89" l="1"/>
  <c r="C8" i="73"/>
  <c r="C13" i="73" s="1"/>
  <c r="C53" i="89"/>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
    <s v="ThisWorkbookDataModel"/>
    <s v="[TLOAN_PORT].[Currency_new_loan].&amp;[FX]"/>
    <s v="[Measures].[Sum of 912_IN_GEL]"/>
  </metadataStrings>
  <mdxMetadata count="1">
    <mdx n="0" f="v">
      <t c="2" fi="0">
        <n x="2"/>
        <n x="1"/>
      </t>
    </mdx>
  </mdxMetadata>
  <valueMetadata count="1">
    <bk>
      <rc t="1" v="0"/>
    </bk>
  </valueMetadata>
</metadata>
</file>

<file path=xl/sharedStrings.xml><?xml version="1.0" encoding="utf-8"?>
<sst xmlns="http://schemas.openxmlformats.org/spreadsheetml/2006/main" count="1193" uniqueCount="737">
  <si>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</si>
  <si>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</si>
  <si>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</si>
  <si>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</si>
  <si>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</si>
  <si>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</si>
  <si>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</si>
  <si>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</si>
  <si>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</si>
  <si>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</si>
  <si>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</si>
  <si>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</si>
  <si>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</si>
  <si>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</si>
  <si>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</si>
  <si>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</si>
  <si>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</si>
  <si>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</si>
  <si>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</si>
  <si>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</si>
  <si>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</si>
  <si>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</si>
  <si>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</si>
  <si>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</si>
  <si>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</si>
  <si>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</si>
  <si>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</si>
  <si>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</si>
  <si>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</si>
  <si>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</si>
  <si>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</si>
  <si>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</si>
  <si>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</si>
  <si>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</si>
  <si>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</si>
  <si>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</si>
  <si>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</si>
  <si>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</si>
  <si>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</si>
  <si>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</si>
  <si>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</si>
  <si>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</si>
  <si>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</si>
  <si>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</si>
  <si>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</si>
  <si>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</si>
  <si>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</si>
  <si>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</si>
  <si>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</si>
  <si>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</si>
  <si>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</si>
  <si>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</si>
  <si>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</si>
  <si>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</si>
  <si>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</si>
  <si>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</si>
  <si>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</si>
  <si>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</si>
  <si>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</si>
  <si>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</si>
  <si>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</si>
  <si>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</si>
  <si>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</si>
  <si>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</si>
  <si>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</si>
  <si>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</si>
  <si>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</si>
  <si>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</si>
  <si>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</si>
  <si>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</si>
  <si>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</si>
  <si>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</si>
  <si>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</si>
  <si>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</si>
  <si>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</si>
  <si>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</si>
  <si>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</si>
  <si>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</si>
  <si>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</si>
  <si>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</si>
  <si>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</si>
  <si>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</si>
  <si>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</si>
  <si>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</si>
  <si>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</si>
  <si>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</si>
  <si>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</si>
  <si>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</si>
  <si>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</si>
  <si>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</si>
  <si>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</si>
  <si>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</si>
  <si>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</si>
  <si>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</si>
  <si>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</si>
  <si>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</si>
  <si>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</si>
  <si>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</si>
  <si>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</si>
  <si>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</si>
  <si>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</si>
  <si>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</si>
  <si>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</si>
  <si>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</si>
  <si>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</si>
  <si>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</si>
  <si>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</si>
  <si>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</si>
  <si>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</si>
  <si>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</si>
  <si>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</si>
  <si>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</si>
  <si>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</si>
  <si>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</si>
  <si>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</si>
  <si>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</si>
  <si>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</si>
  <si>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</si>
  <si>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</si>
  <si>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</si>
  <si>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</si>
  <si>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</si>
  <si>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</si>
  <si>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</si>
  <si>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</si>
  <si>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</si>
  <si>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</si>
  <si>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</si>
  <si>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</si>
  <si>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</si>
  <si>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</si>
  <si>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</si>
  <si>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</si>
  <si>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</si>
  <si>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</si>
  <si>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</si>
  <si>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</si>
  <si>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</si>
  <si>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</si>
  <si>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</si>
  <si>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</si>
  <si>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</si>
  <si>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</si>
  <si>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</si>
  <si>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</si>
  <si>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</si>
  <si>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</si>
  <si>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</si>
  <si>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</si>
  <si>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</si>
  <si>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</si>
  <si>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</si>
  <si>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</si>
  <si>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</si>
  <si>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</si>
  <si>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</si>
  <si>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</si>
  <si>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</si>
  <si>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</si>
  <si>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</si>
  <si>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</si>
  <si>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</si>
  <si>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</si>
  <si>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</si>
  <si>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</si>
  <si>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</si>
  <si>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</si>
  <si>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</si>
  <si>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</si>
  <si>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</si>
  <si>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</si>
  <si>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</si>
  <si>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</si>
  <si>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</si>
  <si>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</si>
  <si>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</si>
  <si>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</si>
  <si>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</si>
  <si>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</si>
  <si>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</si>
  <si>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</si>
  <si>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</si>
  <si>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</si>
  <si>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</si>
  <si>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</si>
  <si>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</si>
  <si>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</si>
  <si>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</si>
  <si>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</si>
  <si>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</si>
  <si>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</si>
  <si>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</si>
  <si>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</si>
  <si>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</si>
  <si>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</si>
  <si>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</si>
  <si>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</si>
  <si>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</si>
  <si>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</si>
  <si>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</si>
  <si>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</si>
  <si>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</si>
  <si>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</si>
  <si>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</si>
  <si>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</si>
  <si>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</si>
  <si>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</si>
  <si>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</si>
  <si>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</si>
  <si>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</si>
  <si>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</si>
  <si>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</si>
  <si>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</si>
  <si>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</si>
  <si>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</si>
  <si>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</si>
  <si>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</si>
  <si>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</si>
  <si>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</si>
  <si>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</si>
  <si>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</si>
  <si>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</si>
  <si>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</si>
  <si>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</si>
  <si>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</si>
  <si>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</si>
  <si>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</si>
  <si>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</si>
  <si>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</si>
  <si>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</si>
  <si>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</si>
  <si>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</si>
  <si>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</si>
  <si>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</si>
  <si>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</si>
  <si>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</si>
  <si>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</si>
  <si>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</si>
  <si>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</si>
  <si>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</si>
  <si>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</si>
  <si>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</si>
  <si>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</si>
  <si>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</si>
  <si>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</si>
  <si>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</si>
  <si>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</si>
  <si>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</si>
  <si>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</si>
  <si>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</si>
  <si>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</si>
  <si>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</si>
  <si>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</si>
  <si>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</si>
  <si>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</si>
  <si>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</si>
  <si>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</si>
  <si>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</si>
  <si>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</si>
  <si>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</si>
  <si>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</si>
  <si>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</si>
  <si>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</si>
  <si>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</si>
  <si>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</si>
  <si>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</si>
  <si>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</si>
  <si>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</si>
  <si>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</si>
  <si>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</si>
  <si>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</si>
  <si>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</si>
  <si>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</si>
  <si>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</si>
  <si>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</si>
  <si>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</si>
  <si>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</si>
  <si>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</si>
  <si>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</si>
  <si>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</si>
  <si>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</si>
  <si>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</si>
  <si>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</si>
  <si>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</si>
  <si>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</si>
  <si>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</si>
  <si>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</si>
  <si>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</si>
  <si>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</si>
  <si>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</si>
  <si>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</si>
  <si>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</si>
  <si>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</si>
  <si>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</si>
  <si>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</si>
  <si>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</si>
  <si>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</si>
  <si>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</si>
  <si>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</si>
  <si>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</si>
  <si>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</si>
  <si>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</si>
  <si>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</si>
  <si>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</si>
  <si>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</si>
  <si>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</si>
  <si>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</si>
  <si>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</si>
  <si>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</si>
  <si>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</si>
  <si>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</si>
  <si>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</si>
  <si>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</si>
  <si>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</si>
  <si>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</si>
  <si>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</si>
  <si>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</si>
  <si>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</si>
  <si>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</si>
  <si>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</si>
  <si>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</si>
  <si>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</si>
  <si>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</si>
  <si>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</si>
  <si>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</si>
  <si>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</si>
  <si>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</si>
  <si>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</si>
  <si>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</si>
  <si>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</si>
  <si>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</si>
  <si>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</si>
  <si>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</si>
  <si>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</si>
  <si>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</si>
  <si>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</si>
  <si>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</si>
  <si>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</si>
  <si>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</si>
  <si>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</si>
  <si>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</si>
  <si>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</si>
  <si>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</si>
  <si>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</si>
  <si>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</si>
  <si>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</si>
  <si>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</si>
  <si>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</si>
  <si>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</si>
  <si>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</si>
  <si>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</si>
  <si>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</si>
  <si>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</si>
  <si>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</si>
  <si>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</si>
  <si>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</si>
  <si>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</si>
  <si>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</si>
  <si>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</si>
  <si>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</si>
  <si>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</si>
  <si>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</si>
  <si>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</si>
  <si>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</si>
  <si>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</si>
  <si>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</si>
  <si>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</si>
  <si>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</si>
  <si>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</si>
  <si>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</si>
  <si>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</si>
  <si>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</si>
  <si>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</si>
  <si>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</si>
  <si>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</si>
  <si>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</si>
  <si>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</si>
  <si>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</si>
  <si>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</si>
  <si>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</si>
  <si>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</si>
  <si>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</si>
  <si>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</si>
  <si>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</si>
  <si>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</si>
  <si>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</si>
  <si>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</si>
  <si>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</si>
  <si>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</si>
  <si>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</si>
  <si>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</si>
  <si>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</si>
  <si>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</si>
  <si>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</si>
  <si>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</si>
  <si>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</si>
  <si>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</si>
  <si>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</si>
  <si>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</si>
  <si>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</si>
  <si>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</si>
  <si>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</si>
  <si>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</si>
  <si>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</si>
  <si>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</si>
  <si>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</si>
  <si>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</si>
  <si>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</si>
  <si>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</si>
  <si>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</si>
  <si>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</si>
  <si>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</si>
  <si>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</si>
  <si>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</si>
  <si>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</si>
  <si>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</si>
  <si>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</si>
  <si>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</si>
  <si>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</si>
  <si>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</si>
  <si>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</si>
  <si>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</si>
  <si>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</si>
  <si>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</si>
  <si>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</si>
  <si>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</si>
  <si>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</si>
  <si>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</si>
  <si>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</si>
  <si>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</si>
  <si>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</si>
  <si>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</si>
  <si>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</si>
  <si>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</si>
  <si>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</si>
  <si>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</si>
  <si>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</si>
  <si>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</si>
  <si>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</si>
  <si>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</si>
  <si>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</si>
  <si>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</si>
  <si>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</si>
  <si>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</si>
  <si>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</si>
  <si>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</si>
  <si>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</si>
  <si>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</si>
  <si>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</si>
  <si>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</si>
  <si>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</si>
  <si>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</si>
  <si>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</si>
  <si>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</si>
  <si>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</si>
  <si>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</si>
  <si>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</si>
  <si>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</si>
  <si>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</si>
  <si>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</si>
  <si>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</si>
  <si>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</si>
  <si>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</si>
  <si>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</si>
  <si>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</si>
  <si>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</si>
  <si>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</si>
  <si>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</si>
  <si>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</si>
  <si>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</si>
  <si>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</si>
  <si>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</si>
  <si>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</si>
  <si>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</si>
  <si>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</si>
  <si>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</si>
  <si>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</si>
  <si>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</si>
  <si>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</si>
  <si>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</si>
  <si>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</si>
  <si>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</si>
  <si>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</si>
  <si>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</si>
  <si>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</si>
  <si>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</si>
  <si>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</si>
  <si>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</si>
  <si>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</si>
  <si>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</si>
  <si>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</si>
  <si>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</si>
  <si>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</si>
  <si>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</si>
  <si>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</si>
  <si>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</si>
  <si>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</si>
  <si>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</si>
  <si>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</si>
  <si>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</si>
  <si>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</si>
  <si>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</si>
  <si>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</si>
  <si>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</si>
  <si>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</si>
  <si>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</si>
  <si>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</si>
  <si>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</si>
  <si>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</si>
  <si>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</si>
  <si>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</si>
  <si>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</si>
  <si>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</si>
  <si>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</si>
  <si>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</si>
  <si>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</si>
  <si>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</si>
  <si>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</si>
  <si>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</si>
  <si>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</si>
  <si>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</si>
  <si>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</si>
  <si>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</si>
  <si>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</si>
  <si>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</si>
  <si>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</si>
  <si>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</si>
  <si>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</si>
  <si>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</si>
  <si>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</si>
  <si>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</si>
  <si>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</si>
  <si>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</si>
  <si>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</si>
  <si>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</si>
  <si>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</si>
  <si>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</si>
  <si>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</si>
  <si>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</si>
  <si>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</si>
  <si>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</si>
  <si>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</si>
  <si>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</si>
  <si>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</si>
  <si>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</si>
  <si>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</si>
  <si>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</si>
  <si>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</si>
  <si>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</si>
  <si>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</si>
  <si>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</si>
  <si>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</si>
  <si>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</si>
  <si>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</si>
  <si>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</si>
  <si>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</si>
  <si>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</si>
  <si>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</si>
  <si>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</si>
  <si>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</si>
  <si>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</si>
  <si>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</si>
  <si>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</si>
  <si>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</si>
  <si>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</si>
  <si>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</si>
  <si>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</si>
  <si>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</si>
  <si>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</si>
  <si>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</si>
  <si>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</si>
  <si>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</si>
  <si>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</si>
  <si>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</si>
  <si>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</si>
  <si>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</si>
  <si>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</si>
  <si>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</si>
  <si>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</si>
  <si>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</si>
  <si>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</si>
  <si>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</si>
  <si>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</si>
  <si>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</si>
  <si>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</si>
  <si>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</si>
  <si>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</si>
  <si>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</si>
  <si>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</si>
  <si>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</si>
  <si>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</si>
  <si>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</si>
  <si>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</si>
  <si>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</si>
  <si>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</si>
  <si>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</si>
  <si>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</si>
  <si>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</si>
  <si>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</si>
  <si>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</si>
  <si>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</si>
  <si>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</si>
  <si>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</si>
  <si>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</si>
  <si>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</si>
  <si>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</si>
  <si>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</si>
  <si>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</si>
  <si>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</si>
  <si>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</si>
  <si>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</si>
  <si>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</si>
  <si>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</si>
  <si>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</si>
  <si>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</si>
  <si>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</si>
  <si>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</si>
  <si>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</si>
  <si>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</si>
  <si>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</si>
  <si>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</si>
  <si>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</si>
  <si>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</si>
  <si>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</si>
  <si>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</si>
  <si>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</si>
  <si>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</si>
  <si>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</si>
  <si>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</si>
  <si>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</si>
  <si>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</si>
  <si>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</si>
  <si>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</si>
  <si>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</si>
  <si>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</si>
  <si>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</si>
  <si>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</si>
  <si>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</si>
  <si>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</si>
  <si>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</si>
  <si>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</si>
  <si>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</si>
  <si>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</si>
  <si>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</si>
  <si>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</si>
  <si>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</si>
  <si>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</si>
  <si>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</si>
  <si>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</si>
  <si>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</si>
  <si>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</si>
  <si>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</si>
  <si>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</si>
  <si>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</si>
  <si>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</si>
  <si>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</si>
  <si>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</si>
  <si>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</si>
  <si>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</si>
  <si>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</si>
  <si>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</si>
  <si>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</si>
  <si>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</si>
  <si>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</si>
  <si>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</si>
  <si>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</si>
  <si>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</si>
  <si>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</si>
  <si>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</si>
  <si>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</si>
  <si>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</si>
  <si>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</si>
  <si>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</si>
  <si>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</si>
  <si>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</si>
  <si>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</si>
  <si>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</si>
  <si>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</si>
  <si>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</si>
  <si>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</si>
  <si>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</si>
  <si>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</si>
  <si>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</si>
  <si>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</si>
  <si>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</si>
  <si>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</si>
  <si>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</si>
  <si>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</si>
  <si>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</si>
  <si>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</si>
  <si>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</si>
  <si>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</si>
  <si>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</si>
  <si>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</si>
  <si>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</si>
  <si>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</si>
  <si>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</si>
  <si>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</si>
  <si>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</si>
  <si>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</si>
  <si>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</si>
  <si>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</si>
  <si>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</si>
  <si>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</si>
  <si>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</si>
  <si>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</si>
  <si>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</si>
  <si>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</si>
  <si>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</si>
  <si>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</si>
  <si>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</si>
  <si>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</si>
  <si>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</si>
  <si>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Arman Dunayev</t>
  </si>
  <si>
    <t>Independent member</t>
  </si>
  <si>
    <t>Chingiz Kanapianov</t>
  </si>
  <si>
    <t>Aliya Karpykova</t>
  </si>
  <si>
    <t>Non-independent member</t>
  </si>
  <si>
    <t>Viktor Skryl</t>
  </si>
  <si>
    <t xml:space="preserve">Nana Gvaladze </t>
  </si>
  <si>
    <t>Nikoloz Geguchadze</t>
  </si>
  <si>
    <t>General Director/Evaluation, Security, Human Resourses, Financial Monitoring, Marketing, Legal</t>
  </si>
  <si>
    <t>Konstantine Gordeziani</t>
  </si>
  <si>
    <t>Deputy General Director/Financial Risks, Operational Risks, Credit administration</t>
  </si>
  <si>
    <t>Shota Chkoidze</t>
  </si>
  <si>
    <t>Deputy General Director/IT, Retail Business, Bank Cards, Contact Center</t>
  </si>
  <si>
    <t>Marina Tankarova</t>
  </si>
  <si>
    <t xml:space="preserve">Deputy General Director/Finance, Accounting, Operations, Maintenance department, Stationery, Credit administration, centralized back-office
</t>
  </si>
  <si>
    <t>Tamar Goderdzishvili</t>
  </si>
  <si>
    <t xml:space="preserve">Deputy General Director/Corporate Business, Small and Medium Business, Treasury, Credit analysis
</t>
  </si>
  <si>
    <t>JSC " Halyk Bank of Kazakhstan"</t>
  </si>
  <si>
    <t>Timur Kulibayev</t>
  </si>
  <si>
    <t>Dinara Kulibayeva</t>
  </si>
  <si>
    <t>The Bank of New York (Nominal Holder)</t>
  </si>
  <si>
    <t>JSC " Halyk Bank Georgia"</t>
  </si>
  <si>
    <t>http://halykbank.ge</t>
  </si>
  <si>
    <t xml:space="preserve"> ცხრილი 9 (Capital), N10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</si>
</sst>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s>
  <borders count="13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9"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2" applyNumberFormat="0" applyFill="0" applyAlignment="0" applyProtection="0"/>
    <xf numFmtId="169" fontId="38" fillId="0" borderId="42" applyNumberFormat="0" applyFill="0" applyAlignment="0" applyProtection="0"/>
    <xf numFmtId="0"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69" fontId="39" fillId="0" borderId="43" applyNumberFormat="0" applyFill="0" applyAlignment="0" applyProtection="0"/>
    <xf numFmtId="0"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69"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9"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0" fontId="49" fillId="43" borderId="39"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6"/>
    <xf numFmtId="169" fontId="9" fillId="0" borderId="46"/>
    <xf numFmtId="168"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9"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9"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9"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8" fillId="0" borderId="50"/>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4" fillId="0" borderId="0"/>
  </cellStyleXfs>
  <cellXfs count="850">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89" fillId="0" borderId="0" xfId="0" applyFont="1"/>
    <xf numFmtId="0" fontId="46" fillId="0" borderId="0" xfId="0" applyFont="1" applyFill="1" applyBorder="1" applyAlignment="1" applyProtection="1">
      <alignment horizontal="right"/>
      <protection locked="0"/>
    </xf>
    <xf numFmtId="0" fontId="2" fillId="0" borderId="3" xfId="0" applyFont="1" applyFill="1" applyBorder="1" applyAlignment="1">
      <alignment horizontal="center" vertical="center" wrapText="1"/>
    </xf>
    <xf numFmtId="0" fontId="89" fillId="0" borderId="0" xfId="0" applyFont="1" applyBorder="1"/>
    <xf numFmtId="0" fontId="46" fillId="0" borderId="0" xfId="0" applyFont="1" applyFill="1" applyAlignment="1">
      <alignment horizontal="center"/>
    </xf>
    <xf numFmtId="0" fontId="84" fillId="0" borderId="18" xfId="0" applyFont="1" applyBorder="1" applyAlignment="1">
      <alignment horizontal="center" vertical="center" wrapText="1"/>
    </xf>
    <xf numFmtId="0" fontId="84" fillId="0" borderId="3" xfId="0" applyFont="1" applyFill="1" applyBorder="1" applyAlignment="1">
      <alignment vertical="center" wrapText="1"/>
    </xf>
    <xf numFmtId="0" fontId="84" fillId="0" borderId="21" xfId="0" applyFont="1" applyBorder="1" applyAlignment="1">
      <alignment horizontal="center" vertical="center" wrapText="1"/>
    </xf>
    <xf numFmtId="0" fontId="86" fillId="0" borderId="22"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applyAlignment="1"/>
    <xf numFmtId="0" fontId="85" fillId="0" borderId="0" xfId="0" applyFont="1" applyAlignment="1">
      <alignment wrapText="1"/>
    </xf>
    <xf numFmtId="0" fontId="2" fillId="0" borderId="20" xfId="0" applyFont="1" applyBorder="1" applyAlignment="1"/>
    <xf numFmtId="0" fontId="2" fillId="0" borderId="20" xfId="0" applyFont="1" applyBorder="1" applyAlignment="1">
      <alignment wrapText="1"/>
    </xf>
    <xf numFmtId="0" fontId="2" fillId="0" borderId="21" xfId="0" applyFont="1" applyBorder="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6" xfId="11" applyFont="1" applyFill="1" applyBorder="1" applyAlignment="1" applyProtection="1">
      <alignment horizontal="center" vertical="center"/>
    </xf>
    <xf numFmtId="0" fontId="45" fillId="0" borderId="17"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0" xfId="0" applyFont="1" applyAlignment="1">
      <alignment vertical="center"/>
    </xf>
    <xf numFmtId="0" fontId="84" fillId="0" borderId="18"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5"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7" xfId="2" applyNumberFormat="1" applyFont="1" applyFill="1" applyBorder="1" applyAlignment="1" applyProtection="1">
      <alignment horizontal="center" vertical="center"/>
      <protection locked="0"/>
    </xf>
    <xf numFmtId="0" fontId="2" fillId="0" borderId="18"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8"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59" xfId="0" applyFont="1" applyFill="1" applyBorder="1" applyAlignment="1">
      <alignment horizontal="center" vertical="center" wrapText="1"/>
    </xf>
    <xf numFmtId="0" fontId="84" fillId="0" borderId="6" xfId="0" applyFont="1" applyFill="1" applyBorder="1" applyAlignment="1">
      <alignment horizontal="center" vertical="center" wrapText="1"/>
    </xf>
    <xf numFmtId="167" fontId="85" fillId="0" borderId="0" xfId="0" applyNumberFormat="1" applyFont="1" applyBorder="1" applyAlignment="1">
      <alignment horizontal="center"/>
    </xf>
    <xf numFmtId="167" fontId="92" fillId="0" borderId="0" xfId="0" applyNumberFormat="1" applyFont="1" applyBorder="1" applyAlignment="1">
      <alignment horizontal="center"/>
    </xf>
    <xf numFmtId="167" fontId="90" fillId="0" borderId="0" xfId="0" applyNumberFormat="1" applyFont="1" applyFill="1" applyBorder="1" applyAlignment="1">
      <alignment horizontal="center"/>
    </xf>
    <xf numFmtId="0" fontId="84" fillId="0" borderId="18" xfId="0" applyFont="1" applyBorder="1" applyAlignment="1">
      <alignment vertical="center"/>
    </xf>
    <xf numFmtId="0" fontId="89" fillId="0" borderId="0" xfId="0" applyFont="1" applyAlignment="1"/>
    <xf numFmtId="0" fontId="2" fillId="3" borderId="21" xfId="9" applyFont="1" applyFill="1" applyBorder="1" applyAlignment="1" applyProtection="1">
      <alignment horizontal="left" vertical="center"/>
      <protection locked="0"/>
    </xf>
    <xf numFmtId="0" fontId="45" fillId="3" borderId="22" xfId="16" applyFont="1" applyFill="1" applyBorder="1" applyAlignment="1" applyProtection="1">
      <protection locked="0"/>
    </xf>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4" fontId="2" fillId="3" borderId="18"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9" xfId="1" applyNumberFormat="1" applyFont="1" applyFill="1" applyBorder="1" applyAlignment="1" applyProtection="1">
      <alignment horizontal="center" vertical="center" wrapText="1"/>
      <protection locked="0"/>
    </xf>
    <xf numFmtId="0" fontId="2" fillId="3" borderId="18" xfId="5" applyFont="1" applyFill="1" applyBorder="1" applyAlignment="1" applyProtection="1">
      <alignment horizontal="right" vertical="center"/>
      <protection locked="0"/>
    </xf>
    <xf numFmtId="0" fontId="45" fillId="3" borderId="23" xfId="16" applyFont="1" applyFill="1" applyBorder="1" applyAlignment="1" applyProtection="1">
      <protection locked="0"/>
    </xf>
    <xf numFmtId="0" fontId="84" fillId="0" borderId="0" xfId="0" applyFont="1" applyBorder="1" applyAlignment="1">
      <alignment vertical="center"/>
    </xf>
    <xf numFmtId="0" fontId="84" fillId="0" borderId="16" xfId="0" applyFont="1" applyBorder="1"/>
    <xf numFmtId="0" fontId="89" fillId="0" borderId="0" xfId="0" applyFont="1" applyAlignment="1">
      <alignment wrapText="1"/>
    </xf>
    <xf numFmtId="0" fontId="84" fillId="0" borderId="18" xfId="0" applyFont="1" applyBorder="1"/>
    <xf numFmtId="0" fontId="84" fillId="0" borderId="3" xfId="0" applyFont="1" applyBorder="1"/>
    <xf numFmtId="0" fontId="84" fillId="0" borderId="63" xfId="0" applyFont="1" applyBorder="1" applyAlignment="1">
      <alignment wrapText="1"/>
    </xf>
    <xf numFmtId="0" fontId="84" fillId="0" borderId="21" xfId="0" applyFont="1" applyBorder="1"/>
    <xf numFmtId="0" fontId="86" fillId="0" borderId="22" xfId="0" applyFont="1" applyBorder="1"/>
    <xf numFmtId="0" fontId="84" fillId="0" borderId="54" xfId="0" applyFont="1" applyBorder="1" applyAlignment="1">
      <alignment horizontal="center"/>
    </xf>
    <xf numFmtId="0" fontId="84" fillId="0" borderId="55"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9" fillId="0" borderId="0" xfId="0" applyFont="1" applyAlignment="1">
      <alignment horizontal="center"/>
    </xf>
    <xf numFmtId="0" fontId="2" fillId="3" borderId="18"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2" xfId="16" applyNumberFormat="1" applyFont="1" applyFill="1" applyBorder="1" applyAlignment="1" applyProtection="1">
      <protection locked="0"/>
    </xf>
    <xf numFmtId="193" fontId="84" fillId="0" borderId="0" xfId="0" applyNumberFormat="1" applyFont="1"/>
    <xf numFmtId="0" fontId="45" fillId="0" borderId="25" xfId="0" applyNumberFormat="1" applyFont="1" applyFill="1" applyBorder="1" applyAlignment="1">
      <alignment vertical="center" wrapText="1"/>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2" xfId="0" applyFont="1" applyBorder="1" applyAlignment="1">
      <alignment vertical="center" wrapText="1"/>
    </xf>
    <xf numFmtId="0" fontId="2" fillId="0" borderId="15" xfId="11" applyFont="1" applyFill="1" applyBorder="1" applyAlignment="1" applyProtection="1">
      <alignment vertical="center"/>
    </xf>
    <xf numFmtId="0" fontId="2" fillId="0" borderId="16" xfId="11" applyFont="1" applyFill="1" applyBorder="1" applyAlignment="1" applyProtection="1">
      <alignment vertical="center"/>
    </xf>
    <xf numFmtId="193" fontId="86" fillId="36" borderId="22"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0" fontId="84" fillId="0" borderId="0" xfId="0" applyFont="1" applyAlignment="1"/>
    <xf numFmtId="0" fontId="45" fillId="0" borderId="0" xfId="11" applyFont="1" applyFill="1" applyBorder="1" applyAlignment="1" applyProtection="1">
      <alignment horizontal="center"/>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84" fillId="0" borderId="16"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4" xfId="0" applyFont="1" applyBorder="1"/>
    <xf numFmtId="0" fontId="3" fillId="0" borderId="55"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8" fillId="0" borderId="0" xfId="0" applyFont="1"/>
    <xf numFmtId="0" fontId="3" fillId="0" borderId="63" xfId="0" applyFont="1" applyBorder="1"/>
    <xf numFmtId="0" fontId="3" fillId="0" borderId="0" xfId="0" applyFont="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2" xfId="0" applyNumberFormat="1" applyFont="1" applyFill="1" applyBorder="1"/>
    <xf numFmtId="9" fontId="3" fillId="0" borderId="19" xfId="20962" applyFont="1" applyBorder="1"/>
    <xf numFmtId="9" fontId="3" fillId="36" borderId="23"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2" xfId="0" applyNumberFormat="1" applyFont="1" applyFill="1" applyBorder="1"/>
    <xf numFmtId="0" fontId="84" fillId="0" borderId="0" xfId="0" applyFont="1" applyFill="1" applyBorder="1" applyAlignment="1">
      <alignment vertical="center" wrapText="1"/>
    </xf>
    <xf numFmtId="0" fontId="84" fillId="0" borderId="68" xfId="0" applyFont="1" applyFill="1" applyBorder="1" applyAlignment="1">
      <alignment vertical="center" wrapText="1"/>
    </xf>
    <xf numFmtId="0" fontId="84" fillId="0" borderId="18" xfId="0" applyFont="1" applyFill="1" applyBorder="1"/>
    <xf numFmtId="193"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6" xfId="0" applyFont="1" applyFill="1" applyBorder="1" applyAlignment="1">
      <alignment wrapText="1"/>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78" xfId="0" applyFont="1" applyFill="1" applyBorder="1" applyAlignment="1">
      <alignment horizontal="left"/>
    </xf>
    <xf numFmtId="0" fontId="100" fillId="3" borderId="79" xfId="0" applyFont="1" applyFill="1" applyBorder="1" applyAlignment="1">
      <alignment horizontal="left"/>
    </xf>
    <xf numFmtId="0" fontId="4" fillId="3" borderId="82" xfId="0" applyFont="1" applyFill="1" applyBorder="1" applyAlignment="1">
      <alignment vertical="center"/>
    </xf>
    <xf numFmtId="0" fontId="3" fillId="3" borderId="83" xfId="0" applyFont="1" applyFill="1" applyBorder="1" applyAlignment="1">
      <alignment vertical="center"/>
    </xf>
    <xf numFmtId="0" fontId="3" fillId="3" borderId="84" xfId="0" applyFont="1" applyFill="1" applyBorder="1" applyAlignment="1">
      <alignment vertical="center"/>
    </xf>
    <xf numFmtId="0" fontId="3" fillId="0" borderId="67"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18" xfId="0" applyFont="1" applyFill="1" applyBorder="1" applyAlignment="1">
      <alignment horizontal="center" vertical="center"/>
    </xf>
    <xf numFmtId="0" fontId="3" fillId="0" borderId="80" xfId="0" applyFont="1" applyFill="1" applyBorder="1" applyAlignment="1">
      <alignment vertical="center"/>
    </xf>
    <xf numFmtId="0" fontId="4" fillId="0" borderId="80" xfId="0" applyFont="1" applyFill="1" applyBorder="1" applyAlignment="1">
      <alignment vertical="center"/>
    </xf>
    <xf numFmtId="0" fontId="3" fillId="0" borderId="21" xfId="0" applyFont="1" applyFill="1" applyBorder="1" applyAlignment="1">
      <alignment horizontal="center" vertical="center"/>
    </xf>
    <xf numFmtId="0" fontId="4" fillId="0" borderId="22" xfId="0" applyFont="1" applyFill="1" applyBorder="1" applyAlignment="1">
      <alignment vertical="center"/>
    </xf>
    <xf numFmtId="0" fontId="3" fillId="3" borderId="63" xfId="0" applyFont="1" applyFill="1" applyBorder="1" applyAlignment="1">
      <alignment horizontal="center" vertical="center"/>
    </xf>
    <xf numFmtId="0" fontId="3" fillId="3" borderId="0"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169" fontId="9" fillId="37" borderId="55" xfId="20" applyBorder="1"/>
    <xf numFmtId="0" fontId="3" fillId="0" borderId="87" xfId="0" applyFont="1" applyFill="1" applyBorder="1" applyAlignment="1">
      <alignment horizontal="center" vertical="center"/>
    </xf>
    <xf numFmtId="0" fontId="3" fillId="0" borderId="88" xfId="0" applyFont="1" applyFill="1" applyBorder="1" applyAlignment="1">
      <alignment vertical="center"/>
    </xf>
    <xf numFmtId="169" fontId="9" fillId="37" borderId="24" xfId="20" applyBorder="1"/>
    <xf numFmtId="169" fontId="9" fillId="37" borderId="89" xfId="20" applyBorder="1"/>
    <xf numFmtId="169" fontId="9" fillId="37" borderId="25" xfId="20" applyBorder="1"/>
    <xf numFmtId="0" fontId="3" fillId="0" borderId="92" xfId="0" applyFont="1" applyFill="1" applyBorder="1" applyAlignment="1">
      <alignment horizontal="center" vertical="center"/>
    </xf>
    <xf numFmtId="0" fontId="3" fillId="0" borderId="93" xfId="0" applyFont="1" applyFill="1" applyBorder="1" applyAlignment="1">
      <alignment vertical="center"/>
    </xf>
    <xf numFmtId="169" fontId="9" fillId="37" borderId="30" xfId="20" applyBorder="1"/>
    <xf numFmtId="0" fontId="4" fillId="0" borderId="0" xfId="0" applyFont="1" applyFill="1" applyAlignment="1">
      <alignment horizontal="center"/>
    </xf>
    <xf numFmtId="0" fontId="86" fillId="0" borderId="80" xfId="0" applyFont="1" applyFill="1" applyBorder="1" applyAlignment="1">
      <alignment horizontal="center" vertical="center" wrapText="1"/>
    </xf>
    <xf numFmtId="0" fontId="86" fillId="0" borderId="81" xfId="0" applyFont="1" applyFill="1" applyBorder="1" applyAlignment="1">
      <alignment horizontal="center" vertical="center" wrapText="1"/>
    </xf>
    <xf numFmtId="0" fontId="95" fillId="0" borderId="0" xfId="11" applyFont="1" applyFill="1" applyBorder="1" applyProtection="1"/>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81" xfId="0" applyFont="1" applyFill="1" applyBorder="1" applyAlignment="1">
      <alignment horizontal="left" vertical="center" wrapText="1"/>
    </xf>
    <xf numFmtId="0" fontId="3" fillId="0" borderId="18" xfId="0" applyFont="1" applyFill="1" applyBorder="1" applyAlignment="1">
      <alignment horizontal="right" vertical="center" wrapText="1"/>
    </xf>
    <xf numFmtId="0" fontId="101" fillId="0" borderId="18" xfId="0" applyFont="1" applyFill="1" applyBorder="1" applyAlignment="1">
      <alignment horizontal="right" vertical="center" wrapText="1"/>
    </xf>
    <xf numFmtId="0" fontId="4" fillId="0" borderId="18"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1" xfId="5" applyNumberFormat="1" applyFont="1" applyFill="1" applyBorder="1" applyAlignment="1" applyProtection="1">
      <alignment horizontal="left" vertical="center"/>
      <protection locked="0"/>
    </xf>
    <xf numFmtId="0" fontId="103" fillId="0" borderId="22" xfId="9" applyFont="1" applyFill="1" applyBorder="1" applyAlignment="1" applyProtection="1">
      <alignment horizontal="left" vertical="center" wrapText="1"/>
      <protection locked="0"/>
    </xf>
    <xf numFmtId="0" fontId="84" fillId="0" borderId="80" xfId="0" applyFont="1" applyBorder="1" applyAlignment="1">
      <alignment vertical="center" wrapText="1"/>
    </xf>
    <xf numFmtId="14" fontId="2" fillId="3" borderId="80" xfId="8" quotePrefix="1" applyNumberFormat="1" applyFont="1" applyFill="1" applyBorder="1" applyAlignment="1" applyProtection="1">
      <alignment horizontal="left"/>
      <protection locked="0"/>
    </xf>
    <xf numFmtId="0" fontId="6" fillId="0" borderId="80" xfId="17" applyFill="1" applyBorder="1" applyAlignment="1" applyProtection="1"/>
    <xf numFmtId="49" fontId="84" fillId="0" borderId="80"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100" xfId="20964" applyFont="1" applyFill="1" applyBorder="1" applyAlignment="1">
      <alignment vertical="center"/>
    </xf>
    <xf numFmtId="0" fontId="45" fillId="76" borderId="101" xfId="20964" applyFont="1" applyFill="1" applyBorder="1" applyAlignment="1">
      <alignment vertical="center"/>
    </xf>
    <xf numFmtId="0" fontId="45" fillId="76" borderId="98" xfId="20964" applyFont="1" applyFill="1" applyBorder="1" applyAlignment="1">
      <alignment vertical="center"/>
    </xf>
    <xf numFmtId="0" fontId="106" fillId="70" borderId="97" xfId="20964" applyFont="1" applyFill="1" applyBorder="1" applyAlignment="1">
      <alignment horizontal="center" vertical="center"/>
    </xf>
    <xf numFmtId="0" fontId="106" fillId="70" borderId="98" xfId="20964" applyFont="1" applyFill="1" applyBorder="1" applyAlignment="1">
      <alignment horizontal="left" vertical="center" wrapText="1"/>
    </xf>
    <xf numFmtId="164" fontId="106" fillId="0" borderId="99" xfId="7" applyNumberFormat="1" applyFont="1" applyFill="1" applyBorder="1" applyAlignment="1" applyProtection="1">
      <alignment horizontal="right" vertical="center"/>
      <protection locked="0"/>
    </xf>
    <xf numFmtId="0" fontId="105" fillId="77" borderId="99" xfId="20964" applyFont="1" applyFill="1" applyBorder="1" applyAlignment="1">
      <alignment horizontal="center" vertical="center"/>
    </xf>
    <xf numFmtId="0" fontId="105" fillId="77" borderId="101" xfId="20964" applyFont="1" applyFill="1" applyBorder="1" applyAlignment="1">
      <alignment vertical="top" wrapText="1"/>
    </xf>
    <xf numFmtId="164" fontId="45" fillId="76" borderId="98" xfId="7" applyNumberFormat="1" applyFont="1" applyFill="1" applyBorder="1" applyAlignment="1">
      <alignment horizontal="right" vertical="center"/>
    </xf>
    <xf numFmtId="0" fontId="107" fillId="70" borderId="97" xfId="20964" applyFont="1" applyFill="1" applyBorder="1" applyAlignment="1">
      <alignment horizontal="center" vertical="center"/>
    </xf>
    <xf numFmtId="0" fontId="106" fillId="70" borderId="101" xfId="20964" applyFont="1" applyFill="1" applyBorder="1" applyAlignment="1">
      <alignment vertical="center" wrapText="1"/>
    </xf>
    <xf numFmtId="0" fontId="106" fillId="70" borderId="98" xfId="20964" applyFont="1" applyFill="1" applyBorder="1" applyAlignment="1">
      <alignment horizontal="left" vertical="center"/>
    </xf>
    <xf numFmtId="0" fontId="107" fillId="3" borderId="97" xfId="20964" applyFont="1" applyFill="1" applyBorder="1" applyAlignment="1">
      <alignment horizontal="center" vertical="center"/>
    </xf>
    <xf numFmtId="0" fontId="106" fillId="3" borderId="98" xfId="20964" applyFont="1" applyFill="1" applyBorder="1" applyAlignment="1">
      <alignment horizontal="left" vertical="center"/>
    </xf>
    <xf numFmtId="0" fontId="107" fillId="0" borderId="97" xfId="20964" applyFont="1" applyFill="1" applyBorder="1" applyAlignment="1">
      <alignment horizontal="center" vertical="center"/>
    </xf>
    <xf numFmtId="0" fontId="106" fillId="0" borderId="98" xfId="20964" applyFont="1" applyFill="1" applyBorder="1" applyAlignment="1">
      <alignment horizontal="left" vertical="center"/>
    </xf>
    <xf numFmtId="0" fontId="108" fillId="77" borderId="99" xfId="20964" applyFont="1" applyFill="1" applyBorder="1" applyAlignment="1">
      <alignment horizontal="center" vertical="center"/>
    </xf>
    <xf numFmtId="0" fontId="105" fillId="77" borderId="101" xfId="20964" applyFont="1" applyFill="1" applyBorder="1" applyAlignment="1">
      <alignment vertical="center"/>
    </xf>
    <xf numFmtId="164" fontId="106" fillId="77" borderId="99" xfId="7" applyNumberFormat="1" applyFont="1" applyFill="1" applyBorder="1" applyAlignment="1" applyProtection="1">
      <alignment horizontal="right" vertical="center"/>
      <protection locked="0"/>
    </xf>
    <xf numFmtId="0" fontId="105" fillId="76" borderId="100" xfId="20964" applyFont="1" applyFill="1" applyBorder="1" applyAlignment="1">
      <alignment vertical="center"/>
    </xf>
    <xf numFmtId="0" fontId="105" fillId="76" borderId="101" xfId="20964" applyFont="1" applyFill="1" applyBorder="1" applyAlignment="1">
      <alignment vertical="center"/>
    </xf>
    <xf numFmtId="164" fontId="105" fillId="76" borderId="98" xfId="7" applyNumberFormat="1" applyFont="1" applyFill="1" applyBorder="1" applyAlignment="1">
      <alignment horizontal="right" vertical="center"/>
    </xf>
    <xf numFmtId="0" fontId="110" fillId="3" borderId="97" xfId="20964" applyFont="1" applyFill="1" applyBorder="1" applyAlignment="1">
      <alignment horizontal="center" vertical="center"/>
    </xf>
    <xf numFmtId="0" fontId="111" fillId="77" borderId="99" xfId="20964" applyFont="1" applyFill="1" applyBorder="1" applyAlignment="1">
      <alignment horizontal="center" vertical="center"/>
    </xf>
    <xf numFmtId="0" fontId="45" fillId="77" borderId="101" xfId="20964" applyFont="1" applyFill="1" applyBorder="1" applyAlignment="1">
      <alignment vertical="center"/>
    </xf>
    <xf numFmtId="0" fontId="110" fillId="70" borderId="97" xfId="20964" applyFont="1" applyFill="1" applyBorder="1" applyAlignment="1">
      <alignment horizontal="center" vertical="center"/>
    </xf>
    <xf numFmtId="164" fontId="106" fillId="3" borderId="99" xfId="7" applyNumberFormat="1" applyFont="1" applyFill="1" applyBorder="1" applyAlignment="1" applyProtection="1">
      <alignment horizontal="right" vertical="center"/>
      <protection locked="0"/>
    </xf>
    <xf numFmtId="0" fontId="111" fillId="3" borderId="99" xfId="20964" applyFont="1" applyFill="1" applyBorder="1" applyAlignment="1">
      <alignment horizontal="center" vertical="center"/>
    </xf>
    <xf numFmtId="0" fontId="45" fillId="3" borderId="101" xfId="20964" applyFont="1" applyFill="1" applyBorder="1" applyAlignment="1">
      <alignment vertical="center"/>
    </xf>
    <xf numFmtId="0" fontId="107" fillId="70" borderId="99" xfId="20964" applyFont="1" applyFill="1" applyBorder="1" applyAlignment="1">
      <alignment horizontal="center" vertical="center"/>
    </xf>
    <xf numFmtId="0" fontId="19" fillId="70" borderId="99" xfId="20964" applyFont="1" applyFill="1" applyBorder="1" applyAlignment="1">
      <alignment horizontal="center" vertical="center"/>
    </xf>
    <xf numFmtId="0" fontId="101" fillId="0" borderId="99" xfId="0" applyFont="1" applyFill="1" applyBorder="1" applyAlignment="1">
      <alignment horizontal="left" vertical="center" wrapText="1"/>
    </xf>
    <xf numFmtId="10" fontId="97" fillId="0" borderId="99" xfId="20962" applyNumberFormat="1" applyFont="1" applyFill="1" applyBorder="1" applyAlignment="1">
      <alignment horizontal="left" vertical="center" wrapText="1"/>
    </xf>
    <xf numFmtId="10" fontId="3" fillId="0" borderId="99" xfId="20962" applyNumberFormat="1" applyFont="1" applyFill="1" applyBorder="1" applyAlignment="1">
      <alignment horizontal="left" vertical="center" wrapText="1"/>
    </xf>
    <xf numFmtId="10" fontId="4" fillId="36" borderId="99" xfId="0" applyNumberFormat="1" applyFont="1" applyFill="1" applyBorder="1" applyAlignment="1">
      <alignment horizontal="left" vertical="center" wrapText="1"/>
    </xf>
    <xf numFmtId="10" fontId="101" fillId="0" borderId="99" xfId="20962" applyNumberFormat="1" applyFont="1" applyFill="1" applyBorder="1" applyAlignment="1">
      <alignment horizontal="left" vertical="center" wrapText="1"/>
    </xf>
    <xf numFmtId="10" fontId="4" fillId="36" borderId="99" xfId="20962" applyNumberFormat="1" applyFont="1" applyFill="1" applyBorder="1" applyAlignment="1">
      <alignment horizontal="left" vertical="center" wrapText="1"/>
    </xf>
    <xf numFmtId="10" fontId="4" fillId="36" borderId="99" xfId="0" applyNumberFormat="1" applyFont="1" applyFill="1" applyBorder="1" applyAlignment="1">
      <alignment horizontal="center" vertical="center" wrapText="1"/>
    </xf>
    <xf numFmtId="10" fontId="103" fillId="0" borderId="22" xfId="20962" applyNumberFormat="1" applyFont="1" applyFill="1" applyBorder="1" applyAlignment="1" applyProtection="1">
      <alignment horizontal="left" vertical="center"/>
    </xf>
    <xf numFmtId="0" fontId="4" fillId="36" borderId="99"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4" fillId="36" borderId="82" xfId="0" applyFont="1" applyFill="1" applyBorder="1" applyAlignment="1">
      <alignment vertical="center" wrapText="1"/>
    </xf>
    <xf numFmtId="0" fontId="4" fillId="36" borderId="98" xfId="0" applyFont="1" applyFill="1" applyBorder="1" applyAlignment="1">
      <alignment vertical="center" wrapText="1"/>
    </xf>
    <xf numFmtId="0" fontId="4" fillId="36" borderId="69" xfId="0" applyFont="1" applyFill="1" applyBorder="1" applyAlignment="1">
      <alignment vertical="center" wrapText="1"/>
    </xf>
    <xf numFmtId="0" fontId="4" fillId="36" borderId="29" xfId="0" applyFont="1" applyFill="1" applyBorder="1" applyAlignment="1">
      <alignment vertical="center" wrapText="1"/>
    </xf>
    <xf numFmtId="0" fontId="84" fillId="0" borderId="99" xfId="0" applyFont="1" applyBorder="1"/>
    <xf numFmtId="0" fontId="6" fillId="0" borderId="99" xfId="17" applyFill="1" applyBorder="1" applyAlignment="1" applyProtection="1">
      <alignment horizontal="left" vertical="center"/>
    </xf>
    <xf numFmtId="0" fontId="6" fillId="0" borderId="99" xfId="17" applyBorder="1" applyAlignment="1" applyProtection="1"/>
    <xf numFmtId="0" fontId="84" fillId="0" borderId="99" xfId="0" applyFont="1" applyFill="1" applyBorder="1"/>
    <xf numFmtId="0" fontId="6" fillId="0" borderId="99" xfId="17" applyFill="1" applyBorder="1" applyAlignment="1" applyProtection="1">
      <alignment horizontal="left" vertical="center" wrapText="1"/>
    </xf>
    <xf numFmtId="0" fontId="6" fillId="0" borderId="99"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applyAlignment="1"/>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2" fillId="0" borderId="16" xfId="0" applyNumberFormat="1" applyFont="1" applyFill="1" applyBorder="1" applyAlignment="1">
      <alignment horizontal="left" vertical="center" wrapText="1" indent="1"/>
    </xf>
    <xf numFmtId="0" fontId="2" fillId="0" borderId="17" xfId="0" applyNumberFormat="1" applyFont="1" applyFill="1" applyBorder="1" applyAlignment="1">
      <alignment horizontal="left" vertical="center" wrapText="1" indent="1"/>
    </xf>
    <xf numFmtId="14" fontId="2" fillId="0" borderId="0" xfId="0" applyNumberFormat="1" applyFont="1"/>
    <xf numFmtId="169" fontId="2" fillId="37" borderId="0" xfId="20" applyFont="1" applyBorder="1"/>
    <xf numFmtId="169" fontId="2" fillId="37" borderId="96" xfId="20" applyFont="1" applyBorder="1"/>
    <xf numFmtId="0" fontId="2" fillId="0" borderId="18" xfId="0" applyFont="1" applyFill="1" applyBorder="1" applyAlignment="1">
      <alignment horizontal="right" vertical="center" wrapText="1"/>
    </xf>
    <xf numFmtId="0" fontId="2" fillId="2" borderId="18" xfId="0" applyFont="1" applyFill="1" applyBorder="1" applyAlignment="1">
      <alignment horizontal="right" vertical="center"/>
    </xf>
    <xf numFmtId="0" fontId="45" fillId="0" borderId="18" xfId="0" applyFont="1" applyFill="1" applyBorder="1" applyAlignment="1">
      <alignment horizontal="center" vertical="center" wrapText="1"/>
    </xf>
    <xf numFmtId="0" fontId="2" fillId="2" borderId="21"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4" xfId="0" applyFont="1" applyFill="1" applyBorder="1"/>
    <xf numFmtId="0" fontId="3" fillId="3" borderId="102" xfId="0" applyFont="1" applyFill="1" applyBorder="1" applyAlignment="1">
      <alignment wrapText="1"/>
    </xf>
    <xf numFmtId="0" fontId="3" fillId="3" borderId="103" xfId="0" applyFont="1" applyFill="1" applyBorder="1"/>
    <xf numFmtId="0" fontId="4" fillId="3" borderId="75" xfId="0" applyFont="1" applyFill="1" applyBorder="1" applyAlignment="1">
      <alignment horizontal="center" wrapText="1"/>
    </xf>
    <xf numFmtId="0" fontId="3" fillId="0" borderId="99" xfId="0" applyFont="1" applyFill="1" applyBorder="1" applyAlignment="1">
      <alignment horizontal="center"/>
    </xf>
    <xf numFmtId="0" fontId="3" fillId="0" borderId="99" xfId="0" applyFont="1" applyBorder="1" applyAlignment="1">
      <alignment horizontal="center"/>
    </xf>
    <xf numFmtId="0" fontId="3" fillId="3" borderId="63"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6" xfId="0" applyFont="1" applyFill="1" applyBorder="1" applyAlignment="1">
      <alignment horizontal="center" vertical="center" wrapText="1"/>
    </xf>
    <xf numFmtId="0" fontId="3" fillId="0" borderId="18" xfId="0" applyFont="1" applyBorder="1"/>
    <xf numFmtId="0" fontId="3" fillId="0" borderId="99" xfId="0" applyFont="1" applyBorder="1" applyAlignment="1">
      <alignment wrapText="1"/>
    </xf>
    <xf numFmtId="164" fontId="3" fillId="0" borderId="99" xfId="7" applyNumberFormat="1" applyFont="1" applyBorder="1"/>
    <xf numFmtId="164" fontId="3" fillId="0" borderId="81" xfId="7" applyNumberFormat="1" applyFont="1" applyBorder="1"/>
    <xf numFmtId="0" fontId="100" fillId="0" borderId="99" xfId="0" applyFont="1" applyBorder="1" applyAlignment="1">
      <alignment horizontal="left" wrapText="1" indent="2"/>
    </xf>
    <xf numFmtId="169" fontId="9" fillId="37" borderId="99" xfId="20" applyBorder="1"/>
    <xf numFmtId="164" fontId="3" fillId="0" borderId="99" xfId="7" applyNumberFormat="1" applyFont="1" applyBorder="1" applyAlignment="1">
      <alignment vertical="center"/>
    </xf>
    <xf numFmtId="0" fontId="4" fillId="0" borderId="18" xfId="0" applyFont="1" applyBorder="1"/>
    <xf numFmtId="0" fontId="4" fillId="0" borderId="99" xfId="0" applyFont="1" applyBorder="1" applyAlignment="1">
      <alignment wrapText="1"/>
    </xf>
    <xf numFmtId="164" fontId="4" fillId="0" borderId="81" xfId="7" applyNumberFormat="1" applyFont="1" applyBorder="1"/>
    <xf numFmtId="0" fontId="112" fillId="3" borderId="63" xfId="0" applyFont="1" applyFill="1" applyBorder="1" applyAlignment="1">
      <alignment horizontal="left"/>
    </xf>
    <xf numFmtId="0" fontId="112"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6" xfId="7" applyNumberFormat="1" applyFont="1" applyFill="1" applyBorder="1"/>
    <xf numFmtId="164" fontId="3" fillId="0" borderId="99" xfId="7" applyNumberFormat="1" applyFont="1" applyFill="1" applyBorder="1"/>
    <xf numFmtId="164" fontId="3" fillId="0" borderId="99" xfId="7" applyNumberFormat="1" applyFont="1" applyFill="1" applyBorder="1" applyAlignment="1">
      <alignment vertical="center"/>
    </xf>
    <xf numFmtId="0" fontId="100" fillId="0" borderId="99"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6" xfId="0" applyFont="1" applyFill="1" applyBorder="1"/>
    <xf numFmtId="0" fontId="4" fillId="0" borderId="21" xfId="0" applyFont="1" applyBorder="1"/>
    <xf numFmtId="0" fontId="4" fillId="0" borderId="22" xfId="0" applyFont="1" applyBorder="1" applyAlignment="1">
      <alignment wrapText="1"/>
    </xf>
    <xf numFmtId="10" fontId="4" fillId="0" borderId="23" xfId="20962" applyNumberFormat="1" applyFont="1" applyBorder="1"/>
    <xf numFmtId="0" fontId="2" fillId="2" borderId="87" xfId="0" applyFont="1" applyFill="1" applyBorder="1" applyAlignment="1">
      <alignment horizontal="right" vertical="center"/>
    </xf>
    <xf numFmtId="0" fontId="2" fillId="0" borderId="97" xfId="0" applyFont="1" applyBorder="1" applyAlignment="1">
      <alignment vertical="center" wrapText="1"/>
    </xf>
    <xf numFmtId="193" fontId="2" fillId="2" borderId="97" xfId="0" applyNumberFormat="1" applyFont="1" applyFill="1" applyBorder="1" applyAlignment="1" applyProtection="1">
      <alignment vertical="center"/>
      <protection locked="0"/>
    </xf>
    <xf numFmtId="193" fontId="87" fillId="2" borderId="97" xfId="0" applyNumberFormat="1" applyFont="1" applyFill="1" applyBorder="1" applyAlignment="1" applyProtection="1">
      <alignment vertical="center"/>
      <protection locked="0"/>
    </xf>
    <xf numFmtId="193" fontId="87" fillId="2" borderId="91"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4" fillId="0" borderId="0" xfId="0" applyFont="1" applyFill="1"/>
    <xf numFmtId="0" fontId="116" fillId="0" borderId="68" xfId="0" applyNumberFormat="1" applyFont="1" applyFill="1" applyBorder="1" applyAlignment="1">
      <alignment horizontal="left" vertical="center" wrapText="1"/>
    </xf>
    <xf numFmtId="0" fontId="6" fillId="0" borderId="114" xfId="17" applyBorder="1" applyAlignment="1" applyProtection="1"/>
    <xf numFmtId="0" fontId="114" fillId="0" borderId="0" xfId="0" applyFont="1" applyFill="1" applyAlignment="1">
      <alignment horizontal="left" vertical="top" wrapText="1"/>
    </xf>
    <xf numFmtId="0" fontId="2" fillId="0" borderId="114" xfId="0" applyFont="1" applyFill="1" applyBorder="1" applyAlignment="1" applyProtection="1">
      <alignment horizontal="center" vertical="center" wrapText="1"/>
    </xf>
    <xf numFmtId="0" fontId="112" fillId="0" borderId="114" xfId="0" applyFont="1" applyBorder="1" applyAlignment="1">
      <alignment horizontal="center" vertical="center"/>
    </xf>
    <xf numFmtId="0" fontId="0" fillId="0" borderId="114" xfId="0" applyBorder="1" applyAlignment="1">
      <alignment horizontal="center"/>
    </xf>
    <xf numFmtId="0" fontId="125" fillId="3" borderId="114" xfId="20966" applyFont="1" applyFill="1" applyBorder="1" applyAlignment="1">
      <alignment horizontal="left" vertical="center" wrapText="1"/>
    </xf>
    <xf numFmtId="0" fontId="126" fillId="0" borderId="114" xfId="20966" applyFont="1" applyFill="1" applyBorder="1" applyAlignment="1">
      <alignment horizontal="left" vertical="center" wrapText="1" indent="1"/>
    </xf>
    <xf numFmtId="0" fontId="127" fillId="3" borderId="124" xfId="0" applyFont="1" applyFill="1" applyBorder="1" applyAlignment="1">
      <alignment horizontal="left" vertical="center" wrapText="1"/>
    </xf>
    <xf numFmtId="0" fontId="126" fillId="3" borderId="114" xfId="20966" applyFont="1" applyFill="1" applyBorder="1" applyAlignment="1">
      <alignment horizontal="left" vertical="center" wrapText="1" indent="1"/>
    </xf>
    <xf numFmtId="0" fontId="125" fillId="0" borderId="124" xfId="0" applyFont="1" applyFill="1" applyBorder="1" applyAlignment="1">
      <alignment horizontal="left" vertical="center" wrapText="1"/>
    </xf>
    <xf numFmtId="0" fontId="127" fillId="0" borderId="124" xfId="0" applyFont="1" applyFill="1" applyBorder="1" applyAlignment="1">
      <alignment horizontal="left" vertical="center" wrapText="1"/>
    </xf>
    <xf numFmtId="0" fontId="127" fillId="0" borderId="124" xfId="0" applyFont="1" applyFill="1" applyBorder="1" applyAlignment="1">
      <alignment vertical="center" wrapText="1"/>
    </xf>
    <xf numFmtId="0" fontId="128" fillId="0" borderId="124" xfId="0" applyFont="1" applyFill="1" applyBorder="1" applyAlignment="1">
      <alignment horizontal="left" vertical="center" wrapText="1" indent="1"/>
    </xf>
    <xf numFmtId="0" fontId="128" fillId="3" borderId="124" xfId="0" applyFont="1" applyFill="1" applyBorder="1" applyAlignment="1">
      <alignment horizontal="left" vertical="center" wrapText="1" indent="1"/>
    </xf>
    <xf numFmtId="0" fontId="127" fillId="3" borderId="125" xfId="0" applyFont="1" applyFill="1" applyBorder="1" applyAlignment="1">
      <alignment horizontal="left" vertical="center" wrapText="1"/>
    </xf>
    <xf numFmtId="0" fontId="128" fillId="0" borderId="114" xfId="20966" applyFont="1" applyFill="1" applyBorder="1" applyAlignment="1">
      <alignment horizontal="left" vertical="center" wrapText="1" indent="1"/>
    </xf>
    <xf numFmtId="0" fontId="127" fillId="0" borderId="114" xfId="0" applyFont="1" applyFill="1" applyBorder="1" applyAlignment="1">
      <alignment horizontal="left" vertical="center" wrapText="1"/>
    </xf>
    <xf numFmtId="0" fontId="129" fillId="0" borderId="114" xfId="20966" applyFont="1" applyFill="1" applyBorder="1" applyAlignment="1">
      <alignment horizontal="center" vertical="center" wrapText="1"/>
    </xf>
    <xf numFmtId="0" fontId="127" fillId="3" borderId="126" xfId="0" applyFont="1" applyFill="1" applyBorder="1" applyAlignment="1">
      <alignment horizontal="left" vertical="center" wrapText="1"/>
    </xf>
    <xf numFmtId="0" fontId="0" fillId="0" borderId="127" xfId="0" applyBorder="1" applyAlignment="1">
      <alignment horizontal="center"/>
    </xf>
    <xf numFmtId="0" fontId="126" fillId="3" borderId="127" xfId="20966" applyFont="1" applyFill="1" applyBorder="1" applyAlignment="1">
      <alignment horizontal="left" vertical="center" wrapText="1" indent="1"/>
    </xf>
    <xf numFmtId="0" fontId="126" fillId="3" borderId="124" xfId="0" applyFont="1" applyFill="1" applyBorder="1" applyAlignment="1">
      <alignment horizontal="left" vertical="center" wrapText="1" indent="1"/>
    </xf>
    <xf numFmtId="0" fontId="126" fillId="0" borderId="127" xfId="20966" applyFont="1" applyFill="1" applyBorder="1" applyAlignment="1">
      <alignment horizontal="left" vertical="center" wrapText="1" indent="1"/>
    </xf>
    <xf numFmtId="0" fontId="127" fillId="0" borderId="124" xfId="0" applyFont="1" applyBorder="1" applyAlignment="1">
      <alignment horizontal="left" vertical="center" wrapText="1"/>
    </xf>
    <xf numFmtId="0" fontId="126" fillId="0" borderId="124" xfId="0" applyFont="1" applyBorder="1" applyAlignment="1">
      <alignment horizontal="left" vertical="center" wrapText="1" indent="1"/>
    </xf>
    <xf numFmtId="0" fontId="126" fillId="0" borderId="125" xfId="0" applyFont="1" applyBorder="1" applyAlignment="1">
      <alignment horizontal="left" vertical="center" wrapText="1" indent="1"/>
    </xf>
    <xf numFmtId="0" fontId="127" fillId="0" borderId="127" xfId="20966" applyFont="1" applyFill="1" applyBorder="1" applyAlignment="1">
      <alignment horizontal="left" vertical="center" wrapText="1"/>
    </xf>
    <xf numFmtId="0" fontId="127" fillId="0" borderId="127" xfId="0" applyFont="1" applyFill="1" applyBorder="1" applyAlignment="1">
      <alignment vertical="center" wrapText="1"/>
    </xf>
    <xf numFmtId="0" fontId="129" fillId="0" borderId="127" xfId="20966" applyFont="1" applyFill="1" applyBorder="1" applyAlignment="1">
      <alignment horizontal="center" vertical="center" wrapText="1"/>
    </xf>
    <xf numFmtId="0" fontId="127" fillId="3" borderId="127" xfId="20966" applyFont="1" applyFill="1" applyBorder="1" applyAlignment="1">
      <alignment horizontal="left" vertical="center" wrapText="1"/>
    </xf>
    <xf numFmtId="0" fontId="130" fillId="0" borderId="0" xfId="0" applyFont="1" applyAlignment="1">
      <alignment horizontal="justify"/>
    </xf>
    <xf numFmtId="0" fontId="127" fillId="0" borderId="127"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7" xfId="0" applyFont="1" applyFill="1" applyBorder="1" applyAlignment="1" applyProtection="1">
      <alignment horizontal="center" vertical="center" wrapText="1"/>
    </xf>
    <xf numFmtId="0" fontId="0" fillId="0" borderId="127" xfId="0" applyBorder="1" applyAlignment="1">
      <alignment horizontal="center" vertical="center"/>
    </xf>
    <xf numFmtId="0" fontId="127" fillId="0" borderId="132" xfId="0" applyFont="1" applyFill="1" applyBorder="1" applyAlignment="1">
      <alignment horizontal="justify" vertical="center" wrapText="1"/>
    </xf>
    <xf numFmtId="0" fontId="126" fillId="0" borderId="124" xfId="0" applyFont="1" applyFill="1" applyBorder="1" applyAlignment="1">
      <alignment horizontal="left" vertical="center" wrapText="1" indent="1"/>
    </xf>
    <xf numFmtId="0" fontId="126" fillId="0" borderId="125" xfId="0" applyFont="1" applyFill="1" applyBorder="1" applyAlignment="1">
      <alignment horizontal="left" vertical="center" wrapText="1" indent="1"/>
    </xf>
    <xf numFmtId="0" fontId="127" fillId="0" borderId="124" xfId="0" applyFont="1" applyFill="1" applyBorder="1" applyAlignment="1">
      <alignment horizontal="justify" vertical="center" wrapText="1"/>
    </xf>
    <xf numFmtId="0" fontId="125" fillId="0" borderId="124" xfId="0" applyFont="1" applyFill="1" applyBorder="1" applyAlignment="1">
      <alignment horizontal="justify" vertical="center" wrapText="1"/>
    </xf>
    <xf numFmtId="0" fontId="127" fillId="3" borderId="124" xfId="0" applyFont="1" applyFill="1" applyBorder="1" applyAlignment="1">
      <alignment horizontal="justify" vertical="center" wrapText="1"/>
    </xf>
    <xf numFmtId="0" fontId="127" fillId="0" borderId="125" xfId="0" applyFont="1" applyFill="1" applyBorder="1" applyAlignment="1">
      <alignment horizontal="justify" vertical="center" wrapText="1"/>
    </xf>
    <xf numFmtId="0" fontId="127" fillId="0" borderId="126" xfId="0" applyFont="1" applyFill="1" applyBorder="1" applyAlignment="1">
      <alignment horizontal="justify" vertical="center" wrapText="1"/>
    </xf>
    <xf numFmtId="0" fontId="125" fillId="0" borderId="124" xfId="0" applyFont="1" applyFill="1" applyBorder="1" applyAlignment="1">
      <alignment vertical="center" wrapText="1"/>
    </xf>
    <xf numFmtId="0" fontId="126" fillId="0" borderId="124" xfId="0" applyFont="1" applyFill="1" applyBorder="1" applyAlignment="1">
      <alignment horizontal="left" vertical="center" wrapText="1"/>
    </xf>
    <xf numFmtId="0" fontId="127" fillId="0" borderId="133" xfId="0" applyFont="1" applyFill="1" applyBorder="1" applyAlignment="1">
      <alignment vertical="center" wrapText="1"/>
    </xf>
    <xf numFmtId="0" fontId="127" fillId="3" borderId="124" xfId="0" applyFont="1" applyFill="1" applyBorder="1" applyAlignment="1">
      <alignment vertical="center" wrapText="1"/>
    </xf>
    <xf numFmtId="0" fontId="105" fillId="0" borderId="130" xfId="0" applyNumberFormat="1" applyFont="1" applyFill="1" applyBorder="1" applyAlignment="1">
      <alignment vertical="center" wrapText="1"/>
    </xf>
    <xf numFmtId="0" fontId="2" fillId="0" borderId="130" xfId="0" applyNumberFormat="1" applyFont="1" applyFill="1" applyBorder="1" applyAlignment="1">
      <alignment horizontal="left" vertical="center" wrapText="1" indent="4"/>
    </xf>
    <xf numFmtId="0" fontId="45" fillId="0" borderId="130" xfId="0" applyNumberFormat="1" applyFont="1" applyFill="1" applyBorder="1" applyAlignment="1">
      <alignment vertical="center" wrapText="1"/>
    </xf>
    <xf numFmtId="0" fontId="2" fillId="0" borderId="127" xfId="0" applyFont="1" applyFill="1" applyBorder="1" applyAlignment="1" applyProtection="1">
      <alignment horizontal="left" vertical="center" indent="11"/>
      <protection locked="0"/>
    </xf>
    <xf numFmtId="0" fontId="46" fillId="0" borderId="127" xfId="0" applyFont="1" applyFill="1" applyBorder="1" applyAlignment="1" applyProtection="1">
      <alignment horizontal="left" vertical="center" indent="17"/>
      <protection locked="0"/>
    </xf>
    <xf numFmtId="0" fontId="112" fillId="0" borderId="127" xfId="0" applyFont="1" applyBorder="1" applyAlignment="1">
      <alignment vertical="center"/>
    </xf>
    <xf numFmtId="0" fontId="96" fillId="0" borderId="127" xfId="0" applyNumberFormat="1" applyFont="1" applyFill="1" applyBorder="1" applyAlignment="1">
      <alignment vertical="center" wrapText="1"/>
    </xf>
    <xf numFmtId="0" fontId="97" fillId="0" borderId="130" xfId="0" applyNumberFormat="1" applyFont="1" applyFill="1" applyBorder="1" applyAlignment="1">
      <alignment horizontal="left" vertical="center" wrapText="1"/>
    </xf>
    <xf numFmtId="0" fontId="2" fillId="0" borderId="130" xfId="0" applyNumberFormat="1" applyFont="1" applyFill="1" applyBorder="1" applyAlignment="1">
      <alignment horizontal="left" vertical="center" wrapText="1"/>
    </xf>
    <xf numFmtId="193" fontId="95" fillId="0" borderId="0" xfId="0" applyNumberFormat="1" applyFont="1" applyFill="1" applyBorder="1" applyAlignment="1" applyProtection="1">
      <alignment horizontal="right"/>
    </xf>
    <xf numFmtId="0" fontId="126" fillId="3" borderId="125" xfId="0" applyFont="1" applyFill="1" applyBorder="1" applyAlignment="1">
      <alignment horizontal="left" vertical="center" wrapText="1" indent="1"/>
    </xf>
    <xf numFmtId="0" fontId="126" fillId="3" borderId="127" xfId="0" applyFont="1" applyFill="1" applyBorder="1" applyAlignment="1">
      <alignment horizontal="left" vertical="center" wrapText="1" indent="1"/>
    </xf>
    <xf numFmtId="0" fontId="127" fillId="0" borderId="127" xfId="0" applyFont="1" applyBorder="1" applyAlignment="1">
      <alignment horizontal="left" vertical="center" wrapText="1"/>
    </xf>
    <xf numFmtId="0" fontId="126" fillId="0" borderId="127" xfId="0" applyFont="1" applyBorder="1" applyAlignment="1">
      <alignment horizontal="left" vertical="center" wrapText="1" indent="1"/>
    </xf>
    <xf numFmtId="0" fontId="127" fillId="3" borderId="127" xfId="0" applyFont="1" applyFill="1" applyBorder="1" applyAlignment="1">
      <alignment horizontal="left" vertical="center" wrapText="1"/>
    </xf>
    <xf numFmtId="0" fontId="128" fillId="3" borderId="127" xfId="0" applyFont="1" applyFill="1" applyBorder="1" applyAlignment="1">
      <alignment horizontal="left" vertical="center" wrapText="1" indent="1"/>
    </xf>
    <xf numFmtId="0" fontId="130" fillId="0" borderId="127" xfId="0" applyFont="1" applyBorder="1" applyAlignment="1">
      <alignment horizontal="justify"/>
    </xf>
    <xf numFmtId="0" fontId="126" fillId="0" borderId="127" xfId="0" applyFont="1" applyFill="1" applyBorder="1" applyAlignment="1">
      <alignment horizontal="left" vertical="center" wrapText="1" indent="1"/>
    </xf>
    <xf numFmtId="0" fontId="114" fillId="0" borderId="0" xfId="0" applyFont="1"/>
    <xf numFmtId="0" fontId="117" fillId="0" borderId="127" xfId="0" applyFont="1" applyBorder="1"/>
    <xf numFmtId="49" fontId="119" fillId="0" borderId="127" xfId="5" applyNumberFormat="1" applyFont="1" applyFill="1" applyBorder="1" applyAlignment="1" applyProtection="1">
      <alignment horizontal="right" vertical="center"/>
      <protection locked="0"/>
    </xf>
    <xf numFmtId="0" fontId="118" fillId="3" borderId="127" xfId="13" applyFont="1" applyFill="1" applyBorder="1" applyAlignment="1" applyProtection="1">
      <alignment horizontal="left" vertical="center" wrapText="1"/>
      <protection locked="0"/>
    </xf>
    <xf numFmtId="49" fontId="118" fillId="3" borderId="127" xfId="5" applyNumberFormat="1" applyFont="1" applyFill="1" applyBorder="1" applyAlignment="1" applyProtection="1">
      <alignment horizontal="right" vertical="center"/>
      <protection locked="0"/>
    </xf>
    <xf numFmtId="0" fontId="118" fillId="0" borderId="127" xfId="13" applyFont="1" applyFill="1" applyBorder="1" applyAlignment="1" applyProtection="1">
      <alignment horizontal="left" vertical="center" wrapText="1"/>
      <protection locked="0"/>
    </xf>
    <xf numFmtId="49" fontId="118" fillId="0" borderId="127" xfId="5" applyNumberFormat="1" applyFont="1" applyFill="1" applyBorder="1" applyAlignment="1" applyProtection="1">
      <alignment horizontal="right" vertical="center"/>
      <protection locked="0"/>
    </xf>
    <xf numFmtId="0" fontId="120" fillId="0" borderId="127" xfId="13" applyFont="1" applyFill="1" applyBorder="1" applyAlignment="1" applyProtection="1">
      <alignment horizontal="left" vertical="center" wrapText="1"/>
      <protection locked="0"/>
    </xf>
    <xf numFmtId="0" fontId="117" fillId="0" borderId="127" xfId="0" applyFont="1" applyFill="1" applyBorder="1" applyAlignment="1">
      <alignment horizontal="center" vertical="center" wrapText="1"/>
    </xf>
    <xf numFmtId="14" fontId="114" fillId="0" borderId="0" xfId="0" applyNumberFormat="1" applyFont="1"/>
    <xf numFmtId="43" fontId="97" fillId="0" borderId="0" xfId="7" applyFont="1"/>
    <xf numFmtId="0" fontId="114" fillId="0" borderId="0" xfId="0" applyFont="1" applyAlignment="1">
      <alignment wrapText="1"/>
    </xf>
    <xf numFmtId="166" fontId="113" fillId="36" borderId="127" xfId="20965" applyFont="1" applyFill="1" applyBorder="1"/>
    <xf numFmtId="0" fontId="113" fillId="0" borderId="127" xfId="0" applyFont="1" applyBorder="1"/>
    <xf numFmtId="0" fontId="113" fillId="0" borderId="127" xfId="0" applyFont="1" applyFill="1" applyBorder="1"/>
    <xf numFmtId="0" fontId="113" fillId="0" borderId="127" xfId="0" applyFont="1" applyBorder="1" applyAlignment="1">
      <alignment horizontal="left" indent="8"/>
    </xf>
    <xf numFmtId="0" fontId="113" fillId="0" borderId="127" xfId="0" applyFont="1" applyBorder="1" applyAlignment="1">
      <alignment wrapText="1"/>
    </xf>
    <xf numFmtId="0" fontId="117" fillId="0" borderId="0" xfId="0" applyFont="1"/>
    <xf numFmtId="0" fontId="116" fillId="0" borderId="127" xfId="0" applyFont="1" applyBorder="1"/>
    <xf numFmtId="49" fontId="119" fillId="0" borderId="127" xfId="5" applyNumberFormat="1" applyFont="1" applyFill="1" applyBorder="1" applyAlignment="1" applyProtection="1">
      <alignment horizontal="right" vertical="center" wrapText="1"/>
      <protection locked="0"/>
    </xf>
    <xf numFmtId="49" fontId="118" fillId="3" borderId="127" xfId="5" applyNumberFormat="1" applyFont="1" applyFill="1" applyBorder="1" applyAlignment="1" applyProtection="1">
      <alignment horizontal="right" vertical="center" wrapText="1"/>
      <protection locked="0"/>
    </xf>
    <xf numFmtId="49" fontId="118" fillId="0" borderId="127" xfId="5" applyNumberFormat="1" applyFont="1" applyFill="1" applyBorder="1" applyAlignment="1" applyProtection="1">
      <alignment horizontal="right" vertical="center" wrapText="1"/>
      <protection locked="0"/>
    </xf>
    <xf numFmtId="0" fontId="113" fillId="0" borderId="127" xfId="0" applyFont="1" applyBorder="1" applyAlignment="1">
      <alignment horizontal="center" vertical="center" wrapText="1"/>
    </xf>
    <xf numFmtId="0" fontId="113" fillId="0" borderId="131" xfId="0" applyFont="1" applyFill="1" applyBorder="1" applyAlignment="1">
      <alignment horizontal="center" vertical="center" wrapText="1"/>
    </xf>
    <xf numFmtId="0" fontId="113" fillId="0" borderId="127" xfId="0" applyFont="1" applyBorder="1" applyAlignment="1">
      <alignment horizontal="center" vertical="center"/>
    </xf>
    <xf numFmtId="0" fontId="113" fillId="0" borderId="0" xfId="0" applyFont="1"/>
    <xf numFmtId="0" fontId="113" fillId="0" borderId="0" xfId="0" applyFont="1" applyAlignment="1">
      <alignment wrapText="1"/>
    </xf>
    <xf numFmtId="14" fontId="113" fillId="0" borderId="0" xfId="0" applyNumberFormat="1" applyFont="1"/>
    <xf numFmtId="0" fontId="114" fillId="0" borderId="0" xfId="0" applyFont="1" applyBorder="1"/>
    <xf numFmtId="0" fontId="114" fillId="0" borderId="0" xfId="0" applyFont="1" applyBorder="1" applyAlignment="1">
      <alignment horizontal="left"/>
    </xf>
    <xf numFmtId="0" fontId="116" fillId="0" borderId="127" xfId="0" applyFont="1" applyFill="1" applyBorder="1"/>
    <xf numFmtId="0" fontId="113" fillId="0" borderId="127" xfId="0" applyNumberFormat="1" applyFont="1" applyFill="1" applyBorder="1" applyAlignment="1">
      <alignment horizontal="left" vertical="center" wrapText="1"/>
    </xf>
    <xf numFmtId="0" fontId="116" fillId="0" borderId="127" xfId="0" applyFont="1" applyFill="1" applyBorder="1" applyAlignment="1">
      <alignment horizontal="left" wrapText="1" indent="1"/>
    </xf>
    <xf numFmtId="0" fontId="116" fillId="0" borderId="127" xfId="0" applyFont="1" applyFill="1" applyBorder="1" applyAlignment="1">
      <alignment horizontal="left" vertical="center" indent="1"/>
    </xf>
    <xf numFmtId="0" fontId="113" fillId="0" borderId="127" xfId="0" applyFont="1" applyFill="1" applyBorder="1" applyAlignment="1">
      <alignment horizontal="left" wrapText="1" indent="1"/>
    </xf>
    <xf numFmtId="0" fontId="113" fillId="0" borderId="127" xfId="0" applyFont="1" applyFill="1" applyBorder="1" applyAlignment="1">
      <alignment horizontal="left" indent="1"/>
    </xf>
    <xf numFmtId="0" fontId="113" fillId="0" borderId="127" xfId="0" applyFont="1" applyFill="1" applyBorder="1" applyAlignment="1">
      <alignment horizontal="left" wrapText="1" indent="4"/>
    </xf>
    <xf numFmtId="0" fontId="113" fillId="0" borderId="127" xfId="0" applyNumberFormat="1" applyFont="1" applyFill="1" applyBorder="1" applyAlignment="1">
      <alignment horizontal="left" indent="3"/>
    </xf>
    <xf numFmtId="0" fontId="116" fillId="0" borderId="127" xfId="0" applyFont="1" applyFill="1" applyBorder="1" applyAlignment="1">
      <alignment horizontal="left" indent="1"/>
    </xf>
    <xf numFmtId="0" fontId="117" fillId="0" borderId="7" xfId="0" applyFont="1" applyBorder="1"/>
    <xf numFmtId="0" fontId="117" fillId="0" borderId="127" xfId="0" applyFont="1" applyFill="1" applyBorder="1"/>
    <xf numFmtId="0" fontId="114" fillId="0" borderId="127" xfId="0" applyFont="1" applyFill="1" applyBorder="1" applyAlignment="1">
      <alignment horizontal="left" wrapText="1" indent="2"/>
    </xf>
    <xf numFmtId="0" fontId="114" fillId="0" borderId="127" xfId="0" applyFont="1" applyFill="1" applyBorder="1"/>
    <xf numFmtId="0" fontId="114" fillId="0" borderId="127" xfId="0" applyFont="1" applyFill="1" applyBorder="1" applyAlignment="1">
      <alignment horizontal="left" wrapText="1"/>
    </xf>
    <xf numFmtId="0" fontId="113" fillId="0" borderId="0" xfId="0" applyFont="1" applyBorder="1"/>
    <xf numFmtId="0" fontId="113" fillId="0" borderId="127" xfId="0" applyFont="1" applyBorder="1" applyAlignment="1">
      <alignment horizontal="left" indent="1"/>
    </xf>
    <xf numFmtId="0" fontId="113" fillId="0" borderId="127" xfId="0" applyFont="1" applyBorder="1" applyAlignment="1">
      <alignment horizontal="center"/>
    </xf>
    <xf numFmtId="0" fontId="113" fillId="0" borderId="0" xfId="0" applyFont="1" applyBorder="1" applyAlignment="1">
      <alignment horizontal="center" vertical="center"/>
    </xf>
    <xf numFmtId="0" fontId="113" fillId="0" borderId="127" xfId="0" applyFont="1" applyFill="1" applyBorder="1" applyAlignment="1">
      <alignment horizontal="center" vertical="center" wrapText="1"/>
    </xf>
    <xf numFmtId="0" fontId="113" fillId="0" borderId="7" xfId="0" applyFont="1" applyBorder="1" applyAlignment="1">
      <alignment horizontal="center" vertical="center" wrapText="1"/>
    </xf>
    <xf numFmtId="0" fontId="113" fillId="0" borderId="7" xfId="0" applyFont="1" applyBorder="1" applyAlignment="1">
      <alignment wrapText="1"/>
    </xf>
    <xf numFmtId="0" fontId="113" fillId="0" borderId="0" xfId="0" applyFont="1" applyBorder="1" applyAlignment="1">
      <alignment horizontal="center" vertical="center" wrapText="1"/>
    </xf>
    <xf numFmtId="0" fontId="113" fillId="0" borderId="106"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130" xfId="0" applyFont="1" applyFill="1" applyBorder="1" applyAlignment="1">
      <alignment horizontal="center" vertical="center" wrapText="1"/>
    </xf>
    <xf numFmtId="0" fontId="113" fillId="0" borderId="107" xfId="0" applyFont="1" applyFill="1" applyBorder="1" applyAlignment="1">
      <alignment horizontal="center" vertical="center" wrapText="1"/>
    </xf>
    <xf numFmtId="0" fontId="113" fillId="0" borderId="0" xfId="0" applyFont="1" applyFill="1"/>
    <xf numFmtId="49" fontId="113" fillId="0" borderId="23" xfId="0" applyNumberFormat="1" applyFont="1" applyFill="1" applyBorder="1" applyAlignment="1">
      <alignment horizontal="left" wrapText="1" indent="1"/>
    </xf>
    <xf numFmtId="0" fontId="113" fillId="0" borderId="21" xfId="0" applyNumberFormat="1" applyFont="1" applyFill="1" applyBorder="1" applyAlignment="1">
      <alignment horizontal="left" wrapText="1" indent="1"/>
    </xf>
    <xf numFmtId="49" fontId="113" fillId="0" borderId="81" xfId="0" applyNumberFormat="1" applyFont="1" applyFill="1" applyBorder="1" applyAlignment="1">
      <alignment horizontal="left" wrapText="1" indent="1"/>
    </xf>
    <xf numFmtId="0" fontId="113" fillId="0" borderId="18" xfId="0" applyNumberFormat="1" applyFont="1" applyFill="1" applyBorder="1" applyAlignment="1">
      <alignment horizontal="left" wrapText="1" indent="1"/>
    </xf>
    <xf numFmtId="49" fontId="113" fillId="0" borderId="18" xfId="0" applyNumberFormat="1" applyFont="1" applyFill="1" applyBorder="1" applyAlignment="1">
      <alignment horizontal="left" wrapText="1" indent="3"/>
    </xf>
    <xf numFmtId="49" fontId="113" fillId="0" borderId="81" xfId="0" applyNumberFormat="1" applyFont="1" applyFill="1" applyBorder="1" applyAlignment="1">
      <alignment horizontal="left" wrapText="1" indent="3"/>
    </xf>
    <xf numFmtId="49" fontId="113" fillId="0" borderId="81" xfId="0" applyNumberFormat="1" applyFont="1" applyFill="1" applyBorder="1" applyAlignment="1">
      <alignment horizontal="left" wrapText="1" indent="2"/>
    </xf>
    <xf numFmtId="49" fontId="113" fillId="0" borderId="18" xfId="0" applyNumberFormat="1" applyFont="1" applyBorder="1" applyAlignment="1">
      <alignment horizontal="left" wrapText="1" indent="2"/>
    </xf>
    <xf numFmtId="49" fontId="113" fillId="0" borderId="81" xfId="0" applyNumberFormat="1" applyFont="1" applyFill="1" applyBorder="1" applyAlignment="1">
      <alignment horizontal="left" vertical="top" wrapText="1" indent="2"/>
    </xf>
    <xf numFmtId="49" fontId="113" fillId="0" borderId="81" xfId="0" applyNumberFormat="1" applyFont="1" applyFill="1" applyBorder="1" applyAlignment="1">
      <alignment horizontal="left" indent="1"/>
    </xf>
    <xf numFmtId="0" fontId="113" fillId="0" borderId="18" xfId="0" applyNumberFormat="1" applyFont="1" applyBorder="1" applyAlignment="1">
      <alignment horizontal="left" indent="1"/>
    </xf>
    <xf numFmtId="49" fontId="113" fillId="0" borderId="18" xfId="0" applyNumberFormat="1" applyFont="1" applyBorder="1" applyAlignment="1">
      <alignment horizontal="left" indent="1"/>
    </xf>
    <xf numFmtId="49" fontId="113" fillId="0" borderId="81" xfId="0" applyNumberFormat="1" applyFont="1" applyFill="1" applyBorder="1" applyAlignment="1">
      <alignment horizontal="left" indent="3"/>
    </xf>
    <xf numFmtId="49" fontId="113" fillId="0" borderId="18" xfId="0" applyNumberFormat="1" applyFont="1" applyBorder="1" applyAlignment="1">
      <alignment horizontal="left" indent="3"/>
    </xf>
    <xf numFmtId="0" fontId="113" fillId="0" borderId="18" xfId="0" applyFont="1" applyBorder="1" applyAlignment="1">
      <alignment horizontal="left" indent="2"/>
    </xf>
    <xf numFmtId="0" fontId="113" fillId="0" borderId="81" xfId="0" applyFont="1" applyBorder="1" applyAlignment="1">
      <alignment horizontal="left" indent="2"/>
    </xf>
    <xf numFmtId="0" fontId="113" fillId="0" borderId="18" xfId="0" applyFont="1" applyBorder="1" applyAlignment="1">
      <alignment horizontal="left" indent="1"/>
    </xf>
    <xf numFmtId="0" fontId="113" fillId="0" borderId="81" xfId="0" applyFont="1" applyBorder="1" applyAlignment="1">
      <alignment horizontal="left" indent="1"/>
    </xf>
    <xf numFmtId="0" fontId="116" fillId="0" borderId="64" xfId="0" applyFont="1" applyBorder="1"/>
    <xf numFmtId="0" fontId="113" fillId="0" borderId="67" xfId="0" applyFont="1" applyBorder="1"/>
    <xf numFmtId="0" fontId="113" fillId="0" borderId="75" xfId="0" applyFont="1" applyBorder="1" applyAlignment="1">
      <alignment horizontal="center" vertical="center" wrapText="1"/>
    </xf>
    <xf numFmtId="0" fontId="113" fillId="0" borderId="81" xfId="0" applyFont="1" applyFill="1" applyBorder="1" applyAlignment="1">
      <alignment horizontal="center" vertical="center" wrapText="1"/>
    </xf>
    <xf numFmtId="0" fontId="113" fillId="0" borderId="0" xfId="0" applyFont="1" applyBorder="1" applyAlignment="1">
      <alignment wrapText="1"/>
    </xf>
    <xf numFmtId="14" fontId="113" fillId="0" borderId="0" xfId="0" applyNumberFormat="1" applyFont="1" applyBorder="1"/>
    <xf numFmtId="0" fontId="113" fillId="0" borderId="0" xfId="0" applyFont="1" applyAlignment="1">
      <alignment horizontal="center" vertical="center"/>
    </xf>
    <xf numFmtId="0" fontId="113" fillId="0" borderId="0" xfId="0" applyFont="1" applyBorder="1" applyAlignment="1">
      <alignment horizontal="left"/>
    </xf>
    <xf numFmtId="0" fontId="116" fillId="0" borderId="127" xfId="0" applyNumberFormat="1" applyFont="1" applyFill="1" applyBorder="1" applyAlignment="1">
      <alignment horizontal="left" vertical="center" wrapText="1"/>
    </xf>
    <xf numFmtId="0" fontId="113" fillId="0" borderId="7" xfId="0" applyFont="1" applyFill="1" applyBorder="1" applyAlignment="1">
      <alignment horizontal="center" vertical="center" wrapText="1"/>
    </xf>
    <xf numFmtId="0" fontId="118" fillId="0" borderId="0" xfId="0" applyFont="1"/>
    <xf numFmtId="0" fontId="95" fillId="0" borderId="0" xfId="0" applyFont="1" applyFill="1" applyBorder="1" applyAlignment="1">
      <alignment wrapText="1"/>
    </xf>
    <xf numFmtId="0" fontId="116" fillId="0" borderId="127" xfId="0" applyFont="1" applyBorder="1" applyAlignment="1">
      <alignment horizontal="center" vertical="center" wrapText="1"/>
    </xf>
    <xf numFmtId="0" fontId="118" fillId="0" borderId="0" xfId="0" applyFont="1" applyAlignment="1">
      <alignment horizontal="center" vertical="center"/>
    </xf>
    <xf numFmtId="0" fontId="134" fillId="0" borderId="0" xfId="0" applyFont="1"/>
    <xf numFmtId="0" fontId="113" fillId="0" borderId="122" xfId="0" applyNumberFormat="1" applyFont="1" applyFill="1" applyBorder="1" applyAlignment="1">
      <alignment horizontal="left" vertical="center" wrapText="1" indent="1" readingOrder="1"/>
    </xf>
    <xf numFmtId="0" fontId="134" fillId="0" borderId="127" xfId="0" applyFont="1" applyBorder="1" applyAlignment="1">
      <alignment horizontal="left" indent="3"/>
    </xf>
    <xf numFmtId="0" fontId="116" fillId="0" borderId="127" xfId="0" applyNumberFormat="1" applyFont="1" applyFill="1" applyBorder="1" applyAlignment="1">
      <alignment vertical="center" wrapText="1" readingOrder="1"/>
    </xf>
    <xf numFmtId="0" fontId="134" fillId="0" borderId="127" xfId="0" applyFont="1" applyFill="1" applyBorder="1" applyAlignment="1">
      <alignment horizontal="left" indent="2"/>
    </xf>
    <xf numFmtId="0" fontId="113" fillId="0" borderId="123" xfId="0" applyNumberFormat="1" applyFont="1" applyFill="1" applyBorder="1" applyAlignment="1">
      <alignment vertical="center" wrapText="1" readingOrder="1"/>
    </xf>
    <xf numFmtId="0" fontId="134" fillId="0" borderId="131" xfId="0" applyFont="1" applyBorder="1" applyAlignment="1">
      <alignment horizontal="left" indent="2"/>
    </xf>
    <xf numFmtId="0" fontId="113" fillId="0" borderId="122" xfId="0" applyNumberFormat="1" applyFont="1" applyFill="1" applyBorder="1" applyAlignment="1">
      <alignment vertical="center" wrapText="1" readingOrder="1"/>
    </xf>
    <xf numFmtId="0" fontId="134" fillId="0" borderId="127" xfId="0" applyFont="1" applyBorder="1" applyAlignment="1">
      <alignment horizontal="left" indent="2"/>
    </xf>
    <xf numFmtId="0" fontId="113" fillId="0" borderId="121" xfId="0" applyNumberFormat="1" applyFont="1" applyFill="1" applyBorder="1" applyAlignment="1">
      <alignment vertical="center" wrapText="1" readingOrder="1"/>
    </xf>
    <xf numFmtId="0" fontId="134" fillId="0" borderId="7" xfId="0" applyFont="1" applyBorder="1"/>
    <xf numFmtId="0" fontId="2" fillId="0" borderId="15" xfId="0" applyNumberFormat="1" applyFont="1" applyFill="1" applyBorder="1" applyAlignment="1">
      <alignment horizontal="left" vertical="center" wrapText="1" indent="1"/>
    </xf>
    <xf numFmtId="169" fontId="2" fillId="37" borderId="63" xfId="20" applyFont="1" applyBorder="1"/>
    <xf numFmtId="193" fontId="87" fillId="2" borderId="87" xfId="0" applyNumberFormat="1" applyFont="1" applyFill="1" applyBorder="1" applyAlignment="1" applyProtection="1">
      <alignment vertical="center"/>
      <protection locked="0"/>
    </xf>
    <xf numFmtId="193" fontId="87" fillId="2" borderId="131" xfId="0" applyNumberFormat="1" applyFont="1" applyFill="1" applyBorder="1" applyAlignment="1" applyProtection="1">
      <alignment vertical="center"/>
      <protection locked="0"/>
    </xf>
    <xf numFmtId="0" fontId="2" fillId="81" borderId="0" xfId="13" applyFont="1" applyFill="1" applyBorder="1" applyAlignment="1" applyProtection="1">
      <alignment wrapText="1"/>
      <protection locked="0"/>
    </xf>
    <xf numFmtId="164" fontId="84" fillId="0" borderId="18" xfId="7" applyNumberFormat="1" applyFont="1" applyFill="1" applyBorder="1" applyAlignment="1" applyProtection="1">
      <alignment vertical="center" wrapText="1"/>
      <protection locked="0"/>
    </xf>
    <xf numFmtId="164" fontId="84" fillId="0" borderId="127" xfId="7" applyNumberFormat="1" applyFont="1" applyFill="1" applyBorder="1" applyAlignment="1" applyProtection="1">
      <alignment vertical="center" wrapText="1"/>
      <protection locked="0"/>
    </xf>
    <xf numFmtId="164" fontId="84" fillId="0" borderId="81" xfId="7" applyNumberFormat="1" applyFont="1" applyFill="1" applyBorder="1" applyAlignment="1" applyProtection="1">
      <alignment vertical="center" wrapText="1"/>
      <protection locked="0"/>
    </xf>
    <xf numFmtId="164" fontId="2" fillId="0" borderId="3" xfId="7" applyNumberFormat="1" applyFont="1" applyFill="1" applyBorder="1" applyAlignment="1" applyProtection="1">
      <alignment horizontal="right" vertical="center" wrapText="1"/>
      <protection locked="0"/>
    </xf>
    <xf numFmtId="164" fontId="84" fillId="0" borderId="3" xfId="7" applyNumberFormat="1" applyFont="1" applyFill="1" applyBorder="1" applyAlignment="1" applyProtection="1">
      <alignment vertical="center" wrapText="1"/>
      <protection locked="0"/>
    </xf>
    <xf numFmtId="164" fontId="84" fillId="0" borderId="19" xfId="7" applyNumberFormat="1" applyFont="1" applyFill="1" applyBorder="1" applyAlignment="1" applyProtection="1">
      <alignment vertical="center" wrapText="1"/>
      <protection locked="0"/>
    </xf>
    <xf numFmtId="164" fontId="2" fillId="2" borderId="3" xfId="7" applyNumberFormat="1" applyFont="1" applyFill="1" applyBorder="1" applyAlignment="1" applyProtection="1">
      <alignment vertical="center"/>
      <protection locked="0"/>
    </xf>
    <xf numFmtId="164" fontId="87" fillId="2" borderId="3" xfId="7" applyNumberFormat="1" applyFont="1" applyFill="1" applyBorder="1" applyAlignment="1" applyProtection="1">
      <alignment vertical="center"/>
      <protection locked="0"/>
    </xf>
    <xf numFmtId="164" fontId="87" fillId="2" borderId="19" xfId="7" applyNumberFormat="1" applyFont="1" applyFill="1" applyBorder="1" applyAlignment="1" applyProtection="1">
      <alignment vertical="center"/>
      <protection locked="0"/>
    </xf>
    <xf numFmtId="164" fontId="87" fillId="2" borderId="18" xfId="7" applyNumberFormat="1" applyFont="1" applyFill="1" applyBorder="1" applyAlignment="1" applyProtection="1">
      <alignment vertical="center"/>
      <protection locked="0"/>
    </xf>
    <xf numFmtId="164" fontId="87" fillId="2" borderId="127" xfId="7" applyNumberFormat="1" applyFont="1" applyFill="1" applyBorder="1" applyAlignment="1" applyProtection="1">
      <alignment vertical="center"/>
      <protection locked="0"/>
    </xf>
    <xf numFmtId="164" fontId="87" fillId="2" borderId="81" xfId="7" applyNumberFormat="1" applyFont="1" applyFill="1" applyBorder="1" applyAlignment="1" applyProtection="1">
      <alignment vertical="center"/>
      <protection locked="0"/>
    </xf>
    <xf numFmtId="164" fontId="2" fillId="2" borderId="97" xfId="7" applyNumberFormat="1" applyFont="1" applyFill="1" applyBorder="1" applyAlignment="1" applyProtection="1">
      <alignment vertical="center"/>
      <protection locked="0"/>
    </xf>
    <xf numFmtId="164" fontId="87" fillId="2" borderId="97" xfId="7" applyNumberFormat="1" applyFont="1" applyFill="1" applyBorder="1" applyAlignment="1" applyProtection="1">
      <alignment vertical="center"/>
      <protection locked="0"/>
    </xf>
    <xf numFmtId="164" fontId="87" fillId="2" borderId="91" xfId="7" applyNumberFormat="1" applyFont="1" applyFill="1" applyBorder="1" applyAlignment="1" applyProtection="1">
      <alignment vertical="center"/>
      <protection locked="0"/>
    </xf>
    <xf numFmtId="164" fontId="87" fillId="2" borderId="87" xfId="7" applyNumberFormat="1" applyFont="1" applyFill="1" applyBorder="1" applyAlignment="1" applyProtection="1">
      <alignment vertical="center"/>
      <protection locked="0"/>
    </xf>
    <xf numFmtId="164" fontId="87" fillId="2" borderId="131" xfId="7" applyNumberFormat="1" applyFont="1" applyFill="1" applyBorder="1" applyAlignment="1" applyProtection="1">
      <alignment vertical="center"/>
      <protection locked="0"/>
    </xf>
    <xf numFmtId="164" fontId="2" fillId="0" borderId="3" xfId="7" applyNumberFormat="1" applyFont="1" applyFill="1" applyBorder="1" applyAlignment="1" applyProtection="1">
      <alignment vertical="center" wrapText="1"/>
      <protection locked="0"/>
    </xf>
    <xf numFmtId="9" fontId="85" fillId="0" borderId="0" xfId="20962" applyFont="1" applyFill="1"/>
    <xf numFmtId="9" fontId="2" fillId="0" borderId="3" xfId="20962" applyFont="1" applyBorder="1" applyAlignment="1" applyProtection="1">
      <alignment horizontal="right" vertical="center" wrapText="1"/>
      <protection locked="0"/>
    </xf>
    <xf numFmtId="9" fontId="84" fillId="0" borderId="3" xfId="20962" applyFont="1" applyBorder="1" applyAlignment="1" applyProtection="1">
      <alignment vertical="center" wrapText="1"/>
      <protection locked="0"/>
    </xf>
    <xf numFmtId="9" fontId="84" fillId="0" borderId="19" xfId="20962" applyFont="1" applyBorder="1" applyAlignment="1" applyProtection="1">
      <alignment vertical="center" wrapText="1"/>
      <protection locked="0"/>
    </xf>
    <xf numFmtId="9" fontId="85" fillId="0" borderId="0" xfId="20962" applyFont="1"/>
    <xf numFmtId="9" fontId="84" fillId="0" borderId="18" xfId="20962" applyFont="1" applyBorder="1" applyAlignment="1" applyProtection="1">
      <alignment vertical="center" wrapText="1"/>
      <protection locked="0"/>
    </xf>
    <xf numFmtId="9" fontId="84" fillId="0" borderId="127" xfId="20962" applyFont="1" applyBorder="1" applyAlignment="1" applyProtection="1">
      <alignment vertical="center" wrapText="1"/>
      <protection locked="0"/>
    </xf>
    <xf numFmtId="9" fontId="84" fillId="0" borderId="81" xfId="20962" applyFont="1" applyBorder="1" applyAlignment="1" applyProtection="1">
      <alignment vertical="center" wrapText="1"/>
      <protection locked="0"/>
    </xf>
    <xf numFmtId="9" fontId="2" fillId="2" borderId="3" xfId="20962" applyFont="1" applyFill="1" applyBorder="1" applyAlignment="1" applyProtection="1">
      <alignment vertical="center"/>
      <protection locked="0"/>
    </xf>
    <xf numFmtId="9" fontId="87" fillId="2" borderId="3" xfId="20962" applyFont="1" applyFill="1" applyBorder="1" applyAlignment="1" applyProtection="1">
      <alignment vertical="center"/>
      <protection locked="0"/>
    </xf>
    <xf numFmtId="9" fontId="87" fillId="2" borderId="19" xfId="20962" applyFont="1" applyFill="1" applyBorder="1" applyAlignment="1" applyProtection="1">
      <alignment vertical="center"/>
      <protection locked="0"/>
    </xf>
    <xf numFmtId="9" fontId="87" fillId="2" borderId="18" xfId="20962" applyFont="1" applyFill="1" applyBorder="1" applyAlignment="1" applyProtection="1">
      <alignment vertical="center"/>
      <protection locked="0"/>
    </xf>
    <xf numFmtId="9" fontId="87" fillId="2" borderId="127" xfId="20962" applyFont="1" applyFill="1" applyBorder="1" applyAlignment="1" applyProtection="1">
      <alignment vertical="center"/>
      <protection locked="0"/>
    </xf>
    <xf numFmtId="9" fontId="87" fillId="2" borderId="81" xfId="20962" applyFont="1" applyFill="1" applyBorder="1" applyAlignment="1" applyProtection="1">
      <alignment vertical="center"/>
      <protection locked="0"/>
    </xf>
    <xf numFmtId="9" fontId="45" fillId="0" borderId="3" xfId="20962" applyFont="1" applyFill="1" applyBorder="1" applyAlignment="1" applyProtection="1">
      <alignment horizontal="center" vertical="center" wrapText="1"/>
      <protection locked="0"/>
    </xf>
    <xf numFmtId="9" fontId="84" fillId="0" borderId="3" xfId="20962" applyFont="1" applyFill="1" applyBorder="1" applyAlignment="1" applyProtection="1">
      <alignment horizontal="center" vertical="center" wrapText="1"/>
      <protection locked="0"/>
    </xf>
    <xf numFmtId="9" fontId="84" fillId="0" borderId="19" xfId="20962" applyFont="1" applyFill="1" applyBorder="1" applyAlignment="1" applyProtection="1">
      <alignment horizontal="center" vertical="center" wrapText="1"/>
      <protection locked="0"/>
    </xf>
    <xf numFmtId="9" fontId="84" fillId="0" borderId="18" xfId="20962" applyFont="1" applyFill="1" applyBorder="1" applyAlignment="1" applyProtection="1">
      <alignment horizontal="center" vertical="center" wrapText="1"/>
      <protection locked="0"/>
    </xf>
    <xf numFmtId="9" fontId="84" fillId="0" borderId="127" xfId="20962" applyFont="1" applyFill="1" applyBorder="1" applyAlignment="1" applyProtection="1">
      <alignment horizontal="center" vertical="center" wrapText="1"/>
      <protection locked="0"/>
    </xf>
    <xf numFmtId="9" fontId="84" fillId="0" borderId="81" xfId="20962" applyFont="1" applyFill="1" applyBorder="1" applyAlignment="1" applyProtection="1">
      <alignment horizontal="center" vertical="center" wrapText="1"/>
      <protection locked="0"/>
    </xf>
    <xf numFmtId="9" fontId="2" fillId="2" borderId="97" xfId="20962" applyFont="1" applyFill="1" applyBorder="1" applyAlignment="1" applyProtection="1">
      <alignment vertical="center"/>
      <protection locked="0"/>
    </xf>
    <xf numFmtId="9" fontId="87" fillId="2" borderId="97" xfId="20962" applyFont="1" applyFill="1" applyBorder="1" applyAlignment="1" applyProtection="1">
      <alignment vertical="center"/>
      <protection locked="0"/>
    </xf>
    <xf numFmtId="9" fontId="87" fillId="2" borderId="91" xfId="20962" applyFont="1" applyFill="1" applyBorder="1" applyAlignment="1" applyProtection="1">
      <alignment vertical="center"/>
      <protection locked="0"/>
    </xf>
    <xf numFmtId="9" fontId="87" fillId="2" borderId="87" xfId="20962" applyFont="1" applyFill="1" applyBorder="1" applyAlignment="1" applyProtection="1">
      <alignment vertical="center"/>
      <protection locked="0"/>
    </xf>
    <xf numFmtId="9" fontId="87" fillId="2" borderId="131" xfId="20962" applyFont="1" applyFill="1" applyBorder="1" applyAlignment="1" applyProtection="1">
      <alignment vertical="center"/>
      <protection locked="0"/>
    </xf>
    <xf numFmtId="9" fontId="2" fillId="2" borderId="22" xfId="20962" applyFont="1" applyFill="1" applyBorder="1" applyAlignment="1" applyProtection="1">
      <alignment vertical="center"/>
      <protection locked="0"/>
    </xf>
    <xf numFmtId="9" fontId="87" fillId="2" borderId="22" xfId="20962" applyFont="1" applyFill="1" applyBorder="1" applyAlignment="1" applyProtection="1">
      <alignment vertical="center"/>
      <protection locked="0"/>
    </xf>
    <xf numFmtId="9" fontId="87" fillId="2" borderId="23" xfId="20962" applyFont="1" applyFill="1" applyBorder="1" applyAlignment="1" applyProtection="1">
      <alignment vertical="center"/>
      <protection locked="0"/>
    </xf>
    <xf numFmtId="9" fontId="87" fillId="2" borderId="21" xfId="20962" applyFont="1" applyFill="1" applyBorder="1" applyAlignment="1" applyProtection="1">
      <alignment vertical="center"/>
      <protection locked="0"/>
    </xf>
    <xf numFmtId="164" fontId="0" fillId="0" borderId="114" xfId="7" applyNumberFormat="1" applyFont="1" applyBorder="1"/>
    <xf numFmtId="164" fontId="0" fillId="36" borderId="114" xfId="7" applyNumberFormat="1" applyFont="1" applyFill="1" applyBorder="1"/>
    <xf numFmtId="164" fontId="0" fillId="0" borderId="114" xfId="7" applyNumberFormat="1" applyFont="1" applyBorder="1" applyAlignment="1">
      <alignment vertical="center"/>
    </xf>
    <xf numFmtId="164" fontId="0" fillId="36" borderId="114" xfId="7" applyNumberFormat="1" applyFont="1" applyFill="1" applyBorder="1" applyAlignment="1">
      <alignment vertical="center"/>
    </xf>
    <xf numFmtId="164" fontId="0" fillId="0" borderId="127" xfId="7" applyNumberFormat="1" applyFont="1" applyBorder="1"/>
    <xf numFmtId="164" fontId="0" fillId="36" borderId="127" xfId="7" applyNumberFormat="1" applyFont="1" applyFill="1" applyBorder="1"/>
    <xf numFmtId="164" fontId="0" fillId="0" borderId="0" xfId="0" applyNumberFormat="1"/>
    <xf numFmtId="164" fontId="0" fillId="0" borderId="127" xfId="7" applyNumberFormat="1" applyFont="1" applyBorder="1" applyProtection="1"/>
    <xf numFmtId="164" fontId="95" fillId="0" borderId="127" xfId="7" applyNumberFormat="1" applyFont="1" applyFill="1" applyBorder="1" applyAlignment="1" applyProtection="1">
      <alignment horizontal="right"/>
    </xf>
    <xf numFmtId="164" fontId="95" fillId="36" borderId="127" xfId="7" applyNumberFormat="1" applyFont="1" applyFill="1" applyBorder="1" applyAlignment="1" applyProtection="1">
      <alignment horizontal="right"/>
    </xf>
    <xf numFmtId="164" fontId="95" fillId="36" borderId="81" xfId="7" applyNumberFormat="1" applyFont="1" applyFill="1" applyBorder="1" applyAlignment="1" applyProtection="1">
      <alignment horizontal="right"/>
    </xf>
    <xf numFmtId="164" fontId="104" fillId="0" borderId="99" xfId="7" applyNumberFormat="1" applyFont="1" applyBorder="1" applyAlignment="1">
      <alignment vertical="center" wrapText="1"/>
    </xf>
    <xf numFmtId="164" fontId="104" fillId="0" borderId="100" xfId="7" applyNumberFormat="1" applyFont="1" applyBorder="1" applyAlignment="1">
      <alignment vertical="center" wrapText="1"/>
    </xf>
    <xf numFmtId="164" fontId="104" fillId="0" borderId="84" xfId="7" applyNumberFormat="1" applyFont="1" applyBorder="1" applyAlignment="1">
      <alignment vertical="center" wrapText="1"/>
    </xf>
    <xf numFmtId="164" fontId="104" fillId="0" borderId="99" xfId="7" applyNumberFormat="1" applyFont="1" applyFill="1" applyBorder="1" applyAlignment="1">
      <alignment vertical="center" wrapText="1"/>
    </xf>
    <xf numFmtId="164" fontId="104" fillId="0" borderId="84" xfId="7" applyNumberFormat="1" applyFont="1" applyFill="1" applyBorder="1" applyAlignment="1">
      <alignment vertical="center" wrapText="1"/>
    </xf>
    <xf numFmtId="164" fontId="104" fillId="36" borderId="99" xfId="7" applyNumberFormat="1" applyFont="1" applyFill="1" applyBorder="1" applyAlignment="1">
      <alignment vertical="center" wrapText="1"/>
    </xf>
    <xf numFmtId="164" fontId="104" fillId="36" borderId="100" xfId="7" applyNumberFormat="1" applyFont="1" applyFill="1" applyBorder="1" applyAlignment="1">
      <alignment vertical="center" wrapText="1"/>
    </xf>
    <xf numFmtId="164" fontId="104" fillId="36" borderId="81" xfId="7" applyNumberFormat="1" applyFont="1" applyFill="1" applyBorder="1" applyAlignment="1">
      <alignment vertical="center" wrapText="1"/>
    </xf>
    <xf numFmtId="164" fontId="104" fillId="36" borderId="84" xfId="7" applyNumberFormat="1" applyFont="1" applyFill="1" applyBorder="1" applyAlignment="1">
      <alignment vertical="center" wrapText="1"/>
    </xf>
    <xf numFmtId="164" fontId="104" fillId="36" borderId="22" xfId="7" applyNumberFormat="1" applyFont="1" applyFill="1" applyBorder="1" applyAlignment="1">
      <alignment vertical="center" wrapText="1"/>
    </xf>
    <xf numFmtId="164" fontId="104" fillId="36" borderId="24" xfId="7" applyNumberFormat="1" applyFont="1" applyFill="1" applyBorder="1" applyAlignment="1">
      <alignment vertical="center" wrapText="1"/>
    </xf>
    <xf numFmtId="164" fontId="104" fillId="36" borderId="23" xfId="7" applyNumberFormat="1" applyFont="1" applyFill="1" applyBorder="1" applyAlignment="1">
      <alignment vertical="center" wrapText="1"/>
    </xf>
    <xf numFmtId="164" fontId="104" fillId="36" borderId="38" xfId="7" applyNumberFormat="1" applyFont="1" applyFill="1" applyBorder="1" applyAlignment="1">
      <alignment vertical="center" wrapText="1"/>
    </xf>
    <xf numFmtId="0" fontId="2" fillId="0" borderId="128" xfId="0" applyFont="1" applyBorder="1" applyAlignment="1">
      <alignment wrapText="1"/>
    </xf>
    <xf numFmtId="0" fontId="2" fillId="0" borderId="81" xfId="0" applyFont="1" applyBorder="1" applyAlignment="1">
      <alignment wrapText="1"/>
    </xf>
    <xf numFmtId="0" fontId="84" fillId="0" borderId="84" xfId="0" applyFont="1" applyBorder="1" applyAlignment="1"/>
    <xf numFmtId="0" fontId="2" fillId="0" borderId="84" xfId="0" applyFont="1" applyBorder="1" applyAlignment="1">
      <alignment wrapText="1"/>
    </xf>
    <xf numFmtId="9" fontId="84" fillId="0" borderId="84" xfId="20962" applyFont="1" applyBorder="1" applyAlignment="1"/>
    <xf numFmtId="0" fontId="2" fillId="0" borderId="87" xfId="0" applyFont="1" applyBorder="1" applyAlignment="1">
      <alignment vertical="center"/>
    </xf>
    <xf numFmtId="0" fontId="2" fillId="0" borderId="137" xfId="0" applyFont="1" applyBorder="1" applyAlignment="1">
      <alignment wrapText="1"/>
    </xf>
    <xf numFmtId="10" fontId="84" fillId="0" borderId="20" xfId="0" applyNumberFormat="1" applyFont="1" applyBorder="1" applyAlignment="1"/>
    <xf numFmtId="164" fontId="84" fillId="0" borderId="80" xfId="7" applyNumberFormat="1" applyFont="1" applyFill="1" applyBorder="1" applyAlignment="1">
      <alignment horizontal="center" vertical="center"/>
    </xf>
    <xf numFmtId="164" fontId="84" fillId="0" borderId="127" xfId="7" applyNumberFormat="1" applyFont="1" applyFill="1" applyBorder="1" applyAlignment="1">
      <alignment horizontal="center" vertical="center"/>
    </xf>
    <xf numFmtId="164" fontId="84" fillId="36" borderId="17" xfId="7" applyNumberFormat="1" applyFont="1" applyFill="1" applyBorder="1" applyAlignment="1">
      <alignment horizontal="center" vertical="center"/>
    </xf>
    <xf numFmtId="164" fontId="84" fillId="0" borderId="19" xfId="7" applyNumberFormat="1" applyFont="1" applyBorder="1" applyAlignment="1"/>
    <xf numFmtId="164" fontId="84" fillId="0" borderId="19" xfId="7" applyNumberFormat="1" applyFont="1" applyBorder="1" applyAlignment="1">
      <alignment wrapText="1"/>
    </xf>
    <xf numFmtId="164" fontId="84" fillId="36" borderId="19" xfId="7" applyNumberFormat="1" applyFont="1" applyFill="1" applyBorder="1" applyAlignment="1">
      <alignment horizontal="center" vertical="center" wrapText="1"/>
    </xf>
    <xf numFmtId="164" fontId="84" fillId="36" borderId="23" xfId="7" applyNumberFormat="1" applyFont="1" applyFill="1" applyBorder="1" applyAlignment="1">
      <alignment horizontal="center" vertical="center" wrapText="1"/>
    </xf>
    <xf numFmtId="164" fontId="2" fillId="36" borderId="19" xfId="7" applyNumberFormat="1" applyFont="1" applyFill="1" applyBorder="1" applyAlignment="1" applyProtection="1">
      <alignment vertical="top"/>
    </xf>
    <xf numFmtId="164" fontId="2" fillId="3" borderId="19" xfId="7" applyNumberFormat="1" applyFont="1" applyFill="1" applyBorder="1" applyAlignment="1" applyProtection="1">
      <alignment vertical="top"/>
      <protection locked="0"/>
    </xf>
    <xf numFmtId="164" fontId="2" fillId="36" borderId="19" xfId="7" applyNumberFormat="1" applyFont="1" applyFill="1" applyBorder="1" applyAlignment="1" applyProtection="1">
      <alignment vertical="top" wrapText="1"/>
    </xf>
    <xf numFmtId="164" fontId="2" fillId="3" borderId="19" xfId="7" applyNumberFormat="1" applyFont="1" applyFill="1" applyBorder="1" applyAlignment="1" applyProtection="1">
      <alignment vertical="top" wrapText="1"/>
      <protection locked="0"/>
    </xf>
    <xf numFmtId="164" fontId="2" fillId="3" borderId="81" xfId="7" applyNumberFormat="1" applyFont="1" applyFill="1" applyBorder="1" applyAlignment="1" applyProtection="1">
      <alignment vertical="top" wrapText="1"/>
      <protection locked="0"/>
    </xf>
    <xf numFmtId="164" fontId="2" fillId="36" borderId="19" xfId="7" applyNumberFormat="1" applyFont="1" applyFill="1" applyBorder="1" applyAlignment="1" applyProtection="1">
      <alignment vertical="top" wrapText="1"/>
      <protection locked="0"/>
    </xf>
    <xf numFmtId="164" fontId="2" fillId="36" borderId="23" xfId="7" applyNumberFormat="1" applyFont="1" applyFill="1" applyBorder="1" applyAlignment="1" applyProtection="1">
      <alignment vertical="top" wrapText="1"/>
    </xf>
    <xf numFmtId="164" fontId="3" fillId="0" borderId="81" xfId="7" applyNumberFormat="1" applyFont="1" applyFill="1" applyBorder="1" applyAlignment="1">
      <alignment horizontal="right" vertical="center" wrapText="1"/>
    </xf>
    <xf numFmtId="164" fontId="4" fillId="36" borderId="81" xfId="7" applyNumberFormat="1" applyFont="1" applyFill="1" applyBorder="1" applyAlignment="1">
      <alignment horizontal="left" vertical="center" wrapText="1"/>
    </xf>
    <xf numFmtId="164" fontId="4" fillId="36" borderId="81" xfId="7" applyNumberFormat="1" applyFont="1" applyFill="1" applyBorder="1" applyAlignment="1">
      <alignment horizontal="center" vertical="center" wrapText="1"/>
    </xf>
    <xf numFmtId="164" fontId="3" fillId="0" borderId="23" xfId="7" applyNumberFormat="1" applyFont="1" applyFill="1" applyBorder="1" applyAlignment="1">
      <alignment horizontal="right" vertical="center" wrapText="1"/>
    </xf>
    <xf numFmtId="164" fontId="84" fillId="0" borderId="11" xfId="7" applyNumberFormat="1" applyFont="1" applyBorder="1" applyAlignment="1">
      <alignment horizontal="center" vertical="center"/>
    </xf>
    <xf numFmtId="164" fontId="84" fillId="0" borderId="11" xfId="7" applyNumberFormat="1" applyFont="1" applyFill="1" applyBorder="1" applyAlignment="1">
      <alignment horizontal="center" vertical="center"/>
    </xf>
    <xf numFmtId="164" fontId="88" fillId="0" borderId="11" xfId="7" applyNumberFormat="1" applyFont="1" applyFill="1" applyBorder="1" applyAlignment="1">
      <alignment horizontal="center" vertical="center"/>
    </xf>
    <xf numFmtId="164" fontId="84" fillId="0" borderId="12" xfId="7" applyNumberFormat="1" applyFont="1" applyFill="1" applyBorder="1" applyAlignment="1">
      <alignment horizontal="center" vertical="center"/>
    </xf>
    <xf numFmtId="164" fontId="86" fillId="0" borderId="13" xfId="7" applyNumberFormat="1" applyFont="1" applyFill="1" applyBorder="1" applyAlignment="1">
      <alignment horizontal="center" vertical="center"/>
    </xf>
    <xf numFmtId="164" fontId="84" fillId="0" borderId="12" xfId="7" applyNumberFormat="1" applyFont="1" applyBorder="1" applyAlignment="1">
      <alignment horizontal="center" vertical="center"/>
    </xf>
    <xf numFmtId="164" fontId="84" fillId="0" borderId="127" xfId="7" applyNumberFormat="1" applyFont="1" applyBorder="1" applyAlignment="1">
      <alignment horizontal="center" vertical="center"/>
    </xf>
    <xf numFmtId="164" fontId="86" fillId="0" borderId="127" xfId="7" applyNumberFormat="1" applyFont="1" applyFill="1" applyBorder="1" applyAlignment="1">
      <alignment horizontal="center" vertical="center"/>
    </xf>
    <xf numFmtId="164" fontId="88" fillId="0" borderId="12" xfId="7" applyNumberFormat="1" applyFont="1" applyBorder="1" applyAlignment="1">
      <alignment horizontal="center" vertical="center"/>
    </xf>
    <xf numFmtId="164" fontId="84" fillId="0" borderId="60" xfId="7" applyNumberFormat="1" applyFont="1" applyBorder="1" applyAlignment="1">
      <alignment horizontal="center" vertical="center"/>
    </xf>
    <xf numFmtId="164" fontId="84" fillId="0" borderId="58" xfId="7" applyNumberFormat="1" applyFont="1" applyBorder="1" applyAlignment="1">
      <alignment horizontal="center" vertical="center"/>
    </xf>
    <xf numFmtId="164" fontId="84" fillId="0" borderId="58" xfId="7" applyNumberFormat="1" applyFont="1" applyFill="1" applyBorder="1" applyAlignment="1">
      <alignment horizontal="center" vertical="center"/>
    </xf>
    <xf numFmtId="164" fontId="88" fillId="0" borderId="58" xfId="7" applyNumberFormat="1" applyFont="1" applyFill="1" applyBorder="1" applyAlignment="1">
      <alignment horizontal="center" vertical="center"/>
    </xf>
    <xf numFmtId="164" fontId="46" fillId="0" borderId="58" xfId="7" applyNumberFormat="1" applyFont="1" applyFill="1" applyBorder="1" applyAlignment="1">
      <alignment horizontal="center" vertical="center"/>
    </xf>
    <xf numFmtId="164" fontId="84" fillId="0" borderId="61" xfId="7" applyNumberFormat="1" applyFont="1" applyFill="1" applyBorder="1" applyAlignment="1">
      <alignment horizontal="center" vertical="center"/>
    </xf>
    <xf numFmtId="164" fontId="86" fillId="0" borderId="56" xfId="7" applyNumberFormat="1" applyFont="1" applyFill="1" applyBorder="1" applyAlignment="1">
      <alignment horizontal="center" vertical="center"/>
    </xf>
    <xf numFmtId="164" fontId="136" fillId="80" borderId="57" xfId="7" applyNumberFormat="1" applyFont="1" applyFill="1" applyBorder="1" applyAlignment="1">
      <alignment horizontal="center" vertical="center"/>
    </xf>
    <xf numFmtId="164" fontId="84" fillId="0" borderId="61" xfId="7" applyNumberFormat="1" applyFont="1" applyBorder="1" applyAlignment="1">
      <alignment horizontal="center" vertical="center"/>
    </xf>
    <xf numFmtId="164" fontId="84" fillId="0" borderId="62" xfId="7" applyNumberFormat="1" applyFont="1" applyBorder="1" applyAlignment="1">
      <alignment horizontal="center" vertical="center"/>
    </xf>
    <xf numFmtId="164" fontId="86" fillId="0" borderId="31" xfId="7" applyNumberFormat="1" applyFont="1" applyBorder="1" applyAlignment="1">
      <alignment horizontal="center" vertical="center"/>
    </xf>
    <xf numFmtId="164" fontId="86" fillId="0" borderId="11" xfId="7" applyNumberFormat="1" applyFont="1" applyFill="1" applyBorder="1" applyAlignment="1">
      <alignment horizontal="center" vertical="center"/>
    </xf>
    <xf numFmtId="164" fontId="94" fillId="0" borderId="11" xfId="7" applyNumberFormat="1" applyFont="1" applyFill="1" applyBorder="1" applyAlignment="1">
      <alignment horizontal="center" vertical="center"/>
    </xf>
    <xf numFmtId="164" fontId="86" fillId="0" borderId="14" xfId="7" applyNumberFormat="1" applyFont="1" applyBorder="1" applyAlignment="1">
      <alignment horizontal="center" vertical="center"/>
    </xf>
    <xf numFmtId="164" fontId="86" fillId="0" borderId="11" xfId="7" applyNumberFormat="1" applyFont="1" applyBorder="1" applyAlignment="1">
      <alignment horizontal="center" vertical="center"/>
    </xf>
    <xf numFmtId="164" fontId="86" fillId="0" borderId="12" xfId="7" applyNumberFormat="1" applyFont="1" applyBorder="1" applyAlignment="1">
      <alignment horizontal="center" vertical="center"/>
    </xf>
    <xf numFmtId="164" fontId="86" fillId="0" borderId="127" xfId="7" applyNumberFormat="1" applyFont="1" applyBorder="1" applyAlignment="1">
      <alignment horizontal="center" vertical="center"/>
    </xf>
    <xf numFmtId="164" fontId="84" fillId="0" borderId="3" xfId="7" applyNumberFormat="1" applyFont="1" applyBorder="1" applyAlignment="1"/>
    <xf numFmtId="164" fontId="84" fillId="36" borderId="22" xfId="7" applyNumberFormat="1" applyFont="1" applyFill="1" applyBorder="1"/>
    <xf numFmtId="164" fontId="84" fillId="0" borderId="18" xfId="7" applyNumberFormat="1" applyFont="1" applyBorder="1" applyAlignment="1"/>
    <xf numFmtId="164" fontId="84" fillId="0" borderId="20" xfId="7" applyNumberFormat="1" applyFont="1" applyBorder="1" applyAlignment="1"/>
    <xf numFmtId="164" fontId="84" fillId="36" borderId="52" xfId="7" applyNumberFormat="1" applyFont="1" applyFill="1" applyBorder="1" applyAlignment="1"/>
    <xf numFmtId="164" fontId="84" fillId="36" borderId="21" xfId="7" applyNumberFormat="1" applyFont="1" applyFill="1" applyBorder="1"/>
    <xf numFmtId="164" fontId="84" fillId="36" borderId="23" xfId="7" applyNumberFormat="1" applyFont="1" applyFill="1" applyBorder="1"/>
    <xf numFmtId="164" fontId="84" fillId="36" borderId="53" xfId="7" applyNumberFormat="1" applyFont="1" applyFill="1" applyBorder="1"/>
    <xf numFmtId="164" fontId="3" fillId="0" borderId="85" xfId="7" applyNumberFormat="1" applyFont="1" applyFill="1" applyBorder="1" applyAlignment="1">
      <alignment vertical="center"/>
    </xf>
    <xf numFmtId="164" fontId="3" fillId="0" borderId="64" xfId="7" applyNumberFormat="1" applyFont="1" applyFill="1" applyBorder="1" applyAlignment="1">
      <alignment vertical="center"/>
    </xf>
    <xf numFmtId="164" fontId="3" fillId="0" borderId="80" xfId="7" applyNumberFormat="1" applyFont="1" applyFill="1" applyBorder="1" applyAlignment="1">
      <alignment vertical="center"/>
    </xf>
    <xf numFmtId="164" fontId="3" fillId="0" borderId="86" xfId="7" applyNumberFormat="1" applyFont="1" applyFill="1" applyBorder="1" applyAlignment="1">
      <alignment vertical="center"/>
    </xf>
    <xf numFmtId="164" fontId="3" fillId="0" borderId="81" xfId="7" applyNumberFormat="1" applyFont="1" applyFill="1" applyBorder="1" applyAlignment="1">
      <alignment vertical="center"/>
    </xf>
    <xf numFmtId="164" fontId="3" fillId="0" borderId="22" xfId="7" applyNumberFormat="1" applyFont="1" applyFill="1" applyBorder="1" applyAlignment="1">
      <alignment vertical="center"/>
    </xf>
    <xf numFmtId="164" fontId="3" fillId="0" borderId="24" xfId="7" applyNumberFormat="1" applyFont="1" applyFill="1" applyBorder="1" applyAlignment="1">
      <alignment vertical="center"/>
    </xf>
    <xf numFmtId="164" fontId="3" fillId="0" borderId="23"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17" xfId="7" applyNumberFormat="1" applyFont="1" applyFill="1" applyBorder="1" applyAlignment="1">
      <alignment vertical="center"/>
    </xf>
    <xf numFmtId="164" fontId="3" fillId="0" borderId="90" xfId="7" applyNumberFormat="1" applyFont="1" applyFill="1" applyBorder="1" applyAlignment="1">
      <alignment vertical="center"/>
    </xf>
    <xf numFmtId="164" fontId="3" fillId="0" borderId="91" xfId="7" applyNumberFormat="1" applyFont="1" applyFill="1" applyBorder="1" applyAlignment="1">
      <alignment vertical="center"/>
    </xf>
    <xf numFmtId="9" fontId="3" fillId="0" borderId="94" xfId="20962" applyFont="1" applyFill="1" applyBorder="1" applyAlignment="1">
      <alignment vertical="center"/>
    </xf>
    <xf numFmtId="9" fontId="3" fillId="0" borderId="95" xfId="20962" applyFont="1" applyFill="1" applyBorder="1" applyAlignment="1">
      <alignment vertical="center"/>
    </xf>
    <xf numFmtId="164" fontId="2" fillId="36" borderId="3" xfId="7" applyNumberFormat="1" applyFont="1" applyFill="1" applyBorder="1" applyProtection="1">
      <protection locked="0"/>
    </xf>
    <xf numFmtId="164" fontId="2" fillId="3" borderId="3" xfId="7" applyNumberFormat="1" applyFont="1" applyFill="1" applyBorder="1" applyProtection="1">
      <protection locked="0"/>
    </xf>
    <xf numFmtId="164" fontId="45" fillId="36" borderId="22" xfId="7" applyNumberFormat="1" applyFont="1" applyFill="1" applyBorder="1" applyAlignment="1" applyProtection="1">
      <protection locked="0"/>
    </xf>
    <xf numFmtId="164" fontId="2" fillId="36" borderId="19" xfId="7" applyNumberFormat="1" applyFont="1" applyFill="1" applyBorder="1" applyProtection="1">
      <protection locked="0"/>
    </xf>
    <xf numFmtId="164" fontId="2" fillId="0" borderId="3" xfId="7" applyNumberFormat="1" applyFont="1" applyFill="1" applyBorder="1" applyProtection="1">
      <protection locked="0"/>
    </xf>
    <xf numFmtId="164" fontId="2" fillId="3" borderId="22" xfId="7" applyNumberFormat="1" applyFont="1" applyFill="1" applyBorder="1" applyProtection="1">
      <protection locked="0"/>
    </xf>
    <xf numFmtId="164" fontId="45" fillId="36" borderId="23" xfId="7" applyNumberFormat="1" applyFont="1" applyFill="1" applyBorder="1" applyAlignment="1" applyProtection="1">
      <protection locked="0"/>
    </xf>
    <xf numFmtId="164" fontId="117" fillId="0" borderId="127" xfId="7" applyNumberFormat="1" applyFont="1" applyBorder="1"/>
    <xf numFmtId="164" fontId="113" fillId="0" borderId="127" xfId="7" applyNumberFormat="1" applyFont="1" applyBorder="1"/>
    <xf numFmtId="164" fontId="113" fillId="0" borderId="127" xfId="7" applyNumberFormat="1" applyFont="1" applyFill="1" applyBorder="1"/>
    <xf numFmtId="164" fontId="116" fillId="0" borderId="127" xfId="7" applyNumberFormat="1" applyFont="1" applyBorder="1"/>
    <xf numFmtId="164" fontId="114" fillId="0" borderId="127" xfId="7" applyNumberFormat="1" applyFont="1" applyBorder="1"/>
    <xf numFmtId="164" fontId="114" fillId="78" borderId="127" xfId="7" applyNumberFormat="1" applyFont="1" applyFill="1" applyBorder="1"/>
    <xf numFmtId="164" fontId="114" fillId="0" borderId="127" xfId="7" applyNumberFormat="1" applyFont="1" applyFill="1" applyBorder="1"/>
    <xf numFmtId="164" fontId="113" fillId="0" borderId="127" xfId="7" applyNumberFormat="1" applyFont="1" applyBorder="1" applyAlignment="1">
      <alignment horizontal="left" indent="1"/>
    </xf>
    <xf numFmtId="164" fontId="116" fillId="76" borderId="127" xfId="7" applyNumberFormat="1" applyFont="1" applyFill="1" applyBorder="1"/>
    <xf numFmtId="164" fontId="116" fillId="0" borderId="18" xfId="7" applyNumberFormat="1" applyFont="1" applyBorder="1"/>
    <xf numFmtId="164" fontId="113" fillId="0" borderId="81" xfId="7" applyNumberFormat="1" applyFont="1" applyBorder="1"/>
    <xf numFmtId="164" fontId="113" fillId="0" borderId="130" xfId="7" applyNumberFormat="1" applyFont="1" applyBorder="1"/>
    <xf numFmtId="164" fontId="113" fillId="0" borderId="18" xfId="7" applyNumberFormat="1" applyFont="1" applyBorder="1" applyAlignment="1">
      <alignment horizontal="left" indent="1"/>
    </xf>
    <xf numFmtId="164" fontId="113" fillId="0" borderId="18" xfId="7" applyNumberFormat="1" applyFont="1" applyBorder="1" applyAlignment="1">
      <alignment horizontal="left" indent="2"/>
    </xf>
    <xf numFmtId="164" fontId="113" fillId="0" borderId="18" xfId="7" applyNumberFormat="1" applyFont="1" applyFill="1" applyBorder="1" applyAlignment="1">
      <alignment horizontal="left" indent="3"/>
    </xf>
    <xf numFmtId="164" fontId="113" fillId="0" borderId="18" xfId="7" applyNumberFormat="1" applyFont="1" applyFill="1" applyBorder="1" applyAlignment="1">
      <alignment horizontal="left" indent="1"/>
    </xf>
    <xf numFmtId="164" fontId="113" fillId="79" borderId="18" xfId="7" applyNumberFormat="1" applyFont="1" applyFill="1" applyBorder="1"/>
    <xf numFmtId="164" fontId="113" fillId="79" borderId="127" xfId="7" applyNumberFormat="1" applyFont="1" applyFill="1" applyBorder="1"/>
    <xf numFmtId="164" fontId="113" fillId="79" borderId="81" xfId="7" applyNumberFormat="1" applyFont="1" applyFill="1" applyBorder="1"/>
    <xf numFmtId="164" fontId="113" fillId="79" borderId="130" xfId="7" applyNumberFormat="1" applyFont="1" applyFill="1" applyBorder="1"/>
    <xf numFmtId="164" fontId="113" fillId="0" borderId="18" xfId="7" applyNumberFormat="1" applyFont="1" applyFill="1" applyBorder="1" applyAlignment="1">
      <alignment horizontal="left" vertical="top" wrapText="1" indent="2"/>
    </xf>
    <xf numFmtId="164" fontId="113" fillId="0" borderId="81" xfId="7" applyNumberFormat="1" applyFont="1" applyFill="1" applyBorder="1"/>
    <xf numFmtId="164" fontId="113" fillId="0" borderId="130" xfId="7" applyNumberFormat="1" applyFont="1" applyFill="1" applyBorder="1"/>
    <xf numFmtId="164" fontId="113" fillId="0" borderId="18" xfId="7" applyNumberFormat="1" applyFont="1" applyFill="1" applyBorder="1" applyAlignment="1">
      <alignment horizontal="left" wrapText="1" indent="3"/>
    </xf>
    <xf numFmtId="164" fontId="113" fillId="0" borderId="18" xfId="7" applyNumberFormat="1" applyFont="1" applyFill="1" applyBorder="1" applyAlignment="1">
      <alignment horizontal="left" wrapText="1" indent="2"/>
    </xf>
    <xf numFmtId="164" fontId="113" fillId="0" borderId="18" xfId="7" applyNumberFormat="1" applyFont="1" applyFill="1" applyBorder="1" applyAlignment="1">
      <alignment horizontal="left" wrapText="1" indent="1"/>
    </xf>
    <xf numFmtId="164" fontId="113" fillId="0" borderId="21" xfId="7" applyNumberFormat="1" applyFont="1" applyFill="1" applyBorder="1" applyAlignment="1">
      <alignment horizontal="left" wrapText="1" indent="1"/>
    </xf>
    <xf numFmtId="164" fontId="113" fillId="0" borderId="22" xfId="7" applyNumberFormat="1" applyFont="1" applyFill="1" applyBorder="1"/>
    <xf numFmtId="164" fontId="113" fillId="0" borderId="23" xfId="7" applyNumberFormat="1" applyFont="1" applyFill="1" applyBorder="1"/>
    <xf numFmtId="164" fontId="113" fillId="0" borderId="25" xfId="7" applyNumberFormat="1" applyFont="1" applyFill="1" applyBorder="1"/>
    <xf numFmtId="164" fontId="113" fillId="0" borderId="127" xfId="7" applyNumberFormat="1" applyFont="1" applyFill="1" applyBorder="1" applyAlignment="1">
      <alignment horizontal="left" vertical="center" wrapText="1"/>
    </xf>
    <xf numFmtId="164" fontId="113" fillId="0" borderId="127" xfId="7" applyNumberFormat="1" applyFont="1" applyBorder="1" applyAlignment="1">
      <alignment horizontal="center" vertical="center" wrapText="1"/>
    </xf>
    <xf numFmtId="164" fontId="113" fillId="0" borderId="127" xfId="7" applyNumberFormat="1" applyFont="1" applyBorder="1" applyAlignment="1">
      <alignment horizontal="center" vertical="center"/>
    </xf>
    <xf numFmtId="164" fontId="116" fillId="0" borderId="127" xfId="7" applyNumberFormat="1" applyFont="1" applyFill="1" applyBorder="1" applyAlignment="1">
      <alignment horizontal="left" vertical="center" wrapText="1"/>
    </xf>
    <xf numFmtId="164" fontId="118" fillId="0" borderId="127" xfId="7" applyNumberFormat="1" applyFont="1" applyBorder="1"/>
    <xf numFmtId="164" fontId="118" fillId="0" borderId="131" xfId="7" applyNumberFormat="1" applyFont="1" applyBorder="1"/>
    <xf numFmtId="10" fontId="106" fillId="0" borderId="99" xfId="7" applyNumberFormat="1" applyFont="1" applyFill="1" applyBorder="1" applyAlignment="1" applyProtection="1">
      <alignment horizontal="right" vertical="center"/>
      <protection locked="0"/>
    </xf>
    <xf numFmtId="10" fontId="118" fillId="0" borderId="127" xfId="7" applyNumberFormat="1" applyFont="1" applyBorder="1"/>
    <xf numFmtId="10" fontId="118" fillId="0" borderId="131" xfId="7" applyNumberFormat="1" applyFont="1" applyBorder="1"/>
    <xf numFmtId="0" fontId="85" fillId="0" borderId="127" xfId="0" applyFont="1" applyBorder="1"/>
    <xf numFmtId="14" fontId="84" fillId="0" borderId="0" xfId="0" applyNumberFormat="1" applyFont="1"/>
    <xf numFmtId="0" fontId="94" fillId="0" borderId="66" xfId="0" applyFont="1" applyBorder="1" applyAlignment="1">
      <alignment horizontal="left" wrapText="1"/>
    </xf>
    <xf numFmtId="0" fontId="94" fillId="0" borderId="65" xfId="0" applyFont="1" applyBorder="1" applyAlignment="1">
      <alignment horizontal="left" wrapText="1"/>
    </xf>
    <xf numFmtId="0" fontId="94" fillId="0" borderId="135" xfId="0" applyFont="1" applyBorder="1" applyAlignment="1">
      <alignment horizontal="center" vertical="center"/>
    </xf>
    <xf numFmtId="0" fontId="94" fillId="0" borderId="30" xfId="0" applyFont="1" applyBorder="1" applyAlignment="1">
      <alignment horizontal="center" vertical="center"/>
    </xf>
    <xf numFmtId="0" fontId="94" fillId="0" borderId="136" xfId="0" applyFont="1" applyBorder="1" applyAlignment="1">
      <alignment horizontal="center" vertical="center"/>
    </xf>
    <xf numFmtId="0" fontId="135" fillId="0" borderId="135" xfId="0" applyFont="1" applyBorder="1" applyAlignment="1">
      <alignment horizontal="center"/>
    </xf>
    <xf numFmtId="0" fontId="135" fillId="0" borderId="30" xfId="0" applyFont="1" applyBorder="1" applyAlignment="1">
      <alignment horizontal="center"/>
    </xf>
    <xf numFmtId="0" fontId="135" fillId="0" borderId="136" xfId="0" applyFont="1" applyBorder="1" applyAlignment="1">
      <alignment horizontal="center"/>
    </xf>
    <xf numFmtId="164" fontId="0" fillId="0" borderId="128" xfId="7" applyNumberFormat="1" applyFont="1" applyBorder="1" applyAlignment="1">
      <alignment horizontal="center"/>
    </xf>
    <xf numFmtId="164" fontId="0" fillId="0" borderId="129" xfId="7" applyNumberFormat="1" applyFont="1" applyBorder="1" applyAlignment="1">
      <alignment horizontal="center"/>
    </xf>
    <xf numFmtId="164" fontId="0" fillId="0" borderId="130" xfId="7" applyNumberFormat="1" applyFont="1" applyBorder="1" applyAlignment="1">
      <alignment horizontal="center"/>
    </xf>
    <xf numFmtId="0" fontId="0" fillId="0" borderId="114" xfId="0" applyBorder="1" applyAlignment="1">
      <alignment horizontal="center" vertical="center"/>
    </xf>
    <xf numFmtId="0" fontId="122" fillId="0" borderId="115" xfId="0" applyFont="1" applyBorder="1" applyAlignment="1">
      <alignment horizontal="center" vertical="center"/>
    </xf>
    <xf numFmtId="0" fontId="122" fillId="0" borderId="7" xfId="0" applyFont="1" applyBorder="1" applyAlignment="1">
      <alignment horizontal="center" vertical="center"/>
    </xf>
    <xf numFmtId="0" fontId="123" fillId="0" borderId="16" xfId="0" applyFont="1" applyFill="1" applyBorder="1" applyAlignment="1" applyProtection="1">
      <alignment horizontal="center" vertical="center"/>
    </xf>
    <xf numFmtId="0" fontId="123" fillId="0" borderId="17" xfId="0" applyFont="1" applyFill="1" applyBorder="1" applyAlignment="1" applyProtection="1">
      <alignment horizontal="center" vertical="center"/>
    </xf>
    <xf numFmtId="0" fontId="0" fillId="0" borderId="116" xfId="0" applyBorder="1" applyAlignment="1">
      <alignment horizontal="center"/>
    </xf>
    <xf numFmtId="0" fontId="0" fillId="0" borderId="117" xfId="0" applyBorder="1" applyAlignment="1">
      <alignment horizontal="center"/>
    </xf>
    <xf numFmtId="0" fontId="0" fillId="0" borderId="118" xfId="0" applyBorder="1" applyAlignment="1">
      <alignment horizontal="center"/>
    </xf>
    <xf numFmtId="164" fontId="0" fillId="0" borderId="116" xfId="7" applyNumberFormat="1" applyFont="1" applyBorder="1" applyAlignment="1">
      <alignment horizontal="center"/>
    </xf>
    <xf numFmtId="164" fontId="0" fillId="0" borderId="117" xfId="7" applyNumberFormat="1" applyFont="1" applyBorder="1" applyAlignment="1">
      <alignment horizontal="center"/>
    </xf>
    <xf numFmtId="164" fontId="0" fillId="0" borderId="118" xfId="7" applyNumberFormat="1" applyFont="1" applyBorder="1" applyAlignment="1">
      <alignment horizontal="center"/>
    </xf>
    <xf numFmtId="0" fontId="0" fillId="0" borderId="68" xfId="0" applyBorder="1" applyAlignment="1">
      <alignment horizontal="center" vertical="center"/>
    </xf>
    <xf numFmtId="0" fontId="0" fillId="0" borderId="75" xfId="0" applyBorder="1" applyAlignment="1">
      <alignment horizontal="center" vertical="center"/>
    </xf>
    <xf numFmtId="0" fontId="122" fillId="0" borderId="131" xfId="0" applyFont="1" applyBorder="1" applyAlignment="1">
      <alignment horizontal="center" vertical="center" wrapText="1"/>
    </xf>
    <xf numFmtId="0" fontId="122" fillId="0" borderId="7" xfId="0" applyFont="1" applyBorder="1" applyAlignment="1">
      <alignment horizontal="center" vertical="center" wrapText="1"/>
    </xf>
    <xf numFmtId="0" fontId="0" fillId="0" borderId="127" xfId="0" applyBorder="1" applyAlignment="1">
      <alignment horizontal="center" vertical="center"/>
    </xf>
    <xf numFmtId="0" fontId="0" fillId="0" borderId="127" xfId="0" applyBorder="1" applyAlignment="1">
      <alignment horizontal="center" vertical="center" wrapText="1"/>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80" xfId="0" applyFont="1" applyFill="1" applyBorder="1" applyAlignment="1">
      <alignment horizontal="center" vertical="center" wrapText="1"/>
    </xf>
    <xf numFmtId="0" fontId="84" fillId="0" borderId="80" xfId="0" applyFont="1" applyFill="1" applyBorder="1" applyAlignment="1">
      <alignment horizontal="center" vertical="center" wrapText="1"/>
    </xf>
    <xf numFmtId="0" fontId="45" fillId="0" borderId="80" xfId="11" applyFont="1" applyFill="1" applyBorder="1" applyAlignment="1" applyProtection="1">
      <alignment horizontal="center" vertical="center" wrapText="1"/>
    </xf>
    <xf numFmtId="0" fontId="45" fillId="0" borderId="81" xfId="11" applyFont="1" applyFill="1" applyBorder="1" applyAlignment="1" applyProtection="1">
      <alignment horizontal="center" vertical="center" wrapText="1"/>
    </xf>
    <xf numFmtId="0" fontId="45" fillId="0" borderId="70"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1" xfId="13" applyFont="1" applyFill="1" applyBorder="1" applyAlignment="1" applyProtection="1">
      <alignment horizontal="center" vertical="center" wrapText="1"/>
      <protection locked="0"/>
    </xf>
    <xf numFmtId="0" fontId="99" fillId="3" borderId="6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9"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164" fontId="45" fillId="0" borderId="72" xfId="1" applyNumberFormat="1" applyFont="1" applyFill="1" applyBorder="1" applyAlignment="1" applyProtection="1">
      <alignment horizontal="center" vertical="center" wrapText="1"/>
      <protection locked="0"/>
    </xf>
    <xf numFmtId="164" fontId="45" fillId="0" borderId="73" xfId="1" applyNumberFormat="1" applyFont="1" applyFill="1" applyBorder="1" applyAlignment="1" applyProtection="1">
      <alignment horizontal="center" vertical="center" wrapText="1"/>
      <protection locked="0"/>
    </xf>
    <xf numFmtId="0" fontId="3" fillId="0" borderId="7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86" fillId="0" borderId="74" xfId="0" applyFont="1" applyBorder="1" applyAlignment="1">
      <alignment horizontal="center"/>
    </xf>
    <xf numFmtId="0" fontId="86" fillId="0" borderId="75"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4" xfId="0" applyFont="1" applyFill="1" applyBorder="1" applyAlignment="1">
      <alignment horizontal="left" vertical="center"/>
    </xf>
    <xf numFmtId="0" fontId="100" fillId="0" borderId="55" xfId="0" applyFont="1" applyFill="1" applyBorder="1" applyAlignment="1">
      <alignment horizontal="left" vertical="center"/>
    </xf>
    <xf numFmtId="0" fontId="3" fillId="0" borderId="55"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1" xfId="0" applyFont="1" applyBorder="1" applyAlignment="1">
      <alignment horizontal="center" vertical="center" wrapText="1"/>
    </xf>
    <xf numFmtId="0" fontId="116" fillId="0" borderId="104" xfId="0" applyNumberFormat="1" applyFont="1" applyFill="1" applyBorder="1" applyAlignment="1">
      <alignment horizontal="left" vertical="center" wrapText="1"/>
    </xf>
    <xf numFmtId="0" fontId="116" fillId="0" borderId="105" xfId="0" applyNumberFormat="1" applyFont="1" applyFill="1" applyBorder="1" applyAlignment="1">
      <alignment horizontal="left" vertical="center" wrapText="1"/>
    </xf>
    <xf numFmtId="0" fontId="116" fillId="0" borderId="109" xfId="0" applyNumberFormat="1" applyFont="1" applyFill="1" applyBorder="1" applyAlignment="1">
      <alignment horizontal="left" vertical="center" wrapText="1"/>
    </xf>
    <xf numFmtId="0" fontId="116" fillId="0" borderId="110" xfId="0" applyNumberFormat="1" applyFont="1" applyFill="1" applyBorder="1" applyAlignment="1">
      <alignment horizontal="left" vertical="center" wrapText="1"/>
    </xf>
    <xf numFmtId="0" fontId="116" fillId="0" borderId="112" xfId="0" applyNumberFormat="1" applyFont="1" applyFill="1" applyBorder="1" applyAlignment="1">
      <alignment horizontal="left" vertical="center" wrapText="1"/>
    </xf>
    <xf numFmtId="0" fontId="116" fillId="0" borderId="113" xfId="0" applyNumberFormat="1" applyFont="1" applyFill="1" applyBorder="1" applyAlignment="1">
      <alignment horizontal="left" vertical="center" wrapText="1"/>
    </xf>
    <xf numFmtId="0" fontId="117" fillId="0" borderId="106" xfId="0" applyFont="1" applyFill="1" applyBorder="1" applyAlignment="1">
      <alignment horizontal="center" vertical="center" wrapText="1"/>
    </xf>
    <xf numFmtId="0" fontId="117" fillId="0" borderId="107" xfId="0" applyFont="1" applyFill="1" applyBorder="1" applyAlignment="1">
      <alignment horizontal="center" vertical="center" wrapText="1"/>
    </xf>
    <xf numFmtId="0" fontId="117" fillId="0" borderId="108" xfId="0" applyFont="1" applyFill="1" applyBorder="1" applyAlignment="1">
      <alignment horizontal="center" vertical="center" wrapText="1"/>
    </xf>
    <xf numFmtId="0" fontId="117" fillId="0" borderId="85" xfId="0" applyFont="1" applyFill="1" applyBorder="1" applyAlignment="1">
      <alignment horizontal="center" vertical="center" wrapText="1"/>
    </xf>
    <xf numFmtId="0" fontId="117" fillId="0" borderId="111" xfId="0" applyFont="1" applyFill="1" applyBorder="1" applyAlignment="1">
      <alignment horizontal="center" vertical="center" wrapText="1"/>
    </xf>
    <xf numFmtId="0" fontId="117" fillId="0" borderId="75" xfId="0" applyFont="1" applyFill="1" applyBorder="1" applyAlignment="1">
      <alignment horizontal="center" vertical="center" wrapText="1"/>
    </xf>
    <xf numFmtId="0" fontId="113" fillId="0" borderId="131"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7" xfId="0" applyFont="1" applyBorder="1" applyAlignment="1">
      <alignment horizontal="center" vertical="center" wrapText="1"/>
    </xf>
    <xf numFmtId="0" fontId="121" fillId="0" borderId="127" xfId="0" applyFont="1" applyFill="1" applyBorder="1" applyAlignment="1">
      <alignment horizontal="center" vertical="center"/>
    </xf>
    <xf numFmtId="0" fontId="121" fillId="0" borderId="106" xfId="0" applyFont="1" applyFill="1" applyBorder="1" applyAlignment="1">
      <alignment horizontal="center" vertical="center"/>
    </xf>
    <xf numFmtId="0" fontId="121" fillId="0" borderId="108" xfId="0" applyFont="1" applyFill="1" applyBorder="1" applyAlignment="1">
      <alignment horizontal="center" vertical="center"/>
    </xf>
    <xf numFmtId="0" fontId="121" fillId="0" borderId="85" xfId="0" applyFont="1" applyFill="1" applyBorder="1" applyAlignment="1">
      <alignment horizontal="center" vertical="center"/>
    </xf>
    <xf numFmtId="0" fontId="121" fillId="0" borderId="75" xfId="0" applyFont="1" applyFill="1" applyBorder="1" applyAlignment="1">
      <alignment horizontal="center" vertical="center"/>
    </xf>
    <xf numFmtId="0" fontId="117" fillId="0" borderId="127" xfId="0" applyFont="1" applyFill="1" applyBorder="1" applyAlignment="1">
      <alignment horizontal="center" vertical="center" wrapText="1"/>
    </xf>
    <xf numFmtId="0" fontId="113" fillId="0" borderId="130" xfId="0" applyFont="1" applyBorder="1" applyAlignment="1">
      <alignment horizontal="center" vertical="center" wrapText="1"/>
    </xf>
    <xf numFmtId="0" fontId="116" fillId="0" borderId="106" xfId="0" applyFont="1" applyFill="1" applyBorder="1" applyAlignment="1">
      <alignment horizontal="center" vertical="center" wrapText="1"/>
    </xf>
    <xf numFmtId="0" fontId="116" fillId="0" borderId="108" xfId="0" applyFont="1" applyFill="1" applyBorder="1" applyAlignment="1">
      <alignment horizontal="center" vertical="center" wrapText="1"/>
    </xf>
    <xf numFmtId="0" fontId="116" fillId="0" borderId="70" xfId="0" applyFont="1" applyFill="1" applyBorder="1" applyAlignment="1">
      <alignment horizontal="center" vertical="center" wrapText="1"/>
    </xf>
    <xf numFmtId="0" fontId="116" fillId="0" borderId="68" xfId="0" applyFont="1" applyFill="1" applyBorder="1" applyAlignment="1">
      <alignment horizontal="center" vertical="center" wrapText="1"/>
    </xf>
    <xf numFmtId="0" fontId="116" fillId="0" borderId="85"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3" fillId="0" borderId="128" xfId="0" applyFont="1" applyFill="1" applyBorder="1" applyAlignment="1">
      <alignment horizontal="center" vertical="center" wrapText="1"/>
    </xf>
    <xf numFmtId="0" fontId="113" fillId="0" borderId="129"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75" xfId="0" applyFont="1" applyBorder="1" applyAlignment="1">
      <alignment horizontal="center" vertical="center" wrapText="1"/>
    </xf>
    <xf numFmtId="0" fontId="116" fillId="0" borderId="54" xfId="0" applyNumberFormat="1" applyFont="1" applyFill="1" applyBorder="1" applyAlignment="1">
      <alignment horizontal="left" vertical="top" wrapText="1"/>
    </xf>
    <xf numFmtId="0" fontId="116" fillId="0" borderId="77" xfId="0" applyNumberFormat="1" applyFont="1" applyFill="1" applyBorder="1" applyAlignment="1">
      <alignment horizontal="left" vertical="top" wrapText="1"/>
    </xf>
    <xf numFmtId="0" fontId="116" fillId="0" borderId="63" xfId="0" applyNumberFormat="1" applyFont="1" applyFill="1" applyBorder="1" applyAlignment="1">
      <alignment horizontal="left" vertical="top" wrapText="1"/>
    </xf>
    <xf numFmtId="0" fontId="116" fillId="0" borderId="96" xfId="0" applyNumberFormat="1" applyFont="1" applyFill="1" applyBorder="1" applyAlignment="1">
      <alignment horizontal="left" vertical="top" wrapText="1"/>
    </xf>
    <xf numFmtId="0" fontId="116" fillId="0" borderId="103" xfId="0" applyNumberFormat="1" applyFont="1" applyFill="1" applyBorder="1" applyAlignment="1">
      <alignment horizontal="left" vertical="top" wrapText="1"/>
    </xf>
    <xf numFmtId="0" fontId="116" fillId="0" borderId="134" xfId="0" applyNumberFormat="1" applyFont="1" applyFill="1" applyBorder="1" applyAlignment="1">
      <alignment horizontal="left" vertical="top" wrapText="1"/>
    </xf>
    <xf numFmtId="0" fontId="116" fillId="0" borderId="87" xfId="0" applyFont="1" applyFill="1" applyBorder="1" applyAlignment="1">
      <alignment horizontal="center" vertical="center" wrapText="1"/>
    </xf>
    <xf numFmtId="0" fontId="116" fillId="0" borderId="67" xfId="0" applyFont="1" applyFill="1" applyBorder="1" applyAlignment="1">
      <alignment horizontal="center" vertical="center" wrapText="1"/>
    </xf>
    <xf numFmtId="0" fontId="113" fillId="0" borderId="64" xfId="0" applyFont="1" applyBorder="1" applyAlignment="1">
      <alignment horizontal="center" vertical="center" wrapText="1"/>
    </xf>
    <xf numFmtId="0" fontId="113" fillId="0" borderId="69" xfId="0" applyFont="1" applyFill="1" applyBorder="1" applyAlignment="1">
      <alignment horizontal="center" vertical="center" wrapText="1"/>
    </xf>
    <xf numFmtId="0" fontId="113" fillId="0" borderId="27" xfId="0" applyFont="1" applyFill="1" applyBorder="1" applyAlignment="1">
      <alignment horizontal="center" vertical="center" wrapText="1"/>
    </xf>
    <xf numFmtId="0" fontId="113" fillId="0" borderId="28" xfId="0" applyFont="1" applyFill="1" applyBorder="1" applyAlignment="1">
      <alignment horizontal="center" vertical="center" wrapText="1"/>
    </xf>
    <xf numFmtId="0" fontId="113" fillId="0" borderId="106" xfId="0" applyFont="1" applyBorder="1" applyAlignment="1">
      <alignment horizontal="center" vertical="top" wrapText="1"/>
    </xf>
    <xf numFmtId="0" fontId="113" fillId="0" borderId="107" xfId="0" applyFont="1" applyBorder="1" applyAlignment="1">
      <alignment horizontal="center" vertical="top" wrapText="1"/>
    </xf>
    <xf numFmtId="0" fontId="113" fillId="0" borderId="106" xfId="0" applyFont="1" applyFill="1" applyBorder="1" applyAlignment="1">
      <alignment horizontal="center" vertical="top" wrapText="1"/>
    </xf>
    <xf numFmtId="0" fontId="113" fillId="0" borderId="129" xfId="0" applyFont="1" applyFill="1" applyBorder="1" applyAlignment="1">
      <alignment horizontal="center" vertical="top" wrapText="1"/>
    </xf>
    <xf numFmtId="0" fontId="113" fillId="0" borderId="130" xfId="0" applyFont="1" applyFill="1" applyBorder="1" applyAlignment="1">
      <alignment horizontal="center" vertical="top" wrapText="1"/>
    </xf>
    <xf numFmtId="0" fontId="133" fillId="0" borderId="119" xfId="0" applyNumberFormat="1" applyFont="1" applyFill="1" applyBorder="1" applyAlignment="1">
      <alignment horizontal="left" vertical="top" wrapText="1"/>
    </xf>
    <xf numFmtId="0" fontId="133" fillId="0" borderId="120" xfId="0" applyNumberFormat="1" applyFont="1" applyFill="1" applyBorder="1" applyAlignment="1">
      <alignment horizontal="left" vertical="top" wrapText="1"/>
    </xf>
    <xf numFmtId="0" fontId="119" fillId="0" borderId="106" xfId="0" applyFont="1" applyBorder="1" applyAlignment="1">
      <alignment horizontal="center" vertical="center"/>
    </xf>
    <xf numFmtId="0" fontId="119" fillId="0" borderId="108" xfId="0" applyFont="1" applyBorder="1" applyAlignment="1">
      <alignment horizontal="center" vertical="center"/>
    </xf>
    <xf numFmtId="0" fontId="119" fillId="0" borderId="85" xfId="0" applyFont="1" applyBorder="1" applyAlignment="1">
      <alignment horizontal="center" vertical="center"/>
    </xf>
    <xf numFmtId="0" fontId="119" fillId="0" borderId="75" xfId="0" applyFont="1" applyBorder="1" applyAlignment="1">
      <alignment horizontal="center" vertical="center"/>
    </xf>
    <xf numFmtId="0" fontId="118" fillId="0" borderId="127" xfId="0" applyFont="1" applyBorder="1" applyAlignment="1">
      <alignment horizontal="center" vertical="center" wrapText="1"/>
    </xf>
    <xf numFmtId="0" fontId="118" fillId="0" borderId="131" xfId="0" applyFont="1" applyBorder="1" applyAlignment="1">
      <alignment horizontal="center" vertical="center" wrapText="1"/>
    </xf>
  </cellXfs>
  <cellStyles count="20967">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23" xfId="20966"/>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55" zoomScaleNormal="55" workbookViewId="0">
      <selection activeCell="E26" sqref="E26:F26"/>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97"/>
      <c r="B1" s="124" t="s">
        <v>222</v>
      </c>
      <c r="C1" s="97"/>
    </row>
    <row r="2" spans="1:3">
      <c r="A2" s="125">
        <v>1</v>
      </c>
      <c r="B2" s="242" t="s">
        <v>223</v>
      </c>
      <c r="C2" s="721" t="s">
        <v>734</v>
      </c>
    </row>
    <row r="3" spans="1:3">
      <c r="A3" s="125">
        <v>2</v>
      </c>
      <c r="B3" s="243" t="s">
        <v>219</v>
      </c>
      <c r="C3" s="721" t="s">
        <v>713</v>
      </c>
    </row>
    <row r="4" spans="1:3">
      <c r="A4" s="125">
        <v>3</v>
      </c>
      <c r="B4" s="244" t="s">
        <v>224</v>
      </c>
      <c r="C4" s="721" t="s">
        <v>720</v>
      </c>
    </row>
    <row r="5" spans="1:3">
      <c r="A5" s="126">
        <v>4</v>
      </c>
      <c r="B5" s="245" t="s">
        <v>220</v>
      </c>
      <c r="C5" s="46" t="s">
        <v>735</v>
      </c>
    </row>
    <row r="6" spans="1:3" s="127" customFormat="1" ht="45.75" customHeight="1">
      <c r="A6" s="723" t="s">
        <v>296</v>
      </c>
      <c r="B6" s="724"/>
      <c r="C6" s="724"/>
    </row>
    <row r="7" spans="1:3" ht="15">
      <c r="A7" s="128" t="s">
        <v>29</v>
      </c>
      <c r="B7" s="124" t="s">
        <v>221</v>
      </c>
    </row>
    <row r="8" spans="1:3">
      <c r="A8" s="97">
        <v>1</v>
      </c>
      <c r="B8" s="159" t="s">
        <v>20</v>
      </c>
    </row>
    <row r="9" spans="1:3">
      <c r="A9" s="97">
        <v>2</v>
      </c>
      <c r="B9" s="160" t="s">
        <v>21</v>
      </c>
    </row>
    <row r="10" spans="1:3">
      <c r="A10" s="97">
        <v>3</v>
      </c>
      <c r="B10" s="160" t="s">
        <v>22</v>
      </c>
    </row>
    <row r="11" spans="1:3">
      <c r="A11" s="97">
        <v>4</v>
      </c>
      <c r="B11" s="160" t="s">
        <v>23</v>
      </c>
      <c r="C11" s="49"/>
    </row>
    <row r="12" spans="1:3">
      <c r="A12" s="97">
        <v>5</v>
      </c>
      <c r="B12" s="160" t="s">
        <v>24</v>
      </c>
    </row>
    <row r="13" spans="1:3">
      <c r="A13" s="97">
        <v>6</v>
      </c>
      <c r="B13" s="161" t="s">
        <v>231</v>
      </c>
    </row>
    <row r="14" spans="1:3">
      <c r="A14" s="97">
        <v>7</v>
      </c>
      <c r="B14" s="160" t="s">
        <v>225</v>
      </c>
    </row>
    <row r="15" spans="1:3">
      <c r="A15" s="97">
        <v>8</v>
      </c>
      <c r="B15" s="160" t="s">
        <v>226</v>
      </c>
    </row>
    <row r="16" spans="1:3">
      <c r="A16" s="97">
        <v>9</v>
      </c>
      <c r="B16" s="160" t="s">
        <v>25</v>
      </c>
    </row>
    <row r="17" spans="1:2">
      <c r="A17" s="241" t="s">
        <v>295</v>
      </c>
      <c r="B17" s="240" t="s">
        <v>282</v>
      </c>
    </row>
    <row r="18" spans="1:2">
      <c r="A18" s="97">
        <v>10</v>
      </c>
      <c r="B18" s="160" t="s">
        <v>26</v>
      </c>
    </row>
    <row r="19" spans="1:2">
      <c r="A19" s="97">
        <v>11</v>
      </c>
      <c r="B19" s="161" t="s">
        <v>227</v>
      </c>
    </row>
    <row r="20" spans="1:2">
      <c r="A20" s="97">
        <v>12</v>
      </c>
      <c r="B20" s="161" t="s">
        <v>27</v>
      </c>
    </row>
    <row r="21" spans="1:2">
      <c r="A21" s="292">
        <v>13</v>
      </c>
      <c r="B21" s="293" t="s">
        <v>228</v>
      </c>
    </row>
    <row r="22" spans="1:2">
      <c r="A22" s="292">
        <v>14</v>
      </c>
      <c r="B22" s="294" t="s">
        <v>253</v>
      </c>
    </row>
    <row r="23" spans="1:2">
      <c r="A23" s="295">
        <v>15</v>
      </c>
      <c r="B23" s="296" t="s">
        <v>28</v>
      </c>
    </row>
    <row r="24" spans="1:2">
      <c r="A24" s="295">
        <v>15.1</v>
      </c>
      <c r="B24" s="297" t="s">
        <v>309</v>
      </c>
    </row>
    <row r="25" spans="1:2">
      <c r="A25" s="295">
        <v>16</v>
      </c>
      <c r="B25" s="297" t="s">
        <v>373</v>
      </c>
    </row>
    <row r="26" spans="1:2">
      <c r="A26" s="295">
        <v>17</v>
      </c>
      <c r="B26" s="297" t="s">
        <v>414</v>
      </c>
    </row>
    <row r="27" spans="1:2">
      <c r="A27" s="295">
        <v>18</v>
      </c>
      <c r="B27" s="297" t="s">
        <v>703</v>
      </c>
    </row>
    <row r="28" spans="1:2">
      <c r="A28" s="295">
        <v>19</v>
      </c>
      <c r="B28" s="297" t="s">
        <v>704</v>
      </c>
    </row>
    <row r="29" spans="1:2">
      <c r="A29" s="295">
        <v>20</v>
      </c>
      <c r="B29" s="359" t="s">
        <v>705</v>
      </c>
    </row>
    <row r="30" spans="1:2">
      <c r="A30" s="295">
        <v>21</v>
      </c>
      <c r="B30" s="297" t="s">
        <v>530</v>
      </c>
    </row>
    <row r="31" spans="1:2">
      <c r="A31" s="295">
        <v>22</v>
      </c>
      <c r="B31" s="297" t="s">
        <v>706</v>
      </c>
    </row>
    <row r="32" spans="1:2">
      <c r="A32" s="295">
        <v>23</v>
      </c>
      <c r="B32" s="297" t="s">
        <v>707</v>
      </c>
    </row>
    <row r="33" spans="1:2">
      <c r="A33" s="295">
        <v>24</v>
      </c>
      <c r="B33" s="297" t="s">
        <v>708</v>
      </c>
    </row>
    <row r="34" spans="1:2">
      <c r="A34" s="295">
        <v>25</v>
      </c>
      <c r="B34" s="297" t="s">
        <v>415</v>
      </c>
    </row>
    <row r="35" spans="1:2">
      <c r="A35" s="295">
        <v>26</v>
      </c>
      <c r="B35" s="297" t="s">
        <v>552</v>
      </c>
    </row>
  </sheetData>
  <mergeCells count="1">
    <mergeCell ref="A6:C6"/>
  </mergeCells>
  <hyperlinks>
    <hyperlink ref="B9" location="'2. SOFP'!A1" display="Balance Sheet"/>
    <hyperlink ref="B12" location="'5. RWA '!A1" display="Risk-Weighted Assets (RWA)"/>
    <hyperlink ref="B8" location="'1. key ratios '!A1" display="Key ratios"/>
    <hyperlink ref="B10" location="'3. SO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56"/>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B1" sqref="B1"/>
    </sheetView>
  </sheetViews>
  <sheetFormatPr defaultColWidth="9.140625" defaultRowHeight="12.75"/>
  <cols>
    <col min="1" max="1" width="9.5703125" style="52" bestFit="1" customWidth="1"/>
    <col min="2" max="2" width="132.42578125" style="4" customWidth="1"/>
    <col min="3" max="3" width="18.42578125" style="4" customWidth="1"/>
    <col min="4" max="16384" width="9.140625" style="4"/>
  </cols>
  <sheetData>
    <row r="1" spans="1:3">
      <c r="A1" s="2" t="s">
        <v>30</v>
      </c>
      <c r="B1" s="3" t="str">
        <f>'Info '!C2</f>
        <v>JSC " Halyk Bank Georgia"</v>
      </c>
    </row>
    <row r="2" spans="1:3" s="41" customFormat="1" ht="15.75" customHeight="1">
      <c r="A2" s="41" t="s">
        <v>31</v>
      </c>
      <c r="B2" s="306">
        <f>'1. key ratios '!B2</f>
        <v>45107</v>
      </c>
    </row>
    <row r="3" spans="1:3" s="41" customFormat="1" ht="15.75" customHeight="1"/>
    <row r="4" spans="1:3" ht="13.5" thickBot="1">
      <c r="A4" s="52" t="s">
        <v>143</v>
      </c>
      <c r="B4" s="84" t="s">
        <v>142</v>
      </c>
    </row>
    <row r="5" spans="1:3">
      <c r="A5" s="53" t="s">
        <v>6</v>
      </c>
      <c r="B5" s="54"/>
      <c r="C5" s="55" t="s">
        <v>35</v>
      </c>
    </row>
    <row r="6" spans="1:3">
      <c r="A6" s="56">
        <v>1</v>
      </c>
      <c r="B6" s="57" t="s">
        <v>141</v>
      </c>
      <c r="C6" s="616">
        <f>SUM(C7:C11)</f>
        <v>167466631.75999999</v>
      </c>
    </row>
    <row r="7" spans="1:3">
      <c r="A7" s="56">
        <v>2</v>
      </c>
      <c r="B7" s="58" t="s">
        <v>140</v>
      </c>
      <c r="C7" s="617">
        <v>76000000</v>
      </c>
    </row>
    <row r="8" spans="1:3">
      <c r="A8" s="56">
        <v>3</v>
      </c>
      <c r="B8" s="59" t="s">
        <v>139</v>
      </c>
      <c r="C8" s="617">
        <v>0</v>
      </c>
    </row>
    <row r="9" spans="1:3">
      <c r="A9" s="56">
        <v>4</v>
      </c>
      <c r="B9" s="59" t="s">
        <v>138</v>
      </c>
      <c r="C9" s="617">
        <v>1851948.42</v>
      </c>
    </row>
    <row r="10" spans="1:3">
      <c r="A10" s="56">
        <v>5</v>
      </c>
      <c r="B10" s="59" t="s">
        <v>137</v>
      </c>
      <c r="C10" s="617">
        <v>0</v>
      </c>
    </row>
    <row r="11" spans="1:3">
      <c r="A11" s="56">
        <v>6</v>
      </c>
      <c r="B11" s="60" t="s">
        <v>136</v>
      </c>
      <c r="C11" s="617">
        <v>89614683.340000004</v>
      </c>
    </row>
    <row r="12" spans="1:3" s="28" customFormat="1">
      <c r="A12" s="56">
        <v>7</v>
      </c>
      <c r="B12" s="57" t="s">
        <v>135</v>
      </c>
      <c r="C12" s="618">
        <f>SUM(C13:C28)</f>
        <v>7512712.0499999989</v>
      </c>
    </row>
    <row r="13" spans="1:3" s="28" customFormat="1">
      <c r="A13" s="56">
        <v>8</v>
      </c>
      <c r="B13" s="61" t="s">
        <v>134</v>
      </c>
      <c r="C13" s="619">
        <v>1851948.42</v>
      </c>
    </row>
    <row r="14" spans="1:3" s="28" customFormat="1" ht="25.5">
      <c r="A14" s="56">
        <v>9</v>
      </c>
      <c r="B14" s="62" t="s">
        <v>133</v>
      </c>
      <c r="C14" s="619">
        <v>0</v>
      </c>
    </row>
    <row r="15" spans="1:3" s="28" customFormat="1">
      <c r="A15" s="56">
        <v>10</v>
      </c>
      <c r="B15" s="63" t="s">
        <v>132</v>
      </c>
      <c r="C15" s="619">
        <v>5660763.629999999</v>
      </c>
    </row>
    <row r="16" spans="1:3" s="28" customFormat="1">
      <c r="A16" s="56">
        <v>11</v>
      </c>
      <c r="B16" s="64" t="s">
        <v>131</v>
      </c>
      <c r="C16" s="619">
        <v>0</v>
      </c>
    </row>
    <row r="17" spans="1:3" s="28" customFormat="1">
      <c r="A17" s="56">
        <v>12</v>
      </c>
      <c r="B17" s="63" t="s">
        <v>130</v>
      </c>
      <c r="C17" s="619">
        <v>0</v>
      </c>
    </row>
    <row r="18" spans="1:3" s="28" customFormat="1">
      <c r="A18" s="56">
        <v>13</v>
      </c>
      <c r="B18" s="63" t="s">
        <v>129</v>
      </c>
      <c r="C18" s="619">
        <v>0</v>
      </c>
    </row>
    <row r="19" spans="1:3" s="28" customFormat="1">
      <c r="A19" s="56">
        <v>14</v>
      </c>
      <c r="B19" s="63" t="s">
        <v>128</v>
      </c>
      <c r="C19" s="619">
        <v>0</v>
      </c>
    </row>
    <row r="20" spans="1:3" s="28" customFormat="1">
      <c r="A20" s="56">
        <v>15</v>
      </c>
      <c r="B20" s="63" t="s">
        <v>127</v>
      </c>
      <c r="C20" s="619">
        <v>0</v>
      </c>
    </row>
    <row r="21" spans="1:3" s="28" customFormat="1" ht="25.5">
      <c r="A21" s="56">
        <v>16</v>
      </c>
      <c r="B21" s="62" t="s">
        <v>126</v>
      </c>
      <c r="C21" s="619">
        <v>0</v>
      </c>
    </row>
    <row r="22" spans="1:3" s="28" customFormat="1">
      <c r="A22" s="56">
        <v>17</v>
      </c>
      <c r="B22" s="65" t="s">
        <v>125</v>
      </c>
      <c r="C22" s="619">
        <v>0</v>
      </c>
    </row>
    <row r="23" spans="1:3" s="28" customFormat="1">
      <c r="A23" s="56">
        <v>18</v>
      </c>
      <c r="B23" s="529" t="s">
        <v>553</v>
      </c>
      <c r="C23" s="620">
        <v>0</v>
      </c>
    </row>
    <row r="24" spans="1:3" s="28" customFormat="1">
      <c r="A24" s="56">
        <v>19</v>
      </c>
      <c r="B24" s="62" t="s">
        <v>124</v>
      </c>
      <c r="C24" s="619">
        <v>0</v>
      </c>
    </row>
    <row r="25" spans="1:3" s="28" customFormat="1" ht="25.5">
      <c r="A25" s="56">
        <v>20</v>
      </c>
      <c r="B25" s="62" t="s">
        <v>101</v>
      </c>
      <c r="C25" s="619">
        <v>0</v>
      </c>
    </row>
    <row r="26" spans="1:3" s="28" customFormat="1">
      <c r="A26" s="56">
        <v>21</v>
      </c>
      <c r="B26" s="66" t="s">
        <v>123</v>
      </c>
      <c r="C26" s="619">
        <v>0</v>
      </c>
    </row>
    <row r="27" spans="1:3" s="28" customFormat="1">
      <c r="A27" s="56">
        <v>22</v>
      </c>
      <c r="B27" s="66" t="s">
        <v>122</v>
      </c>
      <c r="C27" s="619">
        <v>0</v>
      </c>
    </row>
    <row r="28" spans="1:3" s="28" customFormat="1">
      <c r="A28" s="56">
        <v>23</v>
      </c>
      <c r="B28" s="66" t="s">
        <v>121</v>
      </c>
      <c r="C28" s="619">
        <v>0</v>
      </c>
    </row>
    <row r="29" spans="1:3" s="28" customFormat="1">
      <c r="A29" s="56">
        <v>24</v>
      </c>
      <c r="B29" s="67" t="s">
        <v>120</v>
      </c>
      <c r="C29" s="618">
        <f>C6-C12</f>
        <v>159953919.70999998</v>
      </c>
    </row>
    <row r="30" spans="1:3" s="28" customFormat="1">
      <c r="A30" s="68"/>
      <c r="B30" s="69"/>
      <c r="C30" s="619"/>
    </row>
    <row r="31" spans="1:3" s="28" customFormat="1">
      <c r="A31" s="68">
        <v>25</v>
      </c>
      <c r="B31" s="67" t="s">
        <v>119</v>
      </c>
      <c r="C31" s="618">
        <f>C32+C35</f>
        <v>0</v>
      </c>
    </row>
    <row r="32" spans="1:3" s="28" customFormat="1">
      <c r="A32" s="68">
        <v>26</v>
      </c>
      <c r="B32" s="59" t="s">
        <v>118</v>
      </c>
      <c r="C32" s="621">
        <f>C33+C34</f>
        <v>0</v>
      </c>
    </row>
    <row r="33" spans="1:3" s="28" customFormat="1">
      <c r="A33" s="68">
        <v>27</v>
      </c>
      <c r="B33" s="70" t="s">
        <v>192</v>
      </c>
      <c r="C33" s="619">
        <v>0</v>
      </c>
    </row>
    <row r="34" spans="1:3" s="28" customFormat="1">
      <c r="A34" s="68">
        <v>28</v>
      </c>
      <c r="B34" s="70" t="s">
        <v>117</v>
      </c>
      <c r="C34" s="619">
        <v>0</v>
      </c>
    </row>
    <row r="35" spans="1:3" s="28" customFormat="1">
      <c r="A35" s="68">
        <v>29</v>
      </c>
      <c r="B35" s="59" t="s">
        <v>116</v>
      </c>
      <c r="C35" s="619">
        <v>0</v>
      </c>
    </row>
    <row r="36" spans="1:3" s="28" customFormat="1">
      <c r="A36" s="68">
        <v>30</v>
      </c>
      <c r="B36" s="67" t="s">
        <v>115</v>
      </c>
      <c r="C36" s="618">
        <f>SUM(C37:C41)</f>
        <v>0</v>
      </c>
    </row>
    <row r="37" spans="1:3" s="28" customFormat="1">
      <c r="A37" s="68">
        <v>31</v>
      </c>
      <c r="B37" s="62" t="s">
        <v>114</v>
      </c>
      <c r="C37" s="619">
        <v>0</v>
      </c>
    </row>
    <row r="38" spans="1:3" s="28" customFormat="1">
      <c r="A38" s="68">
        <v>32</v>
      </c>
      <c r="B38" s="63" t="s">
        <v>113</v>
      </c>
      <c r="C38" s="619">
        <v>0</v>
      </c>
    </row>
    <row r="39" spans="1:3" s="28" customFormat="1" ht="25.5">
      <c r="A39" s="68">
        <v>33</v>
      </c>
      <c r="B39" s="62" t="s">
        <v>112</v>
      </c>
      <c r="C39" s="619">
        <v>0</v>
      </c>
    </row>
    <row r="40" spans="1:3" s="28" customFormat="1" ht="25.5">
      <c r="A40" s="68">
        <v>34</v>
      </c>
      <c r="B40" s="62" t="s">
        <v>101</v>
      </c>
      <c r="C40" s="619">
        <v>0</v>
      </c>
    </row>
    <row r="41" spans="1:3" s="28" customFormat="1">
      <c r="A41" s="68">
        <v>35</v>
      </c>
      <c r="B41" s="66" t="s">
        <v>111</v>
      </c>
      <c r="C41" s="619">
        <v>0</v>
      </c>
    </row>
    <row r="42" spans="1:3" s="28" customFormat="1">
      <c r="A42" s="68">
        <v>36</v>
      </c>
      <c r="B42" s="67" t="s">
        <v>110</v>
      </c>
      <c r="C42" s="618">
        <f>C31-C36</f>
        <v>0</v>
      </c>
    </row>
    <row r="43" spans="1:3" s="28" customFormat="1">
      <c r="A43" s="68"/>
      <c r="B43" s="69"/>
      <c r="C43" s="619"/>
    </row>
    <row r="44" spans="1:3" s="28" customFormat="1">
      <c r="A44" s="68">
        <v>37</v>
      </c>
      <c r="B44" s="71" t="s">
        <v>109</v>
      </c>
      <c r="C44" s="618">
        <f>SUM(C45:C47)</f>
        <v>26242442.5</v>
      </c>
    </row>
    <row r="45" spans="1:3" s="28" customFormat="1">
      <c r="A45" s="68">
        <v>38</v>
      </c>
      <c r="B45" s="59" t="s">
        <v>108</v>
      </c>
      <c r="C45" s="619">
        <v>26242442.5</v>
      </c>
    </row>
    <row r="46" spans="1:3" s="28" customFormat="1">
      <c r="A46" s="68">
        <v>39</v>
      </c>
      <c r="B46" s="59" t="s">
        <v>107</v>
      </c>
      <c r="C46" s="619">
        <v>0</v>
      </c>
    </row>
    <row r="47" spans="1:3" s="28" customFormat="1">
      <c r="A47" s="68">
        <v>40</v>
      </c>
      <c r="B47" s="59" t="s">
        <v>106</v>
      </c>
      <c r="C47" s="619">
        <v>0</v>
      </c>
    </row>
    <row r="48" spans="1:3" s="28" customFormat="1">
      <c r="A48" s="68">
        <v>41</v>
      </c>
      <c r="B48" s="71" t="s">
        <v>105</v>
      </c>
      <c r="C48" s="618">
        <f>SUM(C49:C52)</f>
        <v>0</v>
      </c>
    </row>
    <row r="49" spans="1:3" s="28" customFormat="1">
      <c r="A49" s="68">
        <v>42</v>
      </c>
      <c r="B49" s="62" t="s">
        <v>104</v>
      </c>
      <c r="C49" s="619">
        <v>0</v>
      </c>
    </row>
    <row r="50" spans="1:3" s="28" customFormat="1">
      <c r="A50" s="68">
        <v>43</v>
      </c>
      <c r="B50" s="63" t="s">
        <v>103</v>
      </c>
      <c r="C50" s="619">
        <v>0</v>
      </c>
    </row>
    <row r="51" spans="1:3" s="28" customFormat="1">
      <c r="A51" s="68">
        <v>44</v>
      </c>
      <c r="B51" s="62" t="s">
        <v>102</v>
      </c>
      <c r="C51" s="619">
        <v>0</v>
      </c>
    </row>
    <row r="52" spans="1:3" s="28" customFormat="1" ht="25.5">
      <c r="A52" s="68">
        <v>45</v>
      </c>
      <c r="B52" s="62" t="s">
        <v>101</v>
      </c>
      <c r="C52" s="619">
        <v>0</v>
      </c>
    </row>
    <row r="53" spans="1:3" s="28" customFormat="1" ht="13.5" thickBot="1">
      <c r="A53" s="68">
        <v>46</v>
      </c>
      <c r="B53" s="72" t="s">
        <v>100</v>
      </c>
      <c r="C53" s="622">
        <f>C44-C48</f>
        <v>26242442.5</v>
      </c>
    </row>
    <row r="56" spans="1:3">
      <c r="B56" s="4" t="s">
        <v>7</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16" sqref="C16"/>
    </sheetView>
  </sheetViews>
  <sheetFormatPr defaultColWidth="9.140625" defaultRowHeight="12.75"/>
  <cols>
    <col min="1" max="1" width="9.42578125" style="172" bestFit="1" customWidth="1"/>
    <col min="2" max="2" width="59" style="172" customWidth="1"/>
    <col min="3" max="3" width="16.7109375" style="172" bestFit="1" customWidth="1"/>
    <col min="4" max="4" width="13.28515625" style="172" bestFit="1" customWidth="1"/>
    <col min="5" max="16384" width="9.140625" style="172"/>
  </cols>
  <sheetData>
    <row r="1" spans="1:4" ht="15">
      <c r="A1" s="224" t="s">
        <v>30</v>
      </c>
      <c r="B1" s="3" t="str">
        <f>'Info '!C2</f>
        <v>JSC " Halyk Bank Georgia"</v>
      </c>
    </row>
    <row r="2" spans="1:4" s="147" customFormat="1" ht="15.75" customHeight="1">
      <c r="A2" s="147" t="s">
        <v>31</v>
      </c>
      <c r="B2" s="306">
        <f>'1. key ratios '!B2</f>
        <v>45107</v>
      </c>
    </row>
    <row r="3" spans="1:4" s="147" customFormat="1" ht="15.75" customHeight="1"/>
    <row r="4" spans="1:4" ht="13.5" thickBot="1">
      <c r="A4" s="194" t="s">
        <v>281</v>
      </c>
      <c r="B4" s="232" t="s">
        <v>282</v>
      </c>
    </row>
    <row r="5" spans="1:4" s="233" customFormat="1" ht="12.75" customHeight="1">
      <c r="A5" s="290"/>
      <c r="B5" s="291" t="s">
        <v>285</v>
      </c>
      <c r="C5" s="225" t="s">
        <v>283</v>
      </c>
      <c r="D5" s="226" t="s">
        <v>284</v>
      </c>
    </row>
    <row r="6" spans="1:4" s="234" customFormat="1">
      <c r="A6" s="227">
        <v>1</v>
      </c>
      <c r="B6" s="286" t="s">
        <v>286</v>
      </c>
      <c r="C6" s="286"/>
      <c r="D6" s="228"/>
    </row>
    <row r="7" spans="1:4" s="234" customFormat="1">
      <c r="A7" s="229" t="s">
        <v>272</v>
      </c>
      <c r="B7" s="287" t="s">
        <v>287</v>
      </c>
      <c r="C7" s="279">
        <v>4.4999999999999998E-2</v>
      </c>
      <c r="D7" s="623">
        <f>C7*'5. RWA '!$C$13</f>
        <v>36444403.032283857</v>
      </c>
    </row>
    <row r="8" spans="1:4" s="234" customFormat="1">
      <c r="A8" s="229" t="s">
        <v>273</v>
      </c>
      <c r="B8" s="287" t="s">
        <v>288</v>
      </c>
      <c r="C8" s="280">
        <v>0.06</v>
      </c>
      <c r="D8" s="623">
        <f>C8*'5. RWA '!$C$13</f>
        <v>48592537.376378469</v>
      </c>
    </row>
    <row r="9" spans="1:4" s="234" customFormat="1">
      <c r="A9" s="229" t="s">
        <v>274</v>
      </c>
      <c r="B9" s="287" t="s">
        <v>289</v>
      </c>
      <c r="C9" s="280">
        <v>0.08</v>
      </c>
      <c r="D9" s="623">
        <f>C9*'5. RWA '!$C$13</f>
        <v>64790049.835171297</v>
      </c>
    </row>
    <row r="10" spans="1:4" s="234" customFormat="1">
      <c r="A10" s="227" t="s">
        <v>275</v>
      </c>
      <c r="B10" s="286" t="s">
        <v>290</v>
      </c>
      <c r="C10" s="281"/>
      <c r="D10" s="624"/>
    </row>
    <row r="11" spans="1:4" s="235" customFormat="1">
      <c r="A11" s="230" t="s">
        <v>276</v>
      </c>
      <c r="B11" s="278" t="s">
        <v>356</v>
      </c>
      <c r="C11" s="282">
        <v>0</v>
      </c>
      <c r="D11" s="623">
        <f>C11*'5. RWA '!$C$13</f>
        <v>0</v>
      </c>
    </row>
    <row r="12" spans="1:4" s="235" customFormat="1">
      <c r="A12" s="230" t="s">
        <v>277</v>
      </c>
      <c r="B12" s="278" t="s">
        <v>291</v>
      </c>
      <c r="C12" s="282">
        <v>0</v>
      </c>
      <c r="D12" s="623">
        <f>C12*'5. RWA '!$C$13</f>
        <v>0</v>
      </c>
    </row>
    <row r="13" spans="1:4" s="235" customFormat="1">
      <c r="A13" s="230" t="s">
        <v>278</v>
      </c>
      <c r="B13" s="278" t="s">
        <v>292</v>
      </c>
      <c r="C13" s="282"/>
      <c r="D13" s="623">
        <f>C13*'5. RWA '!$C$13</f>
        <v>0</v>
      </c>
    </row>
    <row r="14" spans="1:4" s="235" customFormat="1">
      <c r="A14" s="227" t="s">
        <v>279</v>
      </c>
      <c r="B14" s="286" t="s">
        <v>353</v>
      </c>
      <c r="C14" s="283"/>
      <c r="D14" s="624"/>
    </row>
    <row r="15" spans="1:4" s="235" customFormat="1">
      <c r="A15" s="230">
        <v>3.1</v>
      </c>
      <c r="B15" s="278" t="s">
        <v>297</v>
      </c>
      <c r="C15" s="282">
        <v>8.201741037463256E-2</v>
      </c>
      <c r="D15" s="623">
        <f>C15*'5. RWA '!$C$13</f>
        <v>66423901.319051735</v>
      </c>
    </row>
    <row r="16" spans="1:4" s="235" customFormat="1">
      <c r="A16" s="230">
        <v>3.2</v>
      </c>
      <c r="B16" s="278" t="s">
        <v>298</v>
      </c>
      <c r="C16" s="282">
        <v>9.781751214101489E-2</v>
      </c>
      <c r="D16" s="623">
        <f>C16*'5. RWA '!$C$13</f>
        <v>79220018.579610348</v>
      </c>
    </row>
    <row r="17" spans="1:6" s="234" customFormat="1">
      <c r="A17" s="230">
        <v>3.3</v>
      </c>
      <c r="B17" s="278" t="s">
        <v>299</v>
      </c>
      <c r="C17" s="282">
        <v>0.11860711972836004</v>
      </c>
      <c r="D17" s="623">
        <f>C17*'5. RWA '!$C$13</f>
        <v>96057014.975082189</v>
      </c>
    </row>
    <row r="18" spans="1:6" s="233" customFormat="1" ht="12.75" customHeight="1">
      <c r="A18" s="288"/>
      <c r="B18" s="289" t="s">
        <v>352</v>
      </c>
      <c r="C18" s="284" t="s">
        <v>283</v>
      </c>
      <c r="D18" s="625" t="s">
        <v>284</v>
      </c>
    </row>
    <row r="19" spans="1:6" s="234" customFormat="1">
      <c r="A19" s="231">
        <v>4</v>
      </c>
      <c r="B19" s="278" t="s">
        <v>293</v>
      </c>
      <c r="C19" s="282">
        <f>C7+C11+C12+C13+C15</f>
        <v>0.12701741037463254</v>
      </c>
      <c r="D19" s="623">
        <f>C19*'5. RWA '!$C$13</f>
        <v>102868304.35133559</v>
      </c>
    </row>
    <row r="20" spans="1:6" s="234" customFormat="1">
      <c r="A20" s="231">
        <v>5</v>
      </c>
      <c r="B20" s="278" t="s">
        <v>90</v>
      </c>
      <c r="C20" s="282">
        <f>C8+C11+C12+C13+C16</f>
        <v>0.15781751214101489</v>
      </c>
      <c r="D20" s="623">
        <f>C20*'5. RWA '!$C$13</f>
        <v>127812555.95598882</v>
      </c>
    </row>
    <row r="21" spans="1:6" s="234" customFormat="1" ht="13.5" thickBot="1">
      <c r="A21" s="236" t="s">
        <v>280</v>
      </c>
      <c r="B21" s="237" t="s">
        <v>294</v>
      </c>
      <c r="C21" s="285">
        <f>C9+C11+C12+C13+C17</f>
        <v>0.19860711972836004</v>
      </c>
      <c r="D21" s="626">
        <f>C21*'5. RWA '!$C$13</f>
        <v>160847064.8102535</v>
      </c>
    </row>
    <row r="22" spans="1:6">
      <c r="F22" s="194"/>
    </row>
    <row r="23" spans="1:6" ht="51">
      <c r="B23" s="193" t="s">
        <v>355</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8"/>
  <sheetViews>
    <sheetView zoomScale="70" zoomScaleNormal="70" workbookViewId="0">
      <pane xSplit="1" ySplit="5" topLeftCell="B6" activePane="bottomRight" state="frozen"/>
      <selection activeCell="B47" sqref="B47"/>
      <selection pane="topRight" activeCell="B47" sqref="B47"/>
      <selection pane="bottomLeft" activeCell="B47" sqref="B47"/>
      <selection pane="bottomRight" activeCell="B2" sqref="B2"/>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JSC " Halyk Bank Georgia"</v>
      </c>
      <c r="E1" s="4"/>
      <c r="F1" s="4"/>
    </row>
    <row r="2" spans="1:6" s="41" customFormat="1" ht="15.75" customHeight="1">
      <c r="A2" s="2" t="s">
        <v>31</v>
      </c>
      <c r="B2" s="306">
        <f>'1. key ratios '!B2</f>
        <v>45107</v>
      </c>
    </row>
    <row r="3" spans="1:6" s="41" customFormat="1" ht="15.75" customHeight="1">
      <c r="A3" s="73"/>
    </row>
    <row r="4" spans="1:6" s="41" customFormat="1" ht="15.75" customHeight="1" thickBot="1">
      <c r="A4" s="41" t="s">
        <v>47</v>
      </c>
      <c r="B4" s="141" t="s">
        <v>178</v>
      </c>
      <c r="D4" s="18" t="s">
        <v>35</v>
      </c>
    </row>
    <row r="5" spans="1:6" ht="25.5">
      <c r="A5" s="74" t="s">
        <v>6</v>
      </c>
      <c r="B5" s="163" t="s">
        <v>218</v>
      </c>
      <c r="C5" s="75" t="s">
        <v>660</v>
      </c>
      <c r="D5" s="76" t="s">
        <v>49</v>
      </c>
    </row>
    <row r="6" spans="1:6" ht="15">
      <c r="A6" s="363">
        <v>1</v>
      </c>
      <c r="B6" s="364" t="s">
        <v>561</v>
      </c>
      <c r="C6" s="646">
        <f>SUM(C7:C9)</f>
        <v>101163995.01000001</v>
      </c>
      <c r="D6" s="636"/>
      <c r="E6" s="77"/>
    </row>
    <row r="7" spans="1:6" ht="15">
      <c r="A7" s="363">
        <v>1.1000000000000001</v>
      </c>
      <c r="B7" s="365" t="s">
        <v>562</v>
      </c>
      <c r="C7" s="627">
        <v>12898149.789999999</v>
      </c>
      <c r="D7" s="637">
        <v>0</v>
      </c>
      <c r="E7" s="77"/>
    </row>
    <row r="8" spans="1:6" ht="15">
      <c r="A8" s="363">
        <v>1.2</v>
      </c>
      <c r="B8" s="365" t="s">
        <v>563</v>
      </c>
      <c r="C8" s="627">
        <v>39059206.230000004</v>
      </c>
      <c r="D8" s="637">
        <v>0</v>
      </c>
      <c r="E8" s="77"/>
    </row>
    <row r="9" spans="1:6" ht="15">
      <c r="A9" s="363">
        <v>1.3</v>
      </c>
      <c r="B9" s="365" t="s">
        <v>564</v>
      </c>
      <c r="C9" s="628">
        <v>49206638.990000002</v>
      </c>
      <c r="D9" s="638">
        <v>0</v>
      </c>
      <c r="E9" s="77"/>
    </row>
    <row r="10" spans="1:6" ht="15">
      <c r="A10" s="363">
        <v>2</v>
      </c>
      <c r="B10" s="366" t="s">
        <v>565</v>
      </c>
      <c r="C10" s="647">
        <v>0</v>
      </c>
      <c r="D10" s="638">
        <v>0</v>
      </c>
      <c r="E10" s="77"/>
    </row>
    <row r="11" spans="1:6" ht="15">
      <c r="A11" s="363">
        <v>2.1</v>
      </c>
      <c r="B11" s="367" t="s">
        <v>566</v>
      </c>
      <c r="C11" s="629">
        <v>0</v>
      </c>
      <c r="D11" s="639">
        <v>0</v>
      </c>
      <c r="E11" s="78"/>
    </row>
    <row r="12" spans="1:6" ht="15">
      <c r="A12" s="363">
        <v>3</v>
      </c>
      <c r="B12" s="368" t="s">
        <v>567</v>
      </c>
      <c r="C12" s="648">
        <v>0</v>
      </c>
      <c r="D12" s="639">
        <v>0</v>
      </c>
      <c r="E12" s="78"/>
    </row>
    <row r="13" spans="1:6" ht="15">
      <c r="A13" s="363">
        <v>4</v>
      </c>
      <c r="B13" s="369" t="s">
        <v>568</v>
      </c>
      <c r="C13" s="648">
        <v>0</v>
      </c>
      <c r="D13" s="639">
        <v>0</v>
      </c>
      <c r="E13" s="78"/>
    </row>
    <row r="14" spans="1:6" ht="15">
      <c r="A14" s="363">
        <v>5</v>
      </c>
      <c r="B14" s="370" t="s">
        <v>569</v>
      </c>
      <c r="C14" s="648">
        <f>SUM(C15:C17)</f>
        <v>54000</v>
      </c>
      <c r="D14" s="639"/>
      <c r="E14" s="78"/>
    </row>
    <row r="15" spans="1:6" ht="15">
      <c r="A15" s="363">
        <v>5.0999999999999996</v>
      </c>
      <c r="B15" s="371" t="s">
        <v>570</v>
      </c>
      <c r="C15" s="647">
        <v>54000</v>
      </c>
      <c r="D15" s="639">
        <v>0</v>
      </c>
      <c r="E15" s="77"/>
    </row>
    <row r="16" spans="1:6" ht="15">
      <c r="A16" s="363">
        <v>5.2</v>
      </c>
      <c r="B16" s="371" t="s">
        <v>571</v>
      </c>
      <c r="C16" s="628">
        <v>0</v>
      </c>
      <c r="D16" s="638">
        <v>0</v>
      </c>
      <c r="E16" s="77"/>
    </row>
    <row r="17" spans="1:5" ht="15">
      <c r="A17" s="363">
        <v>5.3</v>
      </c>
      <c r="B17" s="372" t="s">
        <v>572</v>
      </c>
      <c r="C17" s="628">
        <v>0</v>
      </c>
      <c r="D17" s="638">
        <v>0</v>
      </c>
      <c r="E17" s="77"/>
    </row>
    <row r="18" spans="1:5" ht="15">
      <c r="A18" s="363">
        <v>6</v>
      </c>
      <c r="B18" s="368" t="s">
        <v>573</v>
      </c>
      <c r="C18" s="647">
        <f>SUM(C19:C20)</f>
        <v>728651400.80563021</v>
      </c>
      <c r="D18" s="638"/>
      <c r="E18" s="77"/>
    </row>
    <row r="19" spans="1:5" ht="15">
      <c r="A19" s="363">
        <v>6.1</v>
      </c>
      <c r="B19" s="371" t="s">
        <v>571</v>
      </c>
      <c r="C19" s="629">
        <v>17332329.59</v>
      </c>
      <c r="D19" s="638">
        <v>0</v>
      </c>
      <c r="E19" s="77"/>
    </row>
    <row r="20" spans="1:5" ht="15">
      <c r="A20" s="363">
        <v>6.2</v>
      </c>
      <c r="B20" s="372" t="s">
        <v>572</v>
      </c>
      <c r="C20" s="629">
        <v>711319071.21563017</v>
      </c>
      <c r="D20" s="638">
        <v>0</v>
      </c>
      <c r="E20" s="77"/>
    </row>
    <row r="21" spans="1:5" ht="15">
      <c r="A21" s="363">
        <v>7</v>
      </c>
      <c r="B21" s="366" t="s">
        <v>574</v>
      </c>
      <c r="C21" s="648">
        <v>0</v>
      </c>
      <c r="D21" s="638">
        <v>0</v>
      </c>
      <c r="E21" s="77"/>
    </row>
    <row r="22" spans="1:5" ht="15">
      <c r="A22" s="363">
        <v>8</v>
      </c>
      <c r="B22" s="373" t="s">
        <v>575</v>
      </c>
      <c r="C22" s="647">
        <v>0</v>
      </c>
      <c r="D22" s="638">
        <v>0</v>
      </c>
      <c r="E22" s="77"/>
    </row>
    <row r="23" spans="1:5" ht="15">
      <c r="A23" s="363">
        <v>9</v>
      </c>
      <c r="B23" s="369" t="s">
        <v>576</v>
      </c>
      <c r="C23" s="647">
        <f>SUM(C24:C25)</f>
        <v>15917467.42</v>
      </c>
      <c r="D23" s="640"/>
      <c r="E23" s="77"/>
    </row>
    <row r="24" spans="1:5" ht="15">
      <c r="A24" s="363">
        <v>9.1</v>
      </c>
      <c r="B24" s="371" t="s">
        <v>577</v>
      </c>
      <c r="C24" s="630">
        <v>15917467.42</v>
      </c>
      <c r="D24" s="641">
        <v>0</v>
      </c>
      <c r="E24" s="77"/>
    </row>
    <row r="25" spans="1:5" ht="15">
      <c r="A25" s="363">
        <v>9.1999999999999993</v>
      </c>
      <c r="B25" s="371" t="s">
        <v>578</v>
      </c>
      <c r="C25" s="631">
        <v>0</v>
      </c>
      <c r="D25" s="642">
        <v>0</v>
      </c>
      <c r="E25" s="79"/>
    </row>
    <row r="26" spans="1:5" ht="15">
      <c r="A26" s="363">
        <v>10</v>
      </c>
      <c r="B26" s="369" t="s">
        <v>579</v>
      </c>
      <c r="C26" s="649">
        <f>SUM(C27:C28)</f>
        <v>5660763.629999999</v>
      </c>
      <c r="D26" s="643" t="s">
        <v>702</v>
      </c>
      <c r="E26" s="77"/>
    </row>
    <row r="27" spans="1:5" ht="15">
      <c r="A27" s="363">
        <v>10.1</v>
      </c>
      <c r="B27" s="371" t="s">
        <v>580</v>
      </c>
      <c r="C27" s="627">
        <v>0</v>
      </c>
      <c r="D27" s="637">
        <v>0</v>
      </c>
      <c r="E27" s="77"/>
    </row>
    <row r="28" spans="1:5" ht="15">
      <c r="A28" s="363">
        <v>10.199999999999999</v>
      </c>
      <c r="B28" s="371" t="s">
        <v>581</v>
      </c>
      <c r="C28" s="627">
        <v>5660763.629999999</v>
      </c>
      <c r="D28" s="637">
        <v>0</v>
      </c>
      <c r="E28" s="77"/>
    </row>
    <row r="29" spans="1:5" ht="15">
      <c r="A29" s="363">
        <v>11</v>
      </c>
      <c r="B29" s="369" t="s">
        <v>582</v>
      </c>
      <c r="C29" s="650">
        <f>SUM(C30:C31)</f>
        <v>517278.78</v>
      </c>
      <c r="D29" s="637"/>
      <c r="E29" s="77"/>
    </row>
    <row r="30" spans="1:5" ht="15">
      <c r="A30" s="363">
        <v>11.1</v>
      </c>
      <c r="B30" s="371" t="s">
        <v>583</v>
      </c>
      <c r="C30" s="627">
        <v>517278.78</v>
      </c>
      <c r="D30" s="637">
        <v>0</v>
      </c>
      <c r="E30" s="77"/>
    </row>
    <row r="31" spans="1:5" ht="15">
      <c r="A31" s="363">
        <v>11.2</v>
      </c>
      <c r="B31" s="371" t="s">
        <v>584</v>
      </c>
      <c r="C31" s="627">
        <v>0</v>
      </c>
      <c r="D31" s="637">
        <v>0</v>
      </c>
      <c r="E31" s="77"/>
    </row>
    <row r="32" spans="1:5" ht="15">
      <c r="A32" s="363">
        <v>13</v>
      </c>
      <c r="B32" s="369" t="s">
        <v>585</v>
      </c>
      <c r="C32" s="650">
        <v>17753169.240000002</v>
      </c>
      <c r="D32" s="637">
        <v>0</v>
      </c>
      <c r="E32" s="77"/>
    </row>
    <row r="33" spans="1:5" ht="15">
      <c r="A33" s="363">
        <v>13.1</v>
      </c>
      <c r="B33" s="374" t="s">
        <v>586</v>
      </c>
      <c r="C33" s="627">
        <v>10064254.290000001</v>
      </c>
      <c r="D33" s="637">
        <v>0</v>
      </c>
      <c r="E33" s="77"/>
    </row>
    <row r="34" spans="1:5" ht="15">
      <c r="A34" s="363">
        <v>13.2</v>
      </c>
      <c r="B34" s="374" t="s">
        <v>587</v>
      </c>
      <c r="C34" s="632">
        <v>0</v>
      </c>
      <c r="D34" s="644">
        <v>0</v>
      </c>
      <c r="E34" s="77"/>
    </row>
    <row r="35" spans="1:5" ht="15">
      <c r="A35" s="363">
        <v>14</v>
      </c>
      <c r="B35" s="375" t="s">
        <v>588</v>
      </c>
      <c r="C35" s="651">
        <f>SUM(C6,C10,C12,C13,C14,C18,C21,C22,C23,C26,C29,C32)</f>
        <v>869718074.88563013</v>
      </c>
      <c r="D35" s="644"/>
      <c r="E35" s="77"/>
    </row>
    <row r="36" spans="1:5" ht="15">
      <c r="A36" s="363"/>
      <c r="B36" s="376" t="s">
        <v>589</v>
      </c>
      <c r="C36" s="635"/>
      <c r="D36" s="645"/>
      <c r="E36" s="77"/>
    </row>
    <row r="37" spans="1:5" ht="15">
      <c r="A37" s="363">
        <v>15</v>
      </c>
      <c r="B37" s="377" t="s">
        <v>590</v>
      </c>
      <c r="C37" s="631">
        <v>0</v>
      </c>
      <c r="D37" s="642">
        <v>0</v>
      </c>
      <c r="E37" s="79"/>
    </row>
    <row r="38" spans="1:5" ht="15">
      <c r="A38" s="378">
        <v>15.1</v>
      </c>
      <c r="B38" s="379" t="s">
        <v>566</v>
      </c>
      <c r="C38" s="627">
        <v>0</v>
      </c>
      <c r="D38" s="637">
        <v>0</v>
      </c>
      <c r="E38" s="77"/>
    </row>
    <row r="39" spans="1:5" ht="15">
      <c r="A39" s="378">
        <v>16</v>
      </c>
      <c r="B39" s="366" t="s">
        <v>591</v>
      </c>
      <c r="C39" s="627">
        <v>0</v>
      </c>
      <c r="D39" s="637">
        <v>0</v>
      </c>
      <c r="E39" s="77"/>
    </row>
    <row r="40" spans="1:5" ht="15">
      <c r="A40" s="378">
        <v>17</v>
      </c>
      <c r="B40" s="366" t="s">
        <v>592</v>
      </c>
      <c r="C40" s="650">
        <f>SUM(C41:C44)</f>
        <v>666665310.22000003</v>
      </c>
      <c r="D40" s="637"/>
      <c r="E40" s="77"/>
    </row>
    <row r="41" spans="1:5" ht="15">
      <c r="A41" s="378">
        <v>17.100000000000001</v>
      </c>
      <c r="B41" s="380" t="s">
        <v>593</v>
      </c>
      <c r="C41" s="650">
        <v>635230426.07000005</v>
      </c>
      <c r="D41" s="637">
        <v>0</v>
      </c>
      <c r="E41" s="77"/>
    </row>
    <row r="42" spans="1:5" ht="15">
      <c r="A42" s="378">
        <v>17.2</v>
      </c>
      <c r="B42" s="381" t="s">
        <v>594</v>
      </c>
      <c r="C42" s="627">
        <v>0</v>
      </c>
      <c r="D42" s="637">
        <v>0</v>
      </c>
      <c r="E42" s="77"/>
    </row>
    <row r="43" spans="1:5" ht="15">
      <c r="A43" s="378">
        <v>17.3</v>
      </c>
      <c r="B43" s="417" t="s">
        <v>595</v>
      </c>
      <c r="C43" s="632">
        <v>23738406.140000001</v>
      </c>
      <c r="D43" s="644">
        <v>0</v>
      </c>
      <c r="E43" s="77"/>
    </row>
    <row r="44" spans="1:5" ht="15">
      <c r="A44" s="378">
        <v>17.399999999999999</v>
      </c>
      <c r="B44" s="418" t="s">
        <v>596</v>
      </c>
      <c r="C44" s="633">
        <v>7696478.0100000016</v>
      </c>
      <c r="D44" s="633">
        <v>0</v>
      </c>
      <c r="E44" s="77"/>
    </row>
    <row r="45" spans="1:5" ht="15">
      <c r="A45" s="378">
        <v>18</v>
      </c>
      <c r="B45" s="419" t="s">
        <v>597</v>
      </c>
      <c r="C45" s="634">
        <v>182965.34999999998</v>
      </c>
      <c r="D45" s="634">
        <v>0</v>
      </c>
      <c r="E45" s="79"/>
    </row>
    <row r="46" spans="1:5" ht="15">
      <c r="A46" s="378">
        <v>19</v>
      </c>
      <c r="B46" s="419" t="s">
        <v>598</v>
      </c>
      <c r="C46" s="652">
        <f>SUM(C47:C48)</f>
        <v>5692558.1400000006</v>
      </c>
      <c r="D46" s="633"/>
    </row>
    <row r="47" spans="1:5" ht="15">
      <c r="A47" s="378">
        <v>19.100000000000001</v>
      </c>
      <c r="B47" s="420" t="s">
        <v>599</v>
      </c>
      <c r="C47" s="633">
        <v>5557627.8700000001</v>
      </c>
      <c r="D47" s="633">
        <v>0</v>
      </c>
    </row>
    <row r="48" spans="1:5" ht="15">
      <c r="A48" s="378">
        <v>19.2</v>
      </c>
      <c r="B48" s="420" t="s">
        <v>600</v>
      </c>
      <c r="C48" s="633">
        <v>134930.27000000002</v>
      </c>
      <c r="D48" s="633">
        <v>0</v>
      </c>
    </row>
    <row r="49" spans="1:4" ht="15">
      <c r="A49" s="378">
        <v>20</v>
      </c>
      <c r="B49" s="385" t="s">
        <v>601</v>
      </c>
      <c r="C49" s="652">
        <v>26242442.5</v>
      </c>
      <c r="D49" s="643" t="s">
        <v>736</v>
      </c>
    </row>
    <row r="50" spans="1:4" ht="15">
      <c r="A50" s="378">
        <v>21</v>
      </c>
      <c r="B50" s="421" t="s">
        <v>602</v>
      </c>
      <c r="C50" s="652">
        <v>3468166.92</v>
      </c>
      <c r="D50" s="633">
        <v>0</v>
      </c>
    </row>
    <row r="51" spans="1:4" ht="15">
      <c r="A51" s="378">
        <v>21.1</v>
      </c>
      <c r="B51" s="381" t="s">
        <v>603</v>
      </c>
      <c r="C51" s="633">
        <v>0</v>
      </c>
      <c r="D51" s="633">
        <v>0</v>
      </c>
    </row>
    <row r="52" spans="1:4" ht="15">
      <c r="A52" s="378">
        <v>22</v>
      </c>
      <c r="B52" s="386" t="s">
        <v>604</v>
      </c>
      <c r="C52" s="652">
        <f>SUM(C37,C39,C40,C45,C46,C49,C50)</f>
        <v>702251443.13</v>
      </c>
      <c r="D52" s="633"/>
    </row>
    <row r="53" spans="1:4" ht="15">
      <c r="A53" s="378"/>
      <c r="B53" s="387" t="s">
        <v>605</v>
      </c>
      <c r="C53" s="633"/>
      <c r="D53" s="633"/>
    </row>
    <row r="54" spans="1:4" ht="15">
      <c r="A54" s="378">
        <v>23</v>
      </c>
      <c r="B54" s="385" t="s">
        <v>606</v>
      </c>
      <c r="C54" s="652">
        <v>76000000</v>
      </c>
      <c r="D54" s="633">
        <v>0</v>
      </c>
    </row>
    <row r="55" spans="1:4" ht="15">
      <c r="A55" s="378">
        <v>24</v>
      </c>
      <c r="B55" s="385" t="s">
        <v>607</v>
      </c>
      <c r="C55" s="652">
        <v>0</v>
      </c>
      <c r="D55" s="633">
        <v>0</v>
      </c>
    </row>
    <row r="56" spans="1:4" ht="15">
      <c r="A56" s="378">
        <v>25</v>
      </c>
      <c r="B56" s="419" t="s">
        <v>608</v>
      </c>
      <c r="C56" s="652">
        <v>0</v>
      </c>
      <c r="D56" s="633">
        <v>0</v>
      </c>
    </row>
    <row r="57" spans="1:4" ht="15">
      <c r="A57" s="378">
        <v>26</v>
      </c>
      <c r="B57" s="419" t="s">
        <v>609</v>
      </c>
      <c r="C57" s="652">
        <v>0</v>
      </c>
      <c r="D57" s="633">
        <v>0</v>
      </c>
    </row>
    <row r="58" spans="1:4" ht="15">
      <c r="A58" s="378">
        <v>27</v>
      </c>
      <c r="B58" s="419" t="s">
        <v>610</v>
      </c>
      <c r="C58" s="652">
        <f>SUM(C59:C60)</f>
        <v>0</v>
      </c>
      <c r="D58" s="633"/>
    </row>
    <row r="59" spans="1:4" ht="15">
      <c r="A59" s="378">
        <v>27.1</v>
      </c>
      <c r="B59" s="418" t="s">
        <v>611</v>
      </c>
      <c r="C59" s="633">
        <v>0</v>
      </c>
      <c r="D59" s="633">
        <v>0</v>
      </c>
    </row>
    <row r="60" spans="1:4" ht="15">
      <c r="A60" s="378">
        <v>27.2</v>
      </c>
      <c r="B60" s="418" t="s">
        <v>612</v>
      </c>
      <c r="C60" s="633">
        <v>0</v>
      </c>
      <c r="D60" s="633">
        <v>0</v>
      </c>
    </row>
    <row r="61" spans="1:4" ht="15">
      <c r="A61" s="378">
        <v>28</v>
      </c>
      <c r="B61" s="388" t="s">
        <v>613</v>
      </c>
      <c r="C61" s="633">
        <v>0</v>
      </c>
      <c r="D61" s="633">
        <v>0</v>
      </c>
    </row>
    <row r="62" spans="1:4" ht="15">
      <c r="A62" s="378">
        <v>29</v>
      </c>
      <c r="B62" s="419" t="s">
        <v>614</v>
      </c>
      <c r="C62" s="652">
        <f>SUM(C63:C65)</f>
        <v>1851948.42</v>
      </c>
      <c r="D62" s="633"/>
    </row>
    <row r="63" spans="1:4" ht="15">
      <c r="A63" s="378">
        <v>29.1</v>
      </c>
      <c r="B63" s="422" t="s">
        <v>615</v>
      </c>
      <c r="C63" s="652">
        <v>1851948.42</v>
      </c>
      <c r="D63" s="633">
        <v>0</v>
      </c>
    </row>
    <row r="64" spans="1:4" ht="15">
      <c r="A64" s="378">
        <v>29.2</v>
      </c>
      <c r="B64" s="424" t="s">
        <v>616</v>
      </c>
      <c r="C64" s="633">
        <v>0</v>
      </c>
      <c r="D64" s="633">
        <v>0</v>
      </c>
    </row>
    <row r="65" spans="1:4" ht="15">
      <c r="A65" s="378">
        <v>29.3</v>
      </c>
      <c r="B65" s="424" t="s">
        <v>617</v>
      </c>
      <c r="C65" s="633">
        <v>0</v>
      </c>
      <c r="D65" s="633">
        <v>0</v>
      </c>
    </row>
    <row r="66" spans="1:4" ht="15">
      <c r="A66" s="378">
        <v>30</v>
      </c>
      <c r="B66" s="390" t="s">
        <v>618</v>
      </c>
      <c r="C66" s="652">
        <v>89614683.340000004</v>
      </c>
      <c r="D66" s="633">
        <v>0</v>
      </c>
    </row>
    <row r="67" spans="1:4" ht="15">
      <c r="A67" s="378">
        <v>31</v>
      </c>
      <c r="B67" s="423" t="s">
        <v>619</v>
      </c>
      <c r="C67" s="652">
        <f>SUM(C54,C55,C56,C57,C58,C61,C62,C66)</f>
        <v>167466631.75999999</v>
      </c>
      <c r="D67" s="633">
        <v>0</v>
      </c>
    </row>
    <row r="68" spans="1:4" ht="15">
      <c r="A68" s="378">
        <v>32</v>
      </c>
      <c r="B68" s="390" t="s">
        <v>620</v>
      </c>
      <c r="C68" s="652">
        <f>SUM(C52,C67)</f>
        <v>869718074.88999999</v>
      </c>
      <c r="D68" s="633">
        <v>0</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G3" sqref="G3"/>
    </sheetView>
  </sheetViews>
  <sheetFormatPr defaultColWidth="9.140625" defaultRowHeight="12.75"/>
  <cols>
    <col min="1" max="1" width="10.5703125" style="4" bestFit="1" customWidth="1"/>
    <col min="2" max="2" width="95" style="4" customWidth="1"/>
    <col min="3" max="3" width="14.28515625" style="4" bestFit="1" customWidth="1"/>
    <col min="4" max="4" width="16.5703125" style="4" bestFit="1" customWidth="1"/>
    <col min="5" max="5" width="14.28515625" style="4" bestFit="1" customWidth="1"/>
    <col min="6" max="6" width="16.5703125" style="4" bestFit="1" customWidth="1"/>
    <col min="7" max="7" width="13.140625" style="4" bestFit="1" customWidth="1"/>
    <col min="8" max="8" width="13.42578125" style="4" bestFit="1" customWidth="1"/>
    <col min="9" max="9" width="14.28515625" style="4" bestFit="1" customWidth="1"/>
    <col min="10" max="10" width="13.42578125" style="4" bestFit="1" customWidth="1"/>
    <col min="11" max="11" width="13.140625" style="4" bestFit="1" customWidth="1"/>
    <col min="12" max="12" width="13.140625" style="17" bestFit="1" customWidth="1"/>
    <col min="13" max="13" width="15.28515625" style="17" bestFit="1" customWidth="1"/>
    <col min="14" max="15" width="14.28515625" style="17" bestFit="1" customWidth="1"/>
    <col min="16" max="16" width="13.140625" style="17" bestFit="1" customWidth="1"/>
    <col min="17" max="17" width="14.7109375" style="17" customWidth="1"/>
    <col min="18" max="18" width="13.140625" style="17" bestFit="1" customWidth="1"/>
    <col min="19" max="19" width="34.85546875" style="17" customWidth="1"/>
    <col min="20" max="16384" width="9.140625" style="17"/>
  </cols>
  <sheetData>
    <row r="1" spans="1:19">
      <c r="A1" s="2" t="s">
        <v>30</v>
      </c>
      <c r="B1" s="3" t="str">
        <f>'Info '!C2</f>
        <v>JSC " Halyk Bank Georgia"</v>
      </c>
      <c r="G1" s="4" t="str">
        <f>'Info '!C2</f>
        <v>JSC " Halyk Bank Georgia"</v>
      </c>
    </row>
    <row r="2" spans="1:19">
      <c r="A2" s="2" t="s">
        <v>31</v>
      </c>
      <c r="B2" s="306">
        <f>'1. key ratios '!B2</f>
        <v>45107</v>
      </c>
      <c r="G2" s="722">
        <f>'1. key ratios '!B2</f>
        <v>45107</v>
      </c>
    </row>
    <row r="4" spans="1:19" ht="26.25" thickBot="1">
      <c r="A4" s="4" t="s">
        <v>146</v>
      </c>
      <c r="B4" s="183" t="s">
        <v>251</v>
      </c>
    </row>
    <row r="5" spans="1:19" s="170" customFormat="1">
      <c r="A5" s="165"/>
      <c r="B5" s="166"/>
      <c r="C5" s="167" t="s">
        <v>0</v>
      </c>
      <c r="D5" s="167" t="s">
        <v>1</v>
      </c>
      <c r="E5" s="167" t="s">
        <v>2</v>
      </c>
      <c r="F5" s="167" t="s">
        <v>3</v>
      </c>
      <c r="G5" s="167" t="s">
        <v>4</v>
      </c>
      <c r="H5" s="167" t="s">
        <v>5</v>
      </c>
      <c r="I5" s="167" t="s">
        <v>8</v>
      </c>
      <c r="J5" s="167" t="s">
        <v>9</v>
      </c>
      <c r="K5" s="167" t="s">
        <v>10</v>
      </c>
      <c r="L5" s="167" t="s">
        <v>11</v>
      </c>
      <c r="M5" s="167" t="s">
        <v>12</v>
      </c>
      <c r="N5" s="167" t="s">
        <v>13</v>
      </c>
      <c r="O5" s="167" t="s">
        <v>235</v>
      </c>
      <c r="P5" s="167" t="s">
        <v>236</v>
      </c>
      <c r="Q5" s="167" t="s">
        <v>237</v>
      </c>
      <c r="R5" s="168" t="s">
        <v>238</v>
      </c>
      <c r="S5" s="169" t="s">
        <v>239</v>
      </c>
    </row>
    <row r="6" spans="1:19" s="170" customFormat="1" ht="99" customHeight="1">
      <c r="A6" s="171"/>
      <c r="B6" s="763" t="s">
        <v>240</v>
      </c>
      <c r="C6" s="759">
        <v>0</v>
      </c>
      <c r="D6" s="760"/>
      <c r="E6" s="759">
        <v>0.2</v>
      </c>
      <c r="F6" s="760"/>
      <c r="G6" s="759">
        <v>0.35</v>
      </c>
      <c r="H6" s="760"/>
      <c r="I6" s="759">
        <v>0.5</v>
      </c>
      <c r="J6" s="760"/>
      <c r="K6" s="759">
        <v>0.75</v>
      </c>
      <c r="L6" s="760"/>
      <c r="M6" s="759">
        <v>1</v>
      </c>
      <c r="N6" s="760"/>
      <c r="O6" s="759">
        <v>1.5</v>
      </c>
      <c r="P6" s="760"/>
      <c r="Q6" s="759">
        <v>2.5</v>
      </c>
      <c r="R6" s="760"/>
      <c r="S6" s="761" t="s">
        <v>145</v>
      </c>
    </row>
    <row r="7" spans="1:19" s="170" customFormat="1" ht="30.75" customHeight="1">
      <c r="A7" s="171"/>
      <c r="B7" s="764"/>
      <c r="C7" s="162" t="s">
        <v>148</v>
      </c>
      <c r="D7" s="162" t="s">
        <v>147</v>
      </c>
      <c r="E7" s="162" t="s">
        <v>148</v>
      </c>
      <c r="F7" s="162" t="s">
        <v>147</v>
      </c>
      <c r="G7" s="162" t="s">
        <v>148</v>
      </c>
      <c r="H7" s="162" t="s">
        <v>147</v>
      </c>
      <c r="I7" s="162" t="s">
        <v>148</v>
      </c>
      <c r="J7" s="162" t="s">
        <v>147</v>
      </c>
      <c r="K7" s="162" t="s">
        <v>148</v>
      </c>
      <c r="L7" s="162" t="s">
        <v>147</v>
      </c>
      <c r="M7" s="162" t="s">
        <v>148</v>
      </c>
      <c r="N7" s="162" t="s">
        <v>147</v>
      </c>
      <c r="O7" s="162" t="s">
        <v>148</v>
      </c>
      <c r="P7" s="162" t="s">
        <v>147</v>
      </c>
      <c r="Q7" s="162" t="s">
        <v>148</v>
      </c>
      <c r="R7" s="162" t="s">
        <v>147</v>
      </c>
      <c r="S7" s="762"/>
    </row>
    <row r="8" spans="1:19" s="81" customFormat="1">
      <c r="A8" s="80">
        <v>1</v>
      </c>
      <c r="B8" s="1" t="s">
        <v>51</v>
      </c>
      <c r="C8" s="653">
        <v>56349384.939999998</v>
      </c>
      <c r="D8" s="653">
        <v>0</v>
      </c>
      <c r="E8" s="653">
        <v>0</v>
      </c>
      <c r="F8" s="653">
        <v>0</v>
      </c>
      <c r="G8" s="653">
        <v>0</v>
      </c>
      <c r="H8" s="653">
        <v>0</v>
      </c>
      <c r="I8" s="653">
        <v>0</v>
      </c>
      <c r="J8" s="653">
        <v>0</v>
      </c>
      <c r="K8" s="653">
        <v>0</v>
      </c>
      <c r="L8" s="653">
        <v>0</v>
      </c>
      <c r="M8" s="653">
        <v>84884015.280000016</v>
      </c>
      <c r="N8" s="653">
        <v>0</v>
      </c>
      <c r="O8" s="653">
        <v>0</v>
      </c>
      <c r="P8" s="653">
        <v>0</v>
      </c>
      <c r="Q8" s="653">
        <v>0</v>
      </c>
      <c r="R8" s="653">
        <v>0</v>
      </c>
      <c r="S8" s="184">
        <f>$C$6*SUM(C8:D8)+$E$6*SUM(E8:F8)+$G$6*SUM(G8:H8)+$I$6*SUM(I8:J8)+$K$6*SUM(K8:L8)+$M$6*SUM(M8:N8)+$O$6*SUM(O8:P8)+$Q$6*SUM(Q8:R8)</f>
        <v>84884015.280000016</v>
      </c>
    </row>
    <row r="9" spans="1:19" s="81" customFormat="1">
      <c r="A9" s="80">
        <v>2</v>
      </c>
      <c r="B9" s="1" t="s">
        <v>52</v>
      </c>
      <c r="C9" s="653">
        <v>0</v>
      </c>
      <c r="D9" s="653">
        <v>0</v>
      </c>
      <c r="E9" s="653">
        <v>0</v>
      </c>
      <c r="F9" s="653">
        <v>0</v>
      </c>
      <c r="G9" s="653">
        <v>0</v>
      </c>
      <c r="H9" s="653">
        <v>0</v>
      </c>
      <c r="I9" s="653">
        <v>0</v>
      </c>
      <c r="J9" s="653">
        <v>0</v>
      </c>
      <c r="K9" s="653">
        <v>0</v>
      </c>
      <c r="L9" s="653">
        <v>0</v>
      </c>
      <c r="M9" s="653">
        <v>0</v>
      </c>
      <c r="N9" s="653">
        <v>0</v>
      </c>
      <c r="O9" s="653">
        <v>0</v>
      </c>
      <c r="P9" s="653">
        <v>0</v>
      </c>
      <c r="Q9" s="653">
        <v>0</v>
      </c>
      <c r="R9" s="653">
        <v>0</v>
      </c>
      <c r="S9" s="184">
        <f t="shared" ref="S9:S21" si="0">$C$6*SUM(C9:D9)+$E$6*SUM(E9:F9)+$G$6*SUM(G9:H9)+$I$6*SUM(I9:J9)+$K$6*SUM(K9:L9)+$M$6*SUM(M9:N9)+$O$6*SUM(O9:P9)+$Q$6*SUM(Q9:R9)</f>
        <v>0</v>
      </c>
    </row>
    <row r="10" spans="1:19" s="81" customFormat="1">
      <c r="A10" s="80">
        <v>3</v>
      </c>
      <c r="B10" s="1" t="s">
        <v>164</v>
      </c>
      <c r="C10" s="653">
        <v>0</v>
      </c>
      <c r="D10" s="653">
        <v>0</v>
      </c>
      <c r="E10" s="653">
        <v>0</v>
      </c>
      <c r="F10" s="653">
        <v>0</v>
      </c>
      <c r="G10" s="653">
        <v>0</v>
      </c>
      <c r="H10" s="653">
        <v>0</v>
      </c>
      <c r="I10" s="653">
        <v>0</v>
      </c>
      <c r="J10" s="653">
        <v>0</v>
      </c>
      <c r="K10" s="653">
        <v>0</v>
      </c>
      <c r="L10" s="653">
        <v>0</v>
      </c>
      <c r="M10" s="653">
        <v>0</v>
      </c>
      <c r="N10" s="653">
        <v>0</v>
      </c>
      <c r="O10" s="653">
        <v>0</v>
      </c>
      <c r="P10" s="653">
        <v>0</v>
      </c>
      <c r="Q10" s="653">
        <v>0</v>
      </c>
      <c r="R10" s="653">
        <v>0</v>
      </c>
      <c r="S10" s="184">
        <f t="shared" si="0"/>
        <v>0</v>
      </c>
    </row>
    <row r="11" spans="1:19" s="81" customFormat="1">
      <c r="A11" s="80">
        <v>4</v>
      </c>
      <c r="B11" s="1" t="s">
        <v>53</v>
      </c>
      <c r="C11" s="653">
        <v>0</v>
      </c>
      <c r="D11" s="653">
        <v>0</v>
      </c>
      <c r="E11" s="653">
        <v>0</v>
      </c>
      <c r="F11" s="653">
        <v>0</v>
      </c>
      <c r="G11" s="653">
        <v>0</v>
      </c>
      <c r="H11" s="653">
        <v>0</v>
      </c>
      <c r="I11" s="653">
        <v>0</v>
      </c>
      <c r="J11" s="653">
        <v>0</v>
      </c>
      <c r="K11" s="653">
        <v>0</v>
      </c>
      <c r="L11" s="653">
        <v>0</v>
      </c>
      <c r="M11" s="653">
        <v>0</v>
      </c>
      <c r="N11" s="653">
        <v>0</v>
      </c>
      <c r="O11" s="653">
        <v>0</v>
      </c>
      <c r="P11" s="653">
        <v>0</v>
      </c>
      <c r="Q11" s="653">
        <v>0</v>
      </c>
      <c r="R11" s="653">
        <v>0</v>
      </c>
      <c r="S11" s="184">
        <f t="shared" si="0"/>
        <v>0</v>
      </c>
    </row>
    <row r="12" spans="1:19" s="81" customFormat="1">
      <c r="A12" s="80">
        <v>5</v>
      </c>
      <c r="B12" s="1" t="s">
        <v>54</v>
      </c>
      <c r="C12" s="653">
        <v>0</v>
      </c>
      <c r="D12" s="653">
        <v>0</v>
      </c>
      <c r="E12" s="653">
        <v>0</v>
      </c>
      <c r="F12" s="653">
        <v>0</v>
      </c>
      <c r="G12" s="653">
        <v>0</v>
      </c>
      <c r="H12" s="653">
        <v>0</v>
      </c>
      <c r="I12" s="653">
        <v>0</v>
      </c>
      <c r="J12" s="653">
        <v>0</v>
      </c>
      <c r="K12" s="653">
        <v>0</v>
      </c>
      <c r="L12" s="653">
        <v>0</v>
      </c>
      <c r="M12" s="653">
        <v>0</v>
      </c>
      <c r="N12" s="653">
        <v>0</v>
      </c>
      <c r="O12" s="653">
        <v>0</v>
      </c>
      <c r="P12" s="653">
        <v>0</v>
      </c>
      <c r="Q12" s="653">
        <v>0</v>
      </c>
      <c r="R12" s="653">
        <v>0</v>
      </c>
      <c r="S12" s="184">
        <f t="shared" si="0"/>
        <v>0</v>
      </c>
    </row>
    <row r="13" spans="1:19" s="81" customFormat="1">
      <c r="A13" s="80">
        <v>6</v>
      </c>
      <c r="B13" s="1" t="s">
        <v>55</v>
      </c>
      <c r="C13" s="653">
        <v>0</v>
      </c>
      <c r="D13" s="653">
        <v>0</v>
      </c>
      <c r="E13" s="653">
        <v>28946096.93222538</v>
      </c>
      <c r="F13" s="653">
        <v>0</v>
      </c>
      <c r="G13" s="653">
        <v>0</v>
      </c>
      <c r="H13" s="653">
        <v>0</v>
      </c>
      <c r="I13" s="653">
        <v>20951078.119999997</v>
      </c>
      <c r="J13" s="653">
        <v>0</v>
      </c>
      <c r="K13" s="653">
        <v>0</v>
      </c>
      <c r="L13" s="653">
        <v>0</v>
      </c>
      <c r="M13" s="653">
        <v>28561.537774619999</v>
      </c>
      <c r="N13" s="653">
        <v>0</v>
      </c>
      <c r="O13" s="653">
        <v>0</v>
      </c>
      <c r="P13" s="653">
        <v>0</v>
      </c>
      <c r="Q13" s="653">
        <v>0</v>
      </c>
      <c r="R13" s="653">
        <v>0</v>
      </c>
      <c r="S13" s="184">
        <f t="shared" si="0"/>
        <v>16293319.984219695</v>
      </c>
    </row>
    <row r="14" spans="1:19" s="81" customFormat="1">
      <c r="A14" s="80">
        <v>7</v>
      </c>
      <c r="B14" s="1" t="s">
        <v>56</v>
      </c>
      <c r="C14" s="653">
        <v>0</v>
      </c>
      <c r="D14" s="653">
        <v>0</v>
      </c>
      <c r="E14" s="653">
        <v>0</v>
      </c>
      <c r="F14" s="653">
        <v>0</v>
      </c>
      <c r="G14" s="653">
        <v>0</v>
      </c>
      <c r="H14" s="653">
        <v>0</v>
      </c>
      <c r="I14" s="653">
        <v>0</v>
      </c>
      <c r="J14" s="653">
        <v>0</v>
      </c>
      <c r="K14" s="653">
        <v>0</v>
      </c>
      <c r="L14" s="653">
        <v>0</v>
      </c>
      <c r="M14" s="653">
        <v>386088163.98813063</v>
      </c>
      <c r="N14" s="653">
        <v>12974545.652479712</v>
      </c>
      <c r="O14" s="653">
        <v>0</v>
      </c>
      <c r="P14" s="653">
        <v>0</v>
      </c>
      <c r="Q14" s="653">
        <v>0</v>
      </c>
      <c r="R14" s="653">
        <v>0</v>
      </c>
      <c r="S14" s="184">
        <f t="shared" si="0"/>
        <v>399062709.64061034</v>
      </c>
    </row>
    <row r="15" spans="1:19" s="81" customFormat="1">
      <c r="A15" s="80">
        <v>8</v>
      </c>
      <c r="B15" s="1" t="s">
        <v>57</v>
      </c>
      <c r="C15" s="653">
        <v>0</v>
      </c>
      <c r="D15" s="653">
        <v>0</v>
      </c>
      <c r="E15" s="653">
        <v>0</v>
      </c>
      <c r="F15" s="653">
        <v>0</v>
      </c>
      <c r="G15" s="653">
        <v>0</v>
      </c>
      <c r="H15" s="653">
        <v>0</v>
      </c>
      <c r="I15" s="653">
        <v>0</v>
      </c>
      <c r="J15" s="653">
        <v>0</v>
      </c>
      <c r="K15" s="653">
        <v>145588561.77239922</v>
      </c>
      <c r="L15" s="653">
        <v>0</v>
      </c>
      <c r="M15" s="653">
        <v>0</v>
      </c>
      <c r="N15" s="653">
        <v>833285.68800000078</v>
      </c>
      <c r="O15" s="653">
        <v>0</v>
      </c>
      <c r="P15" s="653">
        <v>0</v>
      </c>
      <c r="Q15" s="653">
        <v>0</v>
      </c>
      <c r="R15" s="653">
        <v>0</v>
      </c>
      <c r="S15" s="184">
        <f t="shared" si="0"/>
        <v>110024707.01729941</v>
      </c>
    </row>
    <row r="16" spans="1:19" s="81" customFormat="1">
      <c r="A16" s="80">
        <v>9</v>
      </c>
      <c r="B16" s="1" t="s">
        <v>58</v>
      </c>
      <c r="C16" s="653">
        <v>0</v>
      </c>
      <c r="D16" s="653">
        <v>0</v>
      </c>
      <c r="E16" s="653">
        <v>0</v>
      </c>
      <c r="F16" s="653">
        <v>0</v>
      </c>
      <c r="G16" s="653">
        <v>0</v>
      </c>
      <c r="H16" s="653">
        <v>0</v>
      </c>
      <c r="I16" s="653">
        <v>0</v>
      </c>
      <c r="J16" s="653">
        <v>0</v>
      </c>
      <c r="K16" s="653">
        <v>0</v>
      </c>
      <c r="L16" s="653">
        <v>0</v>
      </c>
      <c r="M16" s="653">
        <v>0</v>
      </c>
      <c r="N16" s="653">
        <v>0</v>
      </c>
      <c r="O16" s="653">
        <v>0</v>
      </c>
      <c r="P16" s="653">
        <v>0</v>
      </c>
      <c r="Q16" s="653">
        <v>0</v>
      </c>
      <c r="R16" s="653">
        <v>0</v>
      </c>
      <c r="S16" s="184">
        <f t="shared" si="0"/>
        <v>0</v>
      </c>
    </row>
    <row r="17" spans="1:19" s="81" customFormat="1">
      <c r="A17" s="80">
        <v>10</v>
      </c>
      <c r="B17" s="1" t="s">
        <v>59</v>
      </c>
      <c r="C17" s="653">
        <v>0</v>
      </c>
      <c r="D17" s="653">
        <v>0</v>
      </c>
      <c r="E17" s="653">
        <v>0</v>
      </c>
      <c r="F17" s="653">
        <v>0</v>
      </c>
      <c r="G17" s="653">
        <v>0</v>
      </c>
      <c r="H17" s="653">
        <v>0</v>
      </c>
      <c r="I17" s="653">
        <v>0</v>
      </c>
      <c r="J17" s="653">
        <v>0</v>
      </c>
      <c r="K17" s="653">
        <v>0</v>
      </c>
      <c r="L17" s="653">
        <v>0</v>
      </c>
      <c r="M17" s="653">
        <v>9202024.4298285805</v>
      </c>
      <c r="N17" s="653">
        <v>10172.270000000002</v>
      </c>
      <c r="O17" s="653">
        <v>20691006.670484059</v>
      </c>
      <c r="P17" s="653">
        <v>0</v>
      </c>
      <c r="Q17" s="653">
        <v>0</v>
      </c>
      <c r="R17" s="653">
        <v>0</v>
      </c>
      <c r="S17" s="184">
        <f t="shared" si="0"/>
        <v>40248706.705554664</v>
      </c>
    </row>
    <row r="18" spans="1:19" s="81" customFormat="1">
      <c r="A18" s="80">
        <v>11</v>
      </c>
      <c r="B18" s="1" t="s">
        <v>60</v>
      </c>
      <c r="C18" s="653">
        <v>0</v>
      </c>
      <c r="D18" s="653">
        <v>0</v>
      </c>
      <c r="E18" s="653">
        <v>0</v>
      </c>
      <c r="F18" s="653">
        <v>0</v>
      </c>
      <c r="G18" s="653">
        <v>0</v>
      </c>
      <c r="H18" s="653">
        <v>0</v>
      </c>
      <c r="I18" s="653">
        <v>0</v>
      </c>
      <c r="J18" s="653">
        <v>0</v>
      </c>
      <c r="K18" s="653">
        <v>0</v>
      </c>
      <c r="L18" s="653">
        <v>0</v>
      </c>
      <c r="M18" s="653">
        <v>0</v>
      </c>
      <c r="N18" s="653">
        <v>0</v>
      </c>
      <c r="O18" s="653">
        <v>0</v>
      </c>
      <c r="P18" s="653">
        <v>0</v>
      </c>
      <c r="Q18" s="653">
        <v>0</v>
      </c>
      <c r="R18" s="653">
        <v>0</v>
      </c>
      <c r="S18" s="184">
        <f t="shared" si="0"/>
        <v>0</v>
      </c>
    </row>
    <row r="19" spans="1:19" s="81" customFormat="1">
      <c r="A19" s="80">
        <v>12</v>
      </c>
      <c r="B19" s="1" t="s">
        <v>61</v>
      </c>
      <c r="C19" s="653">
        <v>0</v>
      </c>
      <c r="D19" s="653">
        <v>0</v>
      </c>
      <c r="E19" s="653">
        <v>0</v>
      </c>
      <c r="F19" s="653">
        <v>0</v>
      </c>
      <c r="G19" s="653">
        <v>0</v>
      </c>
      <c r="H19" s="653">
        <v>0</v>
      </c>
      <c r="I19" s="653">
        <v>0</v>
      </c>
      <c r="J19" s="653">
        <v>0</v>
      </c>
      <c r="K19" s="653">
        <v>0</v>
      </c>
      <c r="L19" s="653">
        <v>0</v>
      </c>
      <c r="M19" s="653">
        <v>0</v>
      </c>
      <c r="N19" s="653">
        <v>0</v>
      </c>
      <c r="O19" s="653">
        <v>0</v>
      </c>
      <c r="P19" s="653">
        <v>0</v>
      </c>
      <c r="Q19" s="653">
        <v>0</v>
      </c>
      <c r="R19" s="653">
        <v>0</v>
      </c>
      <c r="S19" s="184">
        <f t="shared" si="0"/>
        <v>0</v>
      </c>
    </row>
    <row r="20" spans="1:19" s="81" customFormat="1">
      <c r="A20" s="80">
        <v>13</v>
      </c>
      <c r="B20" s="1" t="s">
        <v>144</v>
      </c>
      <c r="C20" s="653">
        <v>0</v>
      </c>
      <c r="D20" s="653">
        <v>0</v>
      </c>
      <c r="E20" s="653">
        <v>0</v>
      </c>
      <c r="F20" s="653">
        <v>0</v>
      </c>
      <c r="G20" s="653">
        <v>0</v>
      </c>
      <c r="H20" s="653">
        <v>0</v>
      </c>
      <c r="I20" s="653">
        <v>0</v>
      </c>
      <c r="J20" s="653">
        <v>0</v>
      </c>
      <c r="K20" s="653">
        <v>0</v>
      </c>
      <c r="L20" s="653">
        <v>0</v>
      </c>
      <c r="M20" s="653">
        <v>0</v>
      </c>
      <c r="N20" s="653">
        <v>0</v>
      </c>
      <c r="O20" s="653">
        <v>0</v>
      </c>
      <c r="P20" s="653">
        <v>0</v>
      </c>
      <c r="Q20" s="653">
        <v>0</v>
      </c>
      <c r="R20" s="653">
        <v>0</v>
      </c>
      <c r="S20" s="184">
        <f t="shared" si="0"/>
        <v>0</v>
      </c>
    </row>
    <row r="21" spans="1:19" s="81" customFormat="1">
      <c r="A21" s="80">
        <v>14</v>
      </c>
      <c r="B21" s="1" t="s">
        <v>63</v>
      </c>
      <c r="C21" s="653">
        <v>12898149.789999999</v>
      </c>
      <c r="D21" s="653">
        <v>0</v>
      </c>
      <c r="E21" s="653">
        <v>0</v>
      </c>
      <c r="F21" s="653">
        <v>0</v>
      </c>
      <c r="G21" s="653">
        <v>0</v>
      </c>
      <c r="H21" s="653">
        <v>0</v>
      </c>
      <c r="I21" s="653">
        <v>0</v>
      </c>
      <c r="J21" s="653">
        <v>0</v>
      </c>
      <c r="K21" s="653">
        <v>0</v>
      </c>
      <c r="L21" s="653">
        <v>0</v>
      </c>
      <c r="M21" s="653">
        <v>98430268.024772957</v>
      </c>
      <c r="N21" s="653">
        <v>308069.82699999999</v>
      </c>
      <c r="O21" s="653">
        <v>0</v>
      </c>
      <c r="P21" s="653">
        <v>0</v>
      </c>
      <c r="Q21" s="653">
        <v>0</v>
      </c>
      <c r="R21" s="653">
        <v>0</v>
      </c>
      <c r="S21" s="184">
        <f t="shared" si="0"/>
        <v>98738337.851772964</v>
      </c>
    </row>
    <row r="22" spans="1:19" ht="13.5" thickBot="1">
      <c r="A22" s="82"/>
      <c r="B22" s="83" t="s">
        <v>64</v>
      </c>
      <c r="C22" s="654">
        <f>SUM(C8:C21)</f>
        <v>69247534.729999989</v>
      </c>
      <c r="D22" s="654">
        <f t="shared" ref="D22:J22" si="1">SUM(D8:D21)</f>
        <v>0</v>
      </c>
      <c r="E22" s="654">
        <f t="shared" si="1"/>
        <v>28946096.93222538</v>
      </c>
      <c r="F22" s="654">
        <f t="shared" si="1"/>
        <v>0</v>
      </c>
      <c r="G22" s="654">
        <f t="shared" si="1"/>
        <v>0</v>
      </c>
      <c r="H22" s="654">
        <f t="shared" si="1"/>
        <v>0</v>
      </c>
      <c r="I22" s="654">
        <f t="shared" si="1"/>
        <v>20951078.119999997</v>
      </c>
      <c r="J22" s="654">
        <f t="shared" si="1"/>
        <v>0</v>
      </c>
      <c r="K22" s="654">
        <f t="shared" ref="K22:S22" si="2">SUM(K8:K21)</f>
        <v>145588561.77239922</v>
      </c>
      <c r="L22" s="654">
        <f t="shared" si="2"/>
        <v>0</v>
      </c>
      <c r="M22" s="654">
        <f t="shared" si="2"/>
        <v>578633033.26050687</v>
      </c>
      <c r="N22" s="654">
        <f t="shared" si="2"/>
        <v>14126073.437479712</v>
      </c>
      <c r="O22" s="654">
        <f t="shared" si="2"/>
        <v>20691006.670484059</v>
      </c>
      <c r="P22" s="654">
        <f t="shared" si="2"/>
        <v>0</v>
      </c>
      <c r="Q22" s="654">
        <f t="shared" si="2"/>
        <v>0</v>
      </c>
      <c r="R22" s="654">
        <f t="shared" si="2"/>
        <v>0</v>
      </c>
      <c r="S22" s="185">
        <f t="shared" si="2"/>
        <v>749251796.47945714</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55" zoomScaleNormal="55" workbookViewId="0">
      <pane xSplit="2" ySplit="6" topLeftCell="M7" activePane="bottomRight" state="frozen"/>
      <selection activeCell="B9" sqref="B9"/>
      <selection pane="topRight" activeCell="B9" sqref="B9"/>
      <selection pane="bottomLeft" activeCell="B9" sqref="B9"/>
      <selection pane="bottomRight" activeCell="R8" sqref="R8"/>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17"/>
  </cols>
  <sheetData>
    <row r="1" spans="1:22">
      <c r="A1" s="2" t="s">
        <v>30</v>
      </c>
      <c r="B1" s="3" t="str">
        <f>'Info '!C2</f>
        <v>JSC " Halyk Bank Georgia"</v>
      </c>
    </row>
    <row r="2" spans="1:22">
      <c r="A2" s="2" t="s">
        <v>31</v>
      </c>
      <c r="B2" s="306">
        <f>'1. key ratios '!B2</f>
        <v>45107</v>
      </c>
    </row>
    <row r="4" spans="1:22" ht="13.5" thickBot="1">
      <c r="A4" s="4" t="s">
        <v>243</v>
      </c>
      <c r="B4" s="84" t="s">
        <v>50</v>
      </c>
      <c r="V4" s="18" t="s">
        <v>35</v>
      </c>
    </row>
    <row r="5" spans="1:22" ht="12.75" customHeight="1">
      <c r="A5" s="85"/>
      <c r="B5" s="86"/>
      <c r="C5" s="765" t="s">
        <v>169</v>
      </c>
      <c r="D5" s="766"/>
      <c r="E5" s="766"/>
      <c r="F5" s="766"/>
      <c r="G5" s="766"/>
      <c r="H5" s="766"/>
      <c r="I5" s="766"/>
      <c r="J5" s="766"/>
      <c r="K5" s="766"/>
      <c r="L5" s="767"/>
      <c r="M5" s="768" t="s">
        <v>170</v>
      </c>
      <c r="N5" s="769"/>
      <c r="O5" s="769"/>
      <c r="P5" s="769"/>
      <c r="Q5" s="769"/>
      <c r="R5" s="769"/>
      <c r="S5" s="770"/>
      <c r="T5" s="773" t="s">
        <v>241</v>
      </c>
      <c r="U5" s="773" t="s">
        <v>242</v>
      </c>
      <c r="V5" s="771" t="s">
        <v>76</v>
      </c>
    </row>
    <row r="6" spans="1:22" s="51" customFormat="1" ht="102">
      <c r="A6" s="48"/>
      <c r="B6" s="87"/>
      <c r="C6" s="88" t="s">
        <v>65</v>
      </c>
      <c r="D6" s="144" t="s">
        <v>66</v>
      </c>
      <c r="E6" s="108" t="s">
        <v>172</v>
      </c>
      <c r="F6" s="108" t="s">
        <v>173</v>
      </c>
      <c r="G6" s="144" t="s">
        <v>176</v>
      </c>
      <c r="H6" s="144" t="s">
        <v>171</v>
      </c>
      <c r="I6" s="144" t="s">
        <v>67</v>
      </c>
      <c r="J6" s="144" t="s">
        <v>68</v>
      </c>
      <c r="K6" s="89" t="s">
        <v>69</v>
      </c>
      <c r="L6" s="90" t="s">
        <v>70</v>
      </c>
      <c r="M6" s="88" t="s">
        <v>174</v>
      </c>
      <c r="N6" s="89" t="s">
        <v>71</v>
      </c>
      <c r="O6" s="89" t="s">
        <v>72</v>
      </c>
      <c r="P6" s="89" t="s">
        <v>73</v>
      </c>
      <c r="Q6" s="89" t="s">
        <v>74</v>
      </c>
      <c r="R6" s="89" t="s">
        <v>75</v>
      </c>
      <c r="S6" s="164" t="s">
        <v>175</v>
      </c>
      <c r="T6" s="774"/>
      <c r="U6" s="774"/>
      <c r="V6" s="772"/>
    </row>
    <row r="7" spans="1:22" s="81" customFormat="1">
      <c r="A7" s="91">
        <v>1</v>
      </c>
      <c r="B7" s="1" t="s">
        <v>51</v>
      </c>
      <c r="C7" s="655">
        <v>0</v>
      </c>
      <c r="D7" s="653">
        <v>0</v>
      </c>
      <c r="E7" s="653">
        <v>0</v>
      </c>
      <c r="F7" s="653">
        <v>0</v>
      </c>
      <c r="G7" s="653">
        <v>0</v>
      </c>
      <c r="H7" s="653">
        <v>0</v>
      </c>
      <c r="I7" s="653">
        <v>0</v>
      </c>
      <c r="J7" s="653">
        <v>0</v>
      </c>
      <c r="K7" s="653">
        <v>0</v>
      </c>
      <c r="L7" s="612">
        <v>0</v>
      </c>
      <c r="M7" s="655">
        <v>0</v>
      </c>
      <c r="N7" s="653">
        <v>0</v>
      </c>
      <c r="O7" s="653">
        <v>0</v>
      </c>
      <c r="P7" s="653">
        <v>0</v>
      </c>
      <c r="Q7" s="653">
        <v>0</v>
      </c>
      <c r="R7" s="653">
        <v>0</v>
      </c>
      <c r="S7" s="612">
        <v>0</v>
      </c>
      <c r="T7" s="656">
        <v>0</v>
      </c>
      <c r="U7" s="656">
        <v>0</v>
      </c>
      <c r="V7" s="657">
        <f>SUM(C7:S7)</f>
        <v>0</v>
      </c>
    </row>
    <row r="8" spans="1:22" s="81" customFormat="1">
      <c r="A8" s="91">
        <v>2</v>
      </c>
      <c r="B8" s="1" t="s">
        <v>52</v>
      </c>
      <c r="C8" s="655">
        <v>0</v>
      </c>
      <c r="D8" s="653">
        <v>0</v>
      </c>
      <c r="E8" s="653">
        <v>0</v>
      </c>
      <c r="F8" s="653">
        <v>0</v>
      </c>
      <c r="G8" s="653">
        <v>0</v>
      </c>
      <c r="H8" s="653">
        <v>0</v>
      </c>
      <c r="I8" s="653">
        <v>0</v>
      </c>
      <c r="J8" s="653">
        <v>0</v>
      </c>
      <c r="K8" s="653">
        <v>0</v>
      </c>
      <c r="L8" s="612">
        <v>0</v>
      </c>
      <c r="M8" s="655">
        <v>0</v>
      </c>
      <c r="N8" s="653">
        <v>0</v>
      </c>
      <c r="O8" s="653">
        <v>0</v>
      </c>
      <c r="P8" s="653">
        <v>0</v>
      </c>
      <c r="Q8" s="653">
        <v>0</v>
      </c>
      <c r="R8" s="653">
        <v>0</v>
      </c>
      <c r="S8" s="612">
        <v>0</v>
      </c>
      <c r="T8" s="656">
        <v>0</v>
      </c>
      <c r="U8" s="656">
        <v>0</v>
      </c>
      <c r="V8" s="657">
        <f t="shared" ref="V8:V20" si="0">SUM(C8:S8)</f>
        <v>0</v>
      </c>
    </row>
    <row r="9" spans="1:22" s="81" customFormat="1">
      <c r="A9" s="91">
        <v>3</v>
      </c>
      <c r="B9" s="1" t="s">
        <v>165</v>
      </c>
      <c r="C9" s="655">
        <v>0</v>
      </c>
      <c r="D9" s="653">
        <v>0</v>
      </c>
      <c r="E9" s="653">
        <v>0</v>
      </c>
      <c r="F9" s="653">
        <v>0</v>
      </c>
      <c r="G9" s="653">
        <v>0</v>
      </c>
      <c r="H9" s="653">
        <v>0</v>
      </c>
      <c r="I9" s="653">
        <v>0</v>
      </c>
      <c r="J9" s="653">
        <v>0</v>
      </c>
      <c r="K9" s="653">
        <v>0</v>
      </c>
      <c r="L9" s="612">
        <v>0</v>
      </c>
      <c r="M9" s="655">
        <v>0</v>
      </c>
      <c r="N9" s="653">
        <v>0</v>
      </c>
      <c r="O9" s="653">
        <v>0</v>
      </c>
      <c r="P9" s="653">
        <v>0</v>
      </c>
      <c r="Q9" s="653">
        <v>0</v>
      </c>
      <c r="R9" s="653">
        <v>0</v>
      </c>
      <c r="S9" s="612">
        <v>0</v>
      </c>
      <c r="T9" s="656">
        <v>0</v>
      </c>
      <c r="U9" s="656">
        <v>0</v>
      </c>
      <c r="V9" s="657">
        <f t="shared" si="0"/>
        <v>0</v>
      </c>
    </row>
    <row r="10" spans="1:22" s="81" customFormat="1">
      <c r="A10" s="91">
        <v>4</v>
      </c>
      <c r="B10" s="1" t="s">
        <v>53</v>
      </c>
      <c r="C10" s="655">
        <v>0</v>
      </c>
      <c r="D10" s="653">
        <v>0</v>
      </c>
      <c r="E10" s="653">
        <v>0</v>
      </c>
      <c r="F10" s="653">
        <v>0</v>
      </c>
      <c r="G10" s="653">
        <v>0</v>
      </c>
      <c r="H10" s="653">
        <v>0</v>
      </c>
      <c r="I10" s="653">
        <v>0</v>
      </c>
      <c r="J10" s="653">
        <v>0</v>
      </c>
      <c r="K10" s="653">
        <v>0</v>
      </c>
      <c r="L10" s="612">
        <v>0</v>
      </c>
      <c r="M10" s="655">
        <v>0</v>
      </c>
      <c r="N10" s="653">
        <v>0</v>
      </c>
      <c r="O10" s="653">
        <v>0</v>
      </c>
      <c r="P10" s="653">
        <v>0</v>
      </c>
      <c r="Q10" s="653">
        <v>0</v>
      </c>
      <c r="R10" s="653">
        <v>0</v>
      </c>
      <c r="S10" s="612">
        <v>0</v>
      </c>
      <c r="T10" s="656">
        <v>0</v>
      </c>
      <c r="U10" s="656">
        <v>0</v>
      </c>
      <c r="V10" s="657">
        <f t="shared" si="0"/>
        <v>0</v>
      </c>
    </row>
    <row r="11" spans="1:22" s="81" customFormat="1">
      <c r="A11" s="91">
        <v>5</v>
      </c>
      <c r="B11" s="1" t="s">
        <v>54</v>
      </c>
      <c r="C11" s="655">
        <v>0</v>
      </c>
      <c r="D11" s="653">
        <v>0</v>
      </c>
      <c r="E11" s="653">
        <v>0</v>
      </c>
      <c r="F11" s="653">
        <v>0</v>
      </c>
      <c r="G11" s="653">
        <v>0</v>
      </c>
      <c r="H11" s="653">
        <v>0</v>
      </c>
      <c r="I11" s="653">
        <v>0</v>
      </c>
      <c r="J11" s="653">
        <v>0</v>
      </c>
      <c r="K11" s="653">
        <v>0</v>
      </c>
      <c r="L11" s="612">
        <v>0</v>
      </c>
      <c r="M11" s="655">
        <v>0</v>
      </c>
      <c r="N11" s="653">
        <v>0</v>
      </c>
      <c r="O11" s="653">
        <v>0</v>
      </c>
      <c r="P11" s="653">
        <v>0</v>
      </c>
      <c r="Q11" s="653">
        <v>0</v>
      </c>
      <c r="R11" s="653">
        <v>0</v>
      </c>
      <c r="S11" s="612">
        <v>0</v>
      </c>
      <c r="T11" s="656">
        <v>0</v>
      </c>
      <c r="U11" s="656">
        <v>0</v>
      </c>
      <c r="V11" s="657">
        <f t="shared" si="0"/>
        <v>0</v>
      </c>
    </row>
    <row r="12" spans="1:22" s="81" customFormat="1">
      <c r="A12" s="91">
        <v>6</v>
      </c>
      <c r="B12" s="1" t="s">
        <v>55</v>
      </c>
      <c r="C12" s="655">
        <v>0</v>
      </c>
      <c r="D12" s="653">
        <v>0</v>
      </c>
      <c r="E12" s="653">
        <v>0</v>
      </c>
      <c r="F12" s="653">
        <v>0</v>
      </c>
      <c r="G12" s="653">
        <v>0</v>
      </c>
      <c r="H12" s="653">
        <v>0</v>
      </c>
      <c r="I12" s="653">
        <v>0</v>
      </c>
      <c r="J12" s="653">
        <v>0</v>
      </c>
      <c r="K12" s="653">
        <v>0</v>
      </c>
      <c r="L12" s="612">
        <v>0</v>
      </c>
      <c r="M12" s="655">
        <v>0</v>
      </c>
      <c r="N12" s="653">
        <v>0</v>
      </c>
      <c r="O12" s="653">
        <v>0</v>
      </c>
      <c r="P12" s="653">
        <v>0</v>
      </c>
      <c r="Q12" s="653">
        <v>0</v>
      </c>
      <c r="R12" s="653">
        <v>0</v>
      </c>
      <c r="S12" s="612">
        <v>0</v>
      </c>
      <c r="T12" s="656">
        <v>0</v>
      </c>
      <c r="U12" s="656">
        <v>0</v>
      </c>
      <c r="V12" s="657">
        <f t="shared" si="0"/>
        <v>0</v>
      </c>
    </row>
    <row r="13" spans="1:22" s="81" customFormat="1">
      <c r="A13" s="91">
        <v>7</v>
      </c>
      <c r="B13" s="1" t="s">
        <v>56</v>
      </c>
      <c r="C13" s="655">
        <v>0</v>
      </c>
      <c r="D13" s="653">
        <v>9219868.3794290572</v>
      </c>
      <c r="E13" s="653">
        <v>0</v>
      </c>
      <c r="F13" s="653">
        <v>0</v>
      </c>
      <c r="G13" s="653">
        <v>0</v>
      </c>
      <c r="H13" s="653">
        <v>0</v>
      </c>
      <c r="I13" s="653">
        <v>0</v>
      </c>
      <c r="J13" s="653">
        <v>0</v>
      </c>
      <c r="K13" s="653">
        <v>0</v>
      </c>
      <c r="L13" s="612">
        <v>0</v>
      </c>
      <c r="M13" s="655">
        <v>762312.49114188354</v>
      </c>
      <c r="N13" s="653">
        <v>0</v>
      </c>
      <c r="O13" s="653">
        <v>0</v>
      </c>
      <c r="P13" s="653">
        <v>0</v>
      </c>
      <c r="Q13" s="653">
        <v>0</v>
      </c>
      <c r="R13" s="653">
        <v>0</v>
      </c>
      <c r="S13" s="612">
        <v>0</v>
      </c>
      <c r="T13" s="656">
        <v>9691932.7655709404</v>
      </c>
      <c r="U13" s="656">
        <v>290248.10499999998</v>
      </c>
      <c r="V13" s="657">
        <f t="shared" si="0"/>
        <v>9982180.8705709409</v>
      </c>
    </row>
    <row r="14" spans="1:22" s="81" customFormat="1">
      <c r="A14" s="91">
        <v>8</v>
      </c>
      <c r="B14" s="1" t="s">
        <v>57</v>
      </c>
      <c r="C14" s="655">
        <v>0</v>
      </c>
      <c r="D14" s="653">
        <v>508543.01200000005</v>
      </c>
      <c r="E14" s="653">
        <v>0</v>
      </c>
      <c r="F14" s="653">
        <v>0</v>
      </c>
      <c r="G14" s="653">
        <v>0</v>
      </c>
      <c r="H14" s="653">
        <v>0</v>
      </c>
      <c r="I14" s="653">
        <v>0</v>
      </c>
      <c r="J14" s="653">
        <v>0</v>
      </c>
      <c r="K14" s="653">
        <v>0</v>
      </c>
      <c r="L14" s="612">
        <v>0</v>
      </c>
      <c r="M14" s="655">
        <v>98191.93952899969</v>
      </c>
      <c r="N14" s="653">
        <v>0</v>
      </c>
      <c r="O14" s="653">
        <v>0</v>
      </c>
      <c r="P14" s="653">
        <v>0</v>
      </c>
      <c r="Q14" s="653">
        <v>0</v>
      </c>
      <c r="R14" s="653">
        <v>0</v>
      </c>
      <c r="S14" s="612">
        <v>0</v>
      </c>
      <c r="T14" s="656">
        <v>606734.95152899972</v>
      </c>
      <c r="U14" s="656">
        <v>0</v>
      </c>
      <c r="V14" s="657">
        <f t="shared" si="0"/>
        <v>606734.95152899972</v>
      </c>
    </row>
    <row r="15" spans="1:22" s="81" customFormat="1">
      <c r="A15" s="91">
        <v>9</v>
      </c>
      <c r="B15" s="1" t="s">
        <v>58</v>
      </c>
      <c r="C15" s="655">
        <v>0</v>
      </c>
      <c r="D15" s="653">
        <v>0</v>
      </c>
      <c r="E15" s="653">
        <v>0</v>
      </c>
      <c r="F15" s="653">
        <v>0</v>
      </c>
      <c r="G15" s="653">
        <v>0</v>
      </c>
      <c r="H15" s="653">
        <v>0</v>
      </c>
      <c r="I15" s="653">
        <v>0</v>
      </c>
      <c r="J15" s="653">
        <v>0</v>
      </c>
      <c r="K15" s="653">
        <v>0</v>
      </c>
      <c r="L15" s="612">
        <v>0</v>
      </c>
      <c r="M15" s="655">
        <v>0</v>
      </c>
      <c r="N15" s="653">
        <v>0</v>
      </c>
      <c r="O15" s="653">
        <v>0</v>
      </c>
      <c r="P15" s="653">
        <v>0</v>
      </c>
      <c r="Q15" s="653">
        <v>0</v>
      </c>
      <c r="R15" s="653">
        <v>0</v>
      </c>
      <c r="S15" s="612">
        <v>0</v>
      </c>
      <c r="T15" s="656">
        <v>0</v>
      </c>
      <c r="U15" s="656">
        <v>0</v>
      </c>
      <c r="V15" s="657">
        <f t="shared" si="0"/>
        <v>0</v>
      </c>
    </row>
    <row r="16" spans="1:22" s="81" customFormat="1">
      <c r="A16" s="91">
        <v>10</v>
      </c>
      <c r="B16" s="1" t="s">
        <v>59</v>
      </c>
      <c r="C16" s="655">
        <v>0</v>
      </c>
      <c r="D16" s="653">
        <v>0</v>
      </c>
      <c r="E16" s="653">
        <v>0</v>
      </c>
      <c r="F16" s="653">
        <v>0</v>
      </c>
      <c r="G16" s="653">
        <v>0</v>
      </c>
      <c r="H16" s="653">
        <v>0</v>
      </c>
      <c r="I16" s="653">
        <v>0</v>
      </c>
      <c r="J16" s="653">
        <v>0</v>
      </c>
      <c r="K16" s="653">
        <v>0</v>
      </c>
      <c r="L16" s="612">
        <v>0</v>
      </c>
      <c r="M16" s="655">
        <v>0</v>
      </c>
      <c r="N16" s="653">
        <v>0</v>
      </c>
      <c r="O16" s="653">
        <v>0</v>
      </c>
      <c r="P16" s="653">
        <v>0</v>
      </c>
      <c r="Q16" s="653">
        <v>0</v>
      </c>
      <c r="R16" s="653">
        <v>0</v>
      </c>
      <c r="S16" s="612">
        <v>0</v>
      </c>
      <c r="T16" s="656">
        <v>0</v>
      </c>
      <c r="U16" s="656">
        <v>0</v>
      </c>
      <c r="V16" s="657">
        <f t="shared" si="0"/>
        <v>0</v>
      </c>
    </row>
    <row r="17" spans="1:22" s="81" customFormat="1">
      <c r="A17" s="91">
        <v>11</v>
      </c>
      <c r="B17" s="1" t="s">
        <v>60</v>
      </c>
      <c r="C17" s="655">
        <v>0</v>
      </c>
      <c r="D17" s="653">
        <v>0</v>
      </c>
      <c r="E17" s="653">
        <v>0</v>
      </c>
      <c r="F17" s="653">
        <v>0</v>
      </c>
      <c r="G17" s="653">
        <v>0</v>
      </c>
      <c r="H17" s="653">
        <v>0</v>
      </c>
      <c r="I17" s="653">
        <v>0</v>
      </c>
      <c r="J17" s="653">
        <v>0</v>
      </c>
      <c r="K17" s="653">
        <v>0</v>
      </c>
      <c r="L17" s="612">
        <v>0</v>
      </c>
      <c r="M17" s="655">
        <v>0</v>
      </c>
      <c r="N17" s="653">
        <v>0</v>
      </c>
      <c r="O17" s="653">
        <v>0</v>
      </c>
      <c r="P17" s="653">
        <v>0</v>
      </c>
      <c r="Q17" s="653">
        <v>0</v>
      </c>
      <c r="R17" s="653">
        <v>0</v>
      </c>
      <c r="S17" s="612">
        <v>0</v>
      </c>
      <c r="T17" s="656">
        <v>0</v>
      </c>
      <c r="U17" s="656">
        <v>0</v>
      </c>
      <c r="V17" s="657">
        <f t="shared" si="0"/>
        <v>0</v>
      </c>
    </row>
    <row r="18" spans="1:22" s="81" customFormat="1">
      <c r="A18" s="91">
        <v>12</v>
      </c>
      <c r="B18" s="1" t="s">
        <v>61</v>
      </c>
      <c r="C18" s="655">
        <v>0</v>
      </c>
      <c r="D18" s="653">
        <v>0</v>
      </c>
      <c r="E18" s="653">
        <v>0</v>
      </c>
      <c r="F18" s="653">
        <v>0</v>
      </c>
      <c r="G18" s="653">
        <v>0</v>
      </c>
      <c r="H18" s="653">
        <v>0</v>
      </c>
      <c r="I18" s="653">
        <v>0</v>
      </c>
      <c r="J18" s="653">
        <v>0</v>
      </c>
      <c r="K18" s="653">
        <v>0</v>
      </c>
      <c r="L18" s="612">
        <v>0</v>
      </c>
      <c r="M18" s="655">
        <v>0</v>
      </c>
      <c r="N18" s="653">
        <v>0</v>
      </c>
      <c r="O18" s="653">
        <v>0</v>
      </c>
      <c r="P18" s="653">
        <v>0</v>
      </c>
      <c r="Q18" s="653">
        <v>0</v>
      </c>
      <c r="R18" s="653">
        <v>0</v>
      </c>
      <c r="S18" s="612">
        <v>0</v>
      </c>
      <c r="T18" s="656">
        <v>0</v>
      </c>
      <c r="U18" s="656">
        <v>0</v>
      </c>
      <c r="V18" s="657">
        <f t="shared" si="0"/>
        <v>0</v>
      </c>
    </row>
    <row r="19" spans="1:22" s="81" customFormat="1">
      <c r="A19" s="91">
        <v>13</v>
      </c>
      <c r="B19" s="1" t="s">
        <v>62</v>
      </c>
      <c r="C19" s="655">
        <v>0</v>
      </c>
      <c r="D19" s="653">
        <v>0</v>
      </c>
      <c r="E19" s="653">
        <v>0</v>
      </c>
      <c r="F19" s="653">
        <v>0</v>
      </c>
      <c r="G19" s="653">
        <v>0</v>
      </c>
      <c r="H19" s="653">
        <v>0</v>
      </c>
      <c r="I19" s="653">
        <v>0</v>
      </c>
      <c r="J19" s="653">
        <v>0</v>
      </c>
      <c r="K19" s="653">
        <v>0</v>
      </c>
      <c r="L19" s="612">
        <v>0</v>
      </c>
      <c r="M19" s="655">
        <v>0</v>
      </c>
      <c r="N19" s="653">
        <v>0</v>
      </c>
      <c r="O19" s="653">
        <v>0</v>
      </c>
      <c r="P19" s="653">
        <v>0</v>
      </c>
      <c r="Q19" s="653">
        <v>0</v>
      </c>
      <c r="R19" s="653">
        <v>0</v>
      </c>
      <c r="S19" s="612">
        <v>0</v>
      </c>
      <c r="T19" s="656">
        <v>0</v>
      </c>
      <c r="U19" s="656">
        <v>0</v>
      </c>
      <c r="V19" s="657">
        <f t="shared" si="0"/>
        <v>0</v>
      </c>
    </row>
    <row r="20" spans="1:22" s="81" customFormat="1">
      <c r="A20" s="91">
        <v>14</v>
      </c>
      <c r="B20" s="1" t="s">
        <v>63</v>
      </c>
      <c r="C20" s="655">
        <v>0</v>
      </c>
      <c r="D20" s="653">
        <v>1867013.1730596998</v>
      </c>
      <c r="E20" s="653">
        <v>0</v>
      </c>
      <c r="F20" s="653">
        <v>0</v>
      </c>
      <c r="G20" s="653">
        <v>0</v>
      </c>
      <c r="H20" s="653">
        <v>0</v>
      </c>
      <c r="I20" s="653">
        <v>0</v>
      </c>
      <c r="J20" s="653">
        <v>0</v>
      </c>
      <c r="K20" s="653">
        <v>0</v>
      </c>
      <c r="L20" s="612">
        <v>0</v>
      </c>
      <c r="M20" s="655">
        <v>5665.1938806006574</v>
      </c>
      <c r="N20" s="653">
        <v>0</v>
      </c>
      <c r="O20" s="653">
        <v>0</v>
      </c>
      <c r="P20" s="653">
        <v>0</v>
      </c>
      <c r="Q20" s="653">
        <v>0</v>
      </c>
      <c r="R20" s="653">
        <v>0</v>
      </c>
      <c r="S20" s="612">
        <v>0</v>
      </c>
      <c r="T20" s="656">
        <v>1872678.3669403004</v>
      </c>
      <c r="U20" s="656">
        <v>0</v>
      </c>
      <c r="V20" s="657">
        <f t="shared" si="0"/>
        <v>1872678.3669403004</v>
      </c>
    </row>
    <row r="21" spans="1:22" ht="13.5" thickBot="1">
      <c r="A21" s="82"/>
      <c r="B21" s="92" t="s">
        <v>64</v>
      </c>
      <c r="C21" s="658">
        <f>SUM(C7:C20)</f>
        <v>0</v>
      </c>
      <c r="D21" s="654">
        <f t="shared" ref="D21:V21" si="1">SUM(D7:D20)</f>
        <v>11595424.564488757</v>
      </c>
      <c r="E21" s="654">
        <f t="shared" si="1"/>
        <v>0</v>
      </c>
      <c r="F21" s="654">
        <f t="shared" si="1"/>
        <v>0</v>
      </c>
      <c r="G21" s="654">
        <f t="shared" si="1"/>
        <v>0</v>
      </c>
      <c r="H21" s="654">
        <f t="shared" si="1"/>
        <v>0</v>
      </c>
      <c r="I21" s="654">
        <f t="shared" si="1"/>
        <v>0</v>
      </c>
      <c r="J21" s="654">
        <f t="shared" si="1"/>
        <v>0</v>
      </c>
      <c r="K21" s="654">
        <f t="shared" si="1"/>
        <v>0</v>
      </c>
      <c r="L21" s="659">
        <f t="shared" si="1"/>
        <v>0</v>
      </c>
      <c r="M21" s="658">
        <f t="shared" si="1"/>
        <v>866169.6245514839</v>
      </c>
      <c r="N21" s="654">
        <f t="shared" si="1"/>
        <v>0</v>
      </c>
      <c r="O21" s="654">
        <f t="shared" si="1"/>
        <v>0</v>
      </c>
      <c r="P21" s="654">
        <f t="shared" si="1"/>
        <v>0</v>
      </c>
      <c r="Q21" s="654">
        <f t="shared" si="1"/>
        <v>0</v>
      </c>
      <c r="R21" s="654">
        <f t="shared" si="1"/>
        <v>0</v>
      </c>
      <c r="S21" s="659">
        <f>SUM(S7:S20)</f>
        <v>0</v>
      </c>
      <c r="T21" s="659">
        <f>SUM(T7:T20)</f>
        <v>12171346.084040241</v>
      </c>
      <c r="U21" s="659">
        <f t="shared" ref="U21" si="2">SUM(U7:U20)</f>
        <v>290248.10499999998</v>
      </c>
      <c r="V21" s="660">
        <f t="shared" si="1"/>
        <v>12461594.189040242</v>
      </c>
    </row>
    <row r="24" spans="1:22">
      <c r="A24" s="7"/>
      <c r="B24" s="7"/>
      <c r="C24" s="26"/>
      <c r="D24" s="26"/>
      <c r="E24" s="26"/>
    </row>
    <row r="25" spans="1:22">
      <c r="A25" s="93"/>
      <c r="B25" s="93"/>
      <c r="C25" s="7"/>
      <c r="D25" s="26"/>
      <c r="E25" s="26"/>
    </row>
    <row r="26" spans="1:22">
      <c r="A26" s="93"/>
      <c r="B26" s="27"/>
      <c r="C26" s="7"/>
      <c r="D26" s="26"/>
      <c r="E26" s="26"/>
    </row>
    <row r="27" spans="1:22">
      <c r="A27" s="93"/>
      <c r="B27" s="93"/>
      <c r="C27" s="7"/>
      <c r="D27" s="26"/>
      <c r="E27" s="26"/>
    </row>
    <row r="28" spans="1:22">
      <c r="A28" s="93"/>
      <c r="B28" s="27"/>
      <c r="C28" s="7"/>
      <c r="D28" s="26"/>
      <c r="E28" s="2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70" zoomScaleNormal="70" workbookViewId="0">
      <pane xSplit="1" ySplit="7" topLeftCell="B8" activePane="bottomRight" state="frozen"/>
      <selection activeCell="B9" sqref="B9"/>
      <selection pane="topRight" activeCell="B9" sqref="B9"/>
      <selection pane="bottomLeft" activeCell="B9" sqref="B9"/>
      <selection pane="bottomRight" activeCell="D11" sqref="D11"/>
    </sheetView>
  </sheetViews>
  <sheetFormatPr defaultColWidth="9.140625" defaultRowHeight="12.75"/>
  <cols>
    <col min="1" max="1" width="10.5703125" style="4" bestFit="1" customWidth="1"/>
    <col min="2" max="2" width="101.85546875" style="4" customWidth="1"/>
    <col min="3" max="3" width="13.7109375" style="172" customWidth="1"/>
    <col min="4" max="4" width="14.85546875" style="172" bestFit="1" customWidth="1"/>
    <col min="5" max="5" width="17.7109375" style="172" customWidth="1"/>
    <col min="6" max="6" width="15.85546875" style="172" customWidth="1"/>
    <col min="7" max="7" width="17.42578125" style="172" customWidth="1"/>
    <col min="8" max="8" width="15.28515625" style="172" customWidth="1"/>
    <col min="9" max="16384" width="9.140625" style="17"/>
  </cols>
  <sheetData>
    <row r="1" spans="1:9">
      <c r="A1" s="2" t="s">
        <v>30</v>
      </c>
      <c r="B1" s="4" t="str">
        <f>'Info '!C2</f>
        <v>JSC " Halyk Bank Georgia"</v>
      </c>
      <c r="C1" s="3"/>
    </row>
    <row r="2" spans="1:9">
      <c r="A2" s="2" t="s">
        <v>31</v>
      </c>
      <c r="B2" s="306">
        <f>'1. key ratios '!B2</f>
        <v>45107</v>
      </c>
      <c r="C2" s="306"/>
    </row>
    <row r="4" spans="1:9" ht="13.5" thickBot="1">
      <c r="A4" s="2" t="s">
        <v>150</v>
      </c>
      <c r="B4" s="84" t="s">
        <v>252</v>
      </c>
    </row>
    <row r="5" spans="1:9">
      <c r="A5" s="85"/>
      <c r="B5" s="94"/>
      <c r="C5" s="173" t="s">
        <v>0</v>
      </c>
      <c r="D5" s="173" t="s">
        <v>1</v>
      </c>
      <c r="E5" s="173" t="s">
        <v>2</v>
      </c>
      <c r="F5" s="173" t="s">
        <v>3</v>
      </c>
      <c r="G5" s="174" t="s">
        <v>4</v>
      </c>
      <c r="H5" s="175" t="s">
        <v>5</v>
      </c>
      <c r="I5" s="95"/>
    </row>
    <row r="6" spans="1:9" s="95" customFormat="1" ht="12.75" customHeight="1">
      <c r="A6" s="96"/>
      <c r="B6" s="777" t="s">
        <v>149</v>
      </c>
      <c r="C6" s="779" t="s">
        <v>245</v>
      </c>
      <c r="D6" s="781" t="s">
        <v>244</v>
      </c>
      <c r="E6" s="782"/>
      <c r="F6" s="779" t="s">
        <v>249</v>
      </c>
      <c r="G6" s="779" t="s">
        <v>250</v>
      </c>
      <c r="H6" s="775" t="s">
        <v>248</v>
      </c>
    </row>
    <row r="7" spans="1:9" ht="38.25">
      <c r="A7" s="98"/>
      <c r="B7" s="778"/>
      <c r="C7" s="780"/>
      <c r="D7" s="176" t="s">
        <v>247</v>
      </c>
      <c r="E7" s="176" t="s">
        <v>246</v>
      </c>
      <c r="F7" s="780"/>
      <c r="G7" s="780"/>
      <c r="H7" s="776"/>
      <c r="I7" s="95"/>
    </row>
    <row r="8" spans="1:9">
      <c r="A8" s="96">
        <v>1</v>
      </c>
      <c r="B8" s="1" t="s">
        <v>51</v>
      </c>
      <c r="C8" s="177">
        <v>141233400.22000003</v>
      </c>
      <c r="D8" s="178">
        <v>0</v>
      </c>
      <c r="E8" s="177">
        <v>0</v>
      </c>
      <c r="F8" s="177">
        <v>84884015.280000016</v>
      </c>
      <c r="G8" s="179">
        <v>84884015.280000016</v>
      </c>
      <c r="H8" s="181">
        <f>G8/(C8+E8)</f>
        <v>0.60101941288516547</v>
      </c>
    </row>
    <row r="9" spans="1:9" ht="15" customHeight="1">
      <c r="A9" s="96">
        <v>2</v>
      </c>
      <c r="B9" s="1" t="s">
        <v>52</v>
      </c>
      <c r="C9" s="177">
        <v>0</v>
      </c>
      <c r="D9" s="178">
        <v>0</v>
      </c>
      <c r="E9" s="177">
        <v>0</v>
      </c>
      <c r="F9" s="177">
        <v>0</v>
      </c>
      <c r="G9" s="179">
        <v>0</v>
      </c>
      <c r="H9" s="181" t="e">
        <f t="shared" ref="H9:H21" si="0">G9/(C9+E9)</f>
        <v>#DIV/0!</v>
      </c>
    </row>
    <row r="10" spans="1:9">
      <c r="A10" s="96">
        <v>3</v>
      </c>
      <c r="B10" s="1" t="s">
        <v>165</v>
      </c>
      <c r="C10" s="177">
        <v>0</v>
      </c>
      <c r="D10" s="178">
        <v>0</v>
      </c>
      <c r="E10" s="177">
        <v>0</v>
      </c>
      <c r="F10" s="177">
        <v>0</v>
      </c>
      <c r="G10" s="179">
        <v>0</v>
      </c>
      <c r="H10" s="181" t="e">
        <f t="shared" si="0"/>
        <v>#DIV/0!</v>
      </c>
    </row>
    <row r="11" spans="1:9">
      <c r="A11" s="96">
        <v>4</v>
      </c>
      <c r="B11" s="1" t="s">
        <v>53</v>
      </c>
      <c r="C11" s="177">
        <v>0</v>
      </c>
      <c r="D11" s="178">
        <v>0</v>
      </c>
      <c r="E11" s="177">
        <v>0</v>
      </c>
      <c r="F11" s="177">
        <v>0</v>
      </c>
      <c r="G11" s="179">
        <v>0</v>
      </c>
      <c r="H11" s="181" t="e">
        <f t="shared" si="0"/>
        <v>#DIV/0!</v>
      </c>
    </row>
    <row r="12" spans="1:9">
      <c r="A12" s="96">
        <v>5</v>
      </c>
      <c r="B12" s="1" t="s">
        <v>54</v>
      </c>
      <c r="C12" s="177">
        <v>0</v>
      </c>
      <c r="D12" s="178">
        <v>0</v>
      </c>
      <c r="E12" s="177">
        <v>0</v>
      </c>
      <c r="F12" s="177">
        <v>0</v>
      </c>
      <c r="G12" s="179">
        <v>0</v>
      </c>
      <c r="H12" s="181" t="e">
        <f t="shared" si="0"/>
        <v>#DIV/0!</v>
      </c>
    </row>
    <row r="13" spans="1:9">
      <c r="A13" s="96">
        <v>6</v>
      </c>
      <c r="B13" s="1" t="s">
        <v>55</v>
      </c>
      <c r="C13" s="177">
        <v>49925736.590000004</v>
      </c>
      <c r="D13" s="178">
        <v>0</v>
      </c>
      <c r="E13" s="177">
        <v>0</v>
      </c>
      <c r="F13" s="177">
        <v>16293319.984219695</v>
      </c>
      <c r="G13" s="179">
        <v>16293319.984219695</v>
      </c>
      <c r="H13" s="181">
        <f t="shared" si="0"/>
        <v>0.32635111862291893</v>
      </c>
    </row>
    <row r="14" spans="1:9">
      <c r="A14" s="96">
        <v>7</v>
      </c>
      <c r="B14" s="1" t="s">
        <v>56</v>
      </c>
      <c r="C14" s="177">
        <v>386088163.98813063</v>
      </c>
      <c r="D14" s="178">
        <v>50697818.531950697</v>
      </c>
      <c r="E14" s="177">
        <v>12974545.652479712</v>
      </c>
      <c r="F14" s="177">
        <v>399062709.64061034</v>
      </c>
      <c r="G14" s="179">
        <v>389080528.77003938</v>
      </c>
      <c r="H14" s="181">
        <f t="shared" si="0"/>
        <v>0.97498593421680324</v>
      </c>
    </row>
    <row r="15" spans="1:9">
      <c r="A15" s="96">
        <v>8</v>
      </c>
      <c r="B15" s="1" t="s">
        <v>57</v>
      </c>
      <c r="C15" s="177">
        <v>145588561.77239922</v>
      </c>
      <c r="D15" s="178">
        <v>3179346.9000000018</v>
      </c>
      <c r="E15" s="177">
        <v>833285.68800000078</v>
      </c>
      <c r="F15" s="177">
        <v>110024707.01729941</v>
      </c>
      <c r="G15" s="179">
        <v>109569655.80365266</v>
      </c>
      <c r="H15" s="181">
        <f t="shared" si="0"/>
        <v>0.74831493867939702</v>
      </c>
    </row>
    <row r="16" spans="1:9">
      <c r="A16" s="96">
        <v>9</v>
      </c>
      <c r="B16" s="1" t="s">
        <v>58</v>
      </c>
      <c r="C16" s="177">
        <v>0</v>
      </c>
      <c r="D16" s="178">
        <v>0</v>
      </c>
      <c r="E16" s="177">
        <v>0</v>
      </c>
      <c r="F16" s="177">
        <v>0</v>
      </c>
      <c r="G16" s="179">
        <v>0</v>
      </c>
      <c r="H16" s="181" t="e">
        <f t="shared" si="0"/>
        <v>#DIV/0!</v>
      </c>
    </row>
    <row r="17" spans="1:8">
      <c r="A17" s="96">
        <v>10</v>
      </c>
      <c r="B17" s="1" t="s">
        <v>59</v>
      </c>
      <c r="C17" s="177">
        <v>29893031.100312639</v>
      </c>
      <c r="D17" s="178">
        <v>20344.540000000005</v>
      </c>
      <c r="E17" s="177">
        <v>10172.270000000002</v>
      </c>
      <c r="F17" s="177">
        <v>40248706.705554672</v>
      </c>
      <c r="G17" s="179">
        <v>40248706.705554672</v>
      </c>
      <c r="H17" s="181">
        <f t="shared" si="0"/>
        <v>1.3459663905276738</v>
      </c>
    </row>
    <row r="18" spans="1:8">
      <c r="A18" s="96">
        <v>11</v>
      </c>
      <c r="B18" s="1" t="s">
        <v>60</v>
      </c>
      <c r="C18" s="177">
        <v>0</v>
      </c>
      <c r="D18" s="178">
        <v>0</v>
      </c>
      <c r="E18" s="177">
        <v>0</v>
      </c>
      <c r="F18" s="177">
        <v>0</v>
      </c>
      <c r="G18" s="179">
        <v>0</v>
      </c>
      <c r="H18" s="181" t="e">
        <f t="shared" si="0"/>
        <v>#DIV/0!</v>
      </c>
    </row>
    <row r="19" spans="1:8">
      <c r="A19" s="96">
        <v>12</v>
      </c>
      <c r="B19" s="1" t="s">
        <v>61</v>
      </c>
      <c r="C19" s="177">
        <v>0</v>
      </c>
      <c r="D19" s="178">
        <v>0</v>
      </c>
      <c r="E19" s="177">
        <v>0</v>
      </c>
      <c r="F19" s="177">
        <v>0</v>
      </c>
      <c r="G19" s="179">
        <v>0</v>
      </c>
      <c r="H19" s="181" t="e">
        <f t="shared" si="0"/>
        <v>#DIV/0!</v>
      </c>
    </row>
    <row r="20" spans="1:8">
      <c r="A20" s="96">
        <v>13</v>
      </c>
      <c r="B20" s="1" t="s">
        <v>144</v>
      </c>
      <c r="C20" s="177">
        <v>0</v>
      </c>
      <c r="D20" s="178">
        <v>0</v>
      </c>
      <c r="E20" s="177">
        <v>0</v>
      </c>
      <c r="F20" s="177">
        <v>0</v>
      </c>
      <c r="G20" s="179">
        <v>0</v>
      </c>
      <c r="H20" s="181" t="e">
        <f t="shared" si="0"/>
        <v>#DIV/0!</v>
      </c>
    </row>
    <row r="21" spans="1:8">
      <c r="A21" s="96">
        <v>14</v>
      </c>
      <c r="B21" s="1" t="s">
        <v>63</v>
      </c>
      <c r="C21" s="177">
        <v>111328417.81477296</v>
      </c>
      <c r="D21" s="178">
        <v>1388389.6099999999</v>
      </c>
      <c r="E21" s="177">
        <v>308069.82699999999</v>
      </c>
      <c r="F21" s="177">
        <v>98738337.851772964</v>
      </c>
      <c r="G21" s="179">
        <v>96865659.484832659</v>
      </c>
      <c r="H21" s="181">
        <f t="shared" si="0"/>
        <v>0.86768816836715623</v>
      </c>
    </row>
    <row r="22" spans="1:8" ht="13.5" thickBot="1">
      <c r="A22" s="99"/>
      <c r="B22" s="100" t="s">
        <v>64</v>
      </c>
      <c r="C22" s="180">
        <f>SUM(C8:C21)</f>
        <v>864057311.48561537</v>
      </c>
      <c r="D22" s="180">
        <f>SUM(D8:D21)</f>
        <v>55285899.581950694</v>
      </c>
      <c r="E22" s="180">
        <f>SUM(E8:E21)</f>
        <v>14126073.437479712</v>
      </c>
      <c r="F22" s="180">
        <f>SUM(F8:F21)</f>
        <v>749251796.47945714</v>
      </c>
      <c r="G22" s="180">
        <f>SUM(G8:G21)</f>
        <v>736941886.02829909</v>
      </c>
      <c r="H22" s="182">
        <f>G22/(C22+E22)</f>
        <v>0.83916628198657517</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70" zoomScaleNormal="70" workbookViewId="0">
      <pane xSplit="2" ySplit="6" topLeftCell="C7" activePane="bottomRight" state="frozen"/>
      <selection pane="topRight" activeCell="C1" sqref="C1"/>
      <selection pane="bottomLeft" activeCell="A6" sqref="A6"/>
      <selection pane="bottomRight" activeCell="C13" sqref="C13"/>
    </sheetView>
  </sheetViews>
  <sheetFormatPr defaultColWidth="9.140625" defaultRowHeight="12.75"/>
  <cols>
    <col min="1" max="1" width="10.5703125" style="172" bestFit="1" customWidth="1"/>
    <col min="2" max="2" width="104.140625" style="172" customWidth="1"/>
    <col min="3" max="11" width="12.7109375" style="172" customWidth="1"/>
    <col min="12" max="16384" width="9.140625" style="172"/>
  </cols>
  <sheetData>
    <row r="1" spans="1:11">
      <c r="A1" s="172" t="s">
        <v>30</v>
      </c>
      <c r="B1" s="3" t="str">
        <f>'Info '!C2</f>
        <v>JSC " Halyk Bank Georgia"</v>
      </c>
    </row>
    <row r="2" spans="1:11">
      <c r="A2" s="172" t="s">
        <v>31</v>
      </c>
      <c r="B2" s="306">
        <f>'1. key ratios '!B2</f>
        <v>45107</v>
      </c>
      <c r="C2" s="194"/>
      <c r="D2" s="194"/>
    </row>
    <row r="3" spans="1:11">
      <c r="B3" s="194"/>
      <c r="C3" s="194"/>
      <c r="D3" s="194"/>
    </row>
    <row r="4" spans="1:11" ht="13.5" thickBot="1">
      <c r="A4" s="172" t="s">
        <v>146</v>
      </c>
      <c r="B4" s="221" t="s">
        <v>253</v>
      </c>
      <c r="C4" s="194"/>
      <c r="D4" s="194"/>
    </row>
    <row r="5" spans="1:11" ht="30" customHeight="1">
      <c r="A5" s="783"/>
      <c r="B5" s="784"/>
      <c r="C5" s="785" t="s">
        <v>305</v>
      </c>
      <c r="D5" s="785"/>
      <c r="E5" s="785"/>
      <c r="F5" s="785" t="s">
        <v>306</v>
      </c>
      <c r="G5" s="785"/>
      <c r="H5" s="785"/>
      <c r="I5" s="785" t="s">
        <v>307</v>
      </c>
      <c r="J5" s="785"/>
      <c r="K5" s="786"/>
    </row>
    <row r="6" spans="1:11">
      <c r="A6" s="195"/>
      <c r="B6" s="196"/>
      <c r="C6" s="19" t="s">
        <v>32</v>
      </c>
      <c r="D6" s="19" t="s">
        <v>33</v>
      </c>
      <c r="E6" s="19" t="s">
        <v>34</v>
      </c>
      <c r="F6" s="19" t="s">
        <v>32</v>
      </c>
      <c r="G6" s="19" t="s">
        <v>33</v>
      </c>
      <c r="H6" s="19" t="s">
        <v>34</v>
      </c>
      <c r="I6" s="19" t="s">
        <v>32</v>
      </c>
      <c r="J6" s="19" t="s">
        <v>33</v>
      </c>
      <c r="K6" s="19" t="s">
        <v>34</v>
      </c>
    </row>
    <row r="7" spans="1:11">
      <c r="A7" s="197" t="s">
        <v>256</v>
      </c>
      <c r="B7" s="198"/>
      <c r="C7" s="198"/>
      <c r="D7" s="198"/>
      <c r="E7" s="198"/>
      <c r="F7" s="198"/>
      <c r="G7" s="198"/>
      <c r="H7" s="198"/>
      <c r="I7" s="198"/>
      <c r="J7" s="198"/>
      <c r="K7" s="199"/>
    </row>
    <row r="8" spans="1:11">
      <c r="A8" s="200">
        <v>1</v>
      </c>
      <c r="B8" s="201" t="s">
        <v>254</v>
      </c>
      <c r="C8" s="202"/>
      <c r="D8" s="202"/>
      <c r="E8" s="202"/>
      <c r="F8" s="661">
        <v>85421876.351639345</v>
      </c>
      <c r="G8" s="661">
        <v>123371957.46169399</v>
      </c>
      <c r="H8" s="661">
        <v>208793833.81333333</v>
      </c>
      <c r="I8" s="661">
        <v>55989556.253278688</v>
      </c>
      <c r="J8" s="661">
        <v>107703123.15459016</v>
      </c>
      <c r="K8" s="662">
        <v>163692679.40786883</v>
      </c>
    </row>
    <row r="9" spans="1:11">
      <c r="A9" s="197" t="s">
        <v>257</v>
      </c>
      <c r="B9" s="198"/>
      <c r="C9" s="198"/>
      <c r="D9" s="198"/>
      <c r="E9" s="198"/>
      <c r="F9" s="198"/>
      <c r="G9" s="198"/>
      <c r="H9" s="198"/>
      <c r="I9" s="198"/>
      <c r="J9" s="198"/>
      <c r="K9" s="199"/>
    </row>
    <row r="10" spans="1:11">
      <c r="A10" s="203">
        <v>2</v>
      </c>
      <c r="B10" s="204" t="s">
        <v>265</v>
      </c>
      <c r="C10" s="663">
        <v>11253928.714918047</v>
      </c>
      <c r="D10" s="664">
        <v>54524611.621147692</v>
      </c>
      <c r="E10" s="664">
        <v>65778540.336065292</v>
      </c>
      <c r="F10" s="664">
        <v>2323108.4848508197</v>
      </c>
      <c r="G10" s="664">
        <v>13241025.494211474</v>
      </c>
      <c r="H10" s="664">
        <v>15564133.979062295</v>
      </c>
      <c r="I10" s="664">
        <v>611463.52844262309</v>
      </c>
      <c r="J10" s="664">
        <v>3137582.1641393444</v>
      </c>
      <c r="K10" s="665">
        <v>3749045.692581967</v>
      </c>
    </row>
    <row r="11" spans="1:11">
      <c r="A11" s="203">
        <v>3</v>
      </c>
      <c r="B11" s="204" t="s">
        <v>259</v>
      </c>
      <c r="C11" s="663">
        <v>107254123.31639344</v>
      </c>
      <c r="D11" s="664">
        <v>476319558.36721313</v>
      </c>
      <c r="E11" s="664">
        <v>583573681.68360662</v>
      </c>
      <c r="F11" s="664">
        <v>39276105.515549175</v>
      </c>
      <c r="G11" s="664">
        <v>27046771.150356557</v>
      </c>
      <c r="H11" s="664">
        <v>66322876.665905729</v>
      </c>
      <c r="I11" s="664">
        <v>29129043.175057374</v>
      </c>
      <c r="J11" s="664">
        <v>22022215.660442628</v>
      </c>
      <c r="K11" s="665">
        <v>51151258.835499987</v>
      </c>
    </row>
    <row r="12" spans="1:11">
      <c r="A12" s="203">
        <v>4</v>
      </c>
      <c r="B12" s="204" t="s">
        <v>260</v>
      </c>
      <c r="C12" s="663">
        <v>0</v>
      </c>
      <c r="D12" s="664">
        <v>0</v>
      </c>
      <c r="E12" s="664">
        <v>0</v>
      </c>
      <c r="F12" s="664">
        <v>0</v>
      </c>
      <c r="G12" s="664">
        <v>0</v>
      </c>
      <c r="H12" s="664">
        <v>0</v>
      </c>
      <c r="I12" s="664">
        <v>0</v>
      </c>
      <c r="J12" s="664">
        <v>0</v>
      </c>
      <c r="K12" s="665">
        <v>0</v>
      </c>
    </row>
    <row r="13" spans="1:11">
      <c r="A13" s="203">
        <v>5</v>
      </c>
      <c r="B13" s="204" t="s">
        <v>268</v>
      </c>
      <c r="C13" s="663">
        <v>16601301.467540989</v>
      </c>
      <c r="D13" s="664">
        <v>37424577.209672138</v>
      </c>
      <c r="E13" s="664">
        <v>54025878.677213095</v>
      </c>
      <c r="F13" s="664">
        <v>3871207.5822327877</v>
      </c>
      <c r="G13" s="664">
        <v>15677295.611909017</v>
      </c>
      <c r="H13" s="664">
        <v>19548503.194141805</v>
      </c>
      <c r="I13" s="664">
        <v>1155885.942795082</v>
      </c>
      <c r="J13" s="664">
        <v>3629733.100762296</v>
      </c>
      <c r="K13" s="665">
        <v>4785619.0435573775</v>
      </c>
    </row>
    <row r="14" spans="1:11">
      <c r="A14" s="203">
        <v>6</v>
      </c>
      <c r="B14" s="204" t="s">
        <v>300</v>
      </c>
      <c r="C14" s="663">
        <v>0</v>
      </c>
      <c r="D14" s="664">
        <v>0</v>
      </c>
      <c r="E14" s="664">
        <v>0</v>
      </c>
      <c r="F14" s="664">
        <v>0</v>
      </c>
      <c r="G14" s="664">
        <v>0</v>
      </c>
      <c r="H14" s="664">
        <v>0</v>
      </c>
      <c r="I14" s="664">
        <v>0</v>
      </c>
      <c r="J14" s="664">
        <v>0</v>
      </c>
      <c r="K14" s="665">
        <v>0</v>
      </c>
    </row>
    <row r="15" spans="1:11">
      <c r="A15" s="203">
        <v>7</v>
      </c>
      <c r="B15" s="204" t="s">
        <v>301</v>
      </c>
      <c r="C15" s="663">
        <v>9115434.4570491835</v>
      </c>
      <c r="D15" s="664">
        <v>18058852.737540983</v>
      </c>
      <c r="E15" s="664">
        <v>27174287.194590159</v>
      </c>
      <c r="F15" s="664">
        <v>769118.837704918</v>
      </c>
      <c r="G15" s="664">
        <v>7958268.5960655734</v>
      </c>
      <c r="H15" s="664">
        <v>8727387.4337704908</v>
      </c>
      <c r="I15" s="664">
        <v>769118.837704918</v>
      </c>
      <c r="J15" s="664">
        <v>7958268.5960655734</v>
      </c>
      <c r="K15" s="665">
        <v>8727387.4337704908</v>
      </c>
    </row>
    <row r="16" spans="1:11">
      <c r="A16" s="203">
        <v>8</v>
      </c>
      <c r="B16" s="205" t="s">
        <v>261</v>
      </c>
      <c r="C16" s="663">
        <v>144224787.95590165</v>
      </c>
      <c r="D16" s="664">
        <v>586327599.93557394</v>
      </c>
      <c r="E16" s="664">
        <v>730552387.8914752</v>
      </c>
      <c r="F16" s="664">
        <v>46239540.420337699</v>
      </c>
      <c r="G16" s="664">
        <v>63923360.852542624</v>
      </c>
      <c r="H16" s="664">
        <v>110162901.27288032</v>
      </c>
      <c r="I16" s="664">
        <v>31665511.483999997</v>
      </c>
      <c r="J16" s="664">
        <v>36747799.521409839</v>
      </c>
      <c r="K16" s="665">
        <v>68413311.005409822</v>
      </c>
    </row>
    <row r="17" spans="1:11">
      <c r="A17" s="197" t="s">
        <v>258</v>
      </c>
      <c r="B17" s="198"/>
      <c r="C17" s="198"/>
      <c r="D17" s="198"/>
      <c r="E17" s="198"/>
      <c r="F17" s="198"/>
      <c r="G17" s="198"/>
      <c r="H17" s="198"/>
      <c r="I17" s="198"/>
      <c r="J17" s="198"/>
      <c r="K17" s="199"/>
    </row>
    <row r="18" spans="1:11">
      <c r="A18" s="203">
        <v>9</v>
      </c>
      <c r="B18" s="204" t="s">
        <v>264</v>
      </c>
      <c r="C18" s="663">
        <v>0</v>
      </c>
      <c r="D18" s="664">
        <v>0</v>
      </c>
      <c r="E18" s="664">
        <v>0</v>
      </c>
      <c r="F18" s="664">
        <v>0</v>
      </c>
      <c r="G18" s="664">
        <v>0</v>
      </c>
      <c r="H18" s="664">
        <v>0</v>
      </c>
      <c r="I18" s="664">
        <v>0</v>
      </c>
      <c r="J18" s="664">
        <v>0</v>
      </c>
      <c r="K18" s="665">
        <v>0</v>
      </c>
    </row>
    <row r="19" spans="1:11">
      <c r="A19" s="203">
        <v>10</v>
      </c>
      <c r="B19" s="204" t="s">
        <v>302</v>
      </c>
      <c r="C19" s="663">
        <v>163706383.29841378</v>
      </c>
      <c r="D19" s="664">
        <v>349072906.64574146</v>
      </c>
      <c r="E19" s="664">
        <v>512779289.94415528</v>
      </c>
      <c r="F19" s="664">
        <v>3735624.8746778565</v>
      </c>
      <c r="G19" s="664">
        <v>2897188.955586425</v>
      </c>
      <c r="H19" s="664">
        <v>6632813.8302642815</v>
      </c>
      <c r="I19" s="664">
        <v>33451059.202546712</v>
      </c>
      <c r="J19" s="664">
        <v>18695376.611324131</v>
      </c>
      <c r="K19" s="665">
        <v>52146435.813870847</v>
      </c>
    </row>
    <row r="20" spans="1:11">
      <c r="A20" s="203">
        <v>11</v>
      </c>
      <c r="B20" s="204" t="s">
        <v>263</v>
      </c>
      <c r="C20" s="663">
        <v>8595617.6901639402</v>
      </c>
      <c r="D20" s="664">
        <v>1025370.7298360661</v>
      </c>
      <c r="E20" s="664">
        <v>9620988.4199999999</v>
      </c>
      <c r="F20" s="664">
        <v>6580425.5608196724</v>
      </c>
      <c r="G20" s="664">
        <v>0</v>
      </c>
      <c r="H20" s="664">
        <v>6580425.5608196724</v>
      </c>
      <c r="I20" s="664">
        <v>6580425.5608196724</v>
      </c>
      <c r="J20" s="664">
        <v>0</v>
      </c>
      <c r="K20" s="665">
        <v>6580425.5608196724</v>
      </c>
    </row>
    <row r="21" spans="1:11" ht="13.5" thickBot="1">
      <c r="A21" s="206">
        <v>12</v>
      </c>
      <c r="B21" s="207" t="s">
        <v>262</v>
      </c>
      <c r="C21" s="666">
        <v>172302000.98857772</v>
      </c>
      <c r="D21" s="667">
        <v>350098277.37557751</v>
      </c>
      <c r="E21" s="666">
        <v>522400278.36415529</v>
      </c>
      <c r="F21" s="667">
        <v>10316050.43549753</v>
      </c>
      <c r="G21" s="667">
        <v>2897188.955586425</v>
      </c>
      <c r="H21" s="667">
        <v>13213239.391083954</v>
      </c>
      <c r="I21" s="667">
        <v>40031484.763366386</v>
      </c>
      <c r="J21" s="667">
        <v>18695376.611324131</v>
      </c>
      <c r="K21" s="668">
        <v>58726861.374690518</v>
      </c>
    </row>
    <row r="22" spans="1:11" ht="38.25" customHeight="1" thickBot="1">
      <c r="A22" s="208"/>
      <c r="B22" s="209"/>
      <c r="C22" s="209"/>
      <c r="D22" s="209"/>
      <c r="E22" s="209"/>
      <c r="F22" s="787" t="s">
        <v>304</v>
      </c>
      <c r="G22" s="785"/>
      <c r="H22" s="785"/>
      <c r="I22" s="787" t="s">
        <v>269</v>
      </c>
      <c r="J22" s="785"/>
      <c r="K22" s="786"/>
    </row>
    <row r="23" spans="1:11">
      <c r="A23" s="210">
        <v>13</v>
      </c>
      <c r="B23" s="211" t="s">
        <v>254</v>
      </c>
      <c r="C23" s="212"/>
      <c r="D23" s="212"/>
      <c r="E23" s="212"/>
      <c r="F23" s="669">
        <v>85421876.351639345</v>
      </c>
      <c r="G23" s="669">
        <v>123371957.46169399</v>
      </c>
      <c r="H23" s="669">
        <v>208793833.81333333</v>
      </c>
      <c r="I23" s="669">
        <v>55989556.253278688</v>
      </c>
      <c r="J23" s="669">
        <v>107703123.15459016</v>
      </c>
      <c r="K23" s="670">
        <v>163692679.40786883</v>
      </c>
    </row>
    <row r="24" spans="1:11" ht="13.5" thickBot="1">
      <c r="A24" s="213">
        <v>14</v>
      </c>
      <c r="B24" s="214" t="s">
        <v>266</v>
      </c>
      <c r="C24" s="215"/>
      <c r="D24" s="216"/>
      <c r="E24" s="217"/>
      <c r="F24" s="671">
        <v>35923489.98484017</v>
      </c>
      <c r="G24" s="671">
        <v>61026171.896956198</v>
      </c>
      <c r="H24" s="671">
        <v>96949661.88179636</v>
      </c>
      <c r="I24" s="671">
        <v>7916377.8709999993</v>
      </c>
      <c r="J24" s="671">
        <v>18052422.910085708</v>
      </c>
      <c r="K24" s="672">
        <v>17103327.751352455</v>
      </c>
    </row>
    <row r="25" spans="1:11" ht="13.5" thickBot="1">
      <c r="A25" s="218">
        <v>15</v>
      </c>
      <c r="B25" s="219" t="s">
        <v>267</v>
      </c>
      <c r="C25" s="220"/>
      <c r="D25" s="220"/>
      <c r="E25" s="220"/>
      <c r="F25" s="673">
        <v>2.3778835627520505</v>
      </c>
      <c r="G25" s="673">
        <v>2.0216237333387022</v>
      </c>
      <c r="H25" s="673">
        <v>2.1536313769500341</v>
      </c>
      <c r="I25" s="673">
        <v>7.0726230058300725</v>
      </c>
      <c r="J25" s="673">
        <v>5.9661311775727075</v>
      </c>
      <c r="K25" s="674">
        <v>9.5708087798834782</v>
      </c>
    </row>
    <row r="27" spans="1:11" ht="25.5">
      <c r="B27" s="193"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55" zoomScaleNormal="55" workbookViewId="0">
      <pane xSplit="1" ySplit="5" topLeftCell="B6" activePane="bottomRight" state="frozen"/>
      <selection pane="topRight" activeCell="B1" sqref="B1"/>
      <selection pane="bottomLeft" activeCell="A5" sqref="A5"/>
      <selection pane="bottomRight" activeCell="C8" sqref="C8"/>
    </sheetView>
  </sheetViews>
  <sheetFormatPr defaultColWidth="9.140625" defaultRowHeight="12.75"/>
  <cols>
    <col min="1" max="1" width="10.5703125" style="4" bestFit="1" customWidth="1"/>
    <col min="2" max="2" width="95" style="4" customWidth="1"/>
    <col min="3" max="3" width="15" style="4" bestFit="1" customWidth="1"/>
    <col min="4" max="4" width="16.85546875" style="4" customWidth="1"/>
    <col min="5" max="5" width="18.28515625" style="4" bestFit="1" customWidth="1"/>
    <col min="6" max="13" width="12.7109375" style="4" customWidth="1"/>
    <col min="14" max="14" width="31" style="4" bestFit="1" customWidth="1"/>
    <col min="15" max="16384" width="9.140625" style="17"/>
  </cols>
  <sheetData>
    <row r="1" spans="1:14">
      <c r="A1" s="4" t="s">
        <v>30</v>
      </c>
      <c r="B1" s="3" t="str">
        <f>'Info '!C2</f>
        <v>JSC " Halyk Bank Georgia"</v>
      </c>
    </row>
    <row r="2" spans="1:14" ht="14.25" customHeight="1">
      <c r="A2" s="4" t="s">
        <v>31</v>
      </c>
      <c r="B2" s="306">
        <f>'1. key ratios '!B2</f>
        <v>45107</v>
      </c>
    </row>
    <row r="3" spans="1:14" ht="14.25" customHeight="1"/>
    <row r="4" spans="1:14" ht="13.5" thickBot="1">
      <c r="A4" s="4" t="s">
        <v>162</v>
      </c>
      <c r="B4" s="143" t="s">
        <v>28</v>
      </c>
    </row>
    <row r="5" spans="1:14" s="105" customFormat="1">
      <c r="A5" s="101"/>
      <c r="B5" s="102"/>
      <c r="C5" s="103" t="s">
        <v>0</v>
      </c>
      <c r="D5" s="103" t="s">
        <v>1</v>
      </c>
      <c r="E5" s="103" t="s">
        <v>2</v>
      </c>
      <c r="F5" s="103" t="s">
        <v>3</v>
      </c>
      <c r="G5" s="103" t="s">
        <v>4</v>
      </c>
      <c r="H5" s="103" t="s">
        <v>5</v>
      </c>
      <c r="I5" s="103" t="s">
        <v>8</v>
      </c>
      <c r="J5" s="103" t="s">
        <v>9</v>
      </c>
      <c r="K5" s="103" t="s">
        <v>10</v>
      </c>
      <c r="L5" s="103" t="s">
        <v>11</v>
      </c>
      <c r="M5" s="103" t="s">
        <v>12</v>
      </c>
      <c r="N5" s="104" t="s">
        <v>13</v>
      </c>
    </row>
    <row r="6" spans="1:14" ht="25.5">
      <c r="A6" s="106"/>
      <c r="B6" s="107"/>
      <c r="C6" s="108" t="s">
        <v>161</v>
      </c>
      <c r="D6" s="109" t="s">
        <v>160</v>
      </c>
      <c r="E6" s="110" t="s">
        <v>159</v>
      </c>
      <c r="F6" s="111">
        <v>0</v>
      </c>
      <c r="G6" s="111">
        <v>0.2</v>
      </c>
      <c r="H6" s="111">
        <v>0.35</v>
      </c>
      <c r="I6" s="111">
        <v>0.5</v>
      </c>
      <c r="J6" s="111">
        <v>0.75</v>
      </c>
      <c r="K6" s="111">
        <v>1</v>
      </c>
      <c r="L6" s="111">
        <v>1.5</v>
      </c>
      <c r="M6" s="111">
        <v>2.5</v>
      </c>
      <c r="N6" s="142" t="s">
        <v>168</v>
      </c>
    </row>
    <row r="7" spans="1:14" ht="15">
      <c r="A7" s="112">
        <v>1</v>
      </c>
      <c r="B7" s="113" t="s">
        <v>158</v>
      </c>
      <c r="C7" s="675">
        <f>SUM(C8:C13)</f>
        <v>0</v>
      </c>
      <c r="D7" s="107"/>
      <c r="E7" s="675">
        <f t="shared" ref="E7:M7" si="0">SUM(E8:E13)</f>
        <v>0</v>
      </c>
      <c r="F7" s="676">
        <f>SUM(F8:F13)</f>
        <v>0</v>
      </c>
      <c r="G7" s="676">
        <f t="shared" si="0"/>
        <v>0</v>
      </c>
      <c r="H7" s="676">
        <f t="shared" si="0"/>
        <v>0</v>
      </c>
      <c r="I7" s="676">
        <f t="shared" si="0"/>
        <v>0</v>
      </c>
      <c r="J7" s="676">
        <f t="shared" si="0"/>
        <v>0</v>
      </c>
      <c r="K7" s="676">
        <f t="shared" si="0"/>
        <v>0</v>
      </c>
      <c r="L7" s="676">
        <f t="shared" si="0"/>
        <v>0</v>
      </c>
      <c r="M7" s="676">
        <f t="shared" si="0"/>
        <v>0</v>
      </c>
      <c r="N7" s="678">
        <f>SUM(N8:N13)</f>
        <v>0</v>
      </c>
    </row>
    <row r="8" spans="1:14" ht="14.25">
      <c r="A8" s="112">
        <v>1.1000000000000001</v>
      </c>
      <c r="B8" s="114" t="s">
        <v>156</v>
      </c>
      <c r="C8" s="676">
        <v>0</v>
      </c>
      <c r="D8" s="115">
        <v>0.02</v>
      </c>
      <c r="E8" s="675">
        <f>C8*D8</f>
        <v>0</v>
      </c>
      <c r="F8" s="676">
        <v>0</v>
      </c>
      <c r="G8" s="676">
        <v>0</v>
      </c>
      <c r="H8" s="676">
        <v>0</v>
      </c>
      <c r="I8" s="676">
        <v>0</v>
      </c>
      <c r="J8" s="676">
        <v>0</v>
      </c>
      <c r="K8" s="676">
        <v>0</v>
      </c>
      <c r="L8" s="676">
        <v>0</v>
      </c>
      <c r="M8" s="676">
        <v>0</v>
      </c>
      <c r="N8" s="678">
        <f>SUMPRODUCT($F$6:$M$6,F8:M8)</f>
        <v>0</v>
      </c>
    </row>
    <row r="9" spans="1:14" ht="14.25">
      <c r="A9" s="112">
        <v>1.2</v>
      </c>
      <c r="B9" s="114" t="s">
        <v>155</v>
      </c>
      <c r="C9" s="676">
        <v>0</v>
      </c>
      <c r="D9" s="115">
        <v>0.05</v>
      </c>
      <c r="E9" s="675">
        <f>C9*D9</f>
        <v>0</v>
      </c>
      <c r="F9" s="676">
        <v>0</v>
      </c>
      <c r="G9" s="676">
        <v>0</v>
      </c>
      <c r="H9" s="676">
        <v>0</v>
      </c>
      <c r="I9" s="676">
        <v>0</v>
      </c>
      <c r="J9" s="676">
        <v>0</v>
      </c>
      <c r="K9" s="676">
        <v>0</v>
      </c>
      <c r="L9" s="676">
        <v>0</v>
      </c>
      <c r="M9" s="676">
        <v>0</v>
      </c>
      <c r="N9" s="678">
        <f t="shared" ref="N9:N12" si="1">SUMPRODUCT($F$6:$M$6,F9:M9)</f>
        <v>0</v>
      </c>
    </row>
    <row r="10" spans="1:14" ht="14.25">
      <c r="A10" s="112">
        <v>1.3</v>
      </c>
      <c r="B10" s="114" t="s">
        <v>154</v>
      </c>
      <c r="C10" s="676">
        <v>0</v>
      </c>
      <c r="D10" s="115">
        <v>0.08</v>
      </c>
      <c r="E10" s="675">
        <f>C10*D10</f>
        <v>0</v>
      </c>
      <c r="F10" s="676">
        <v>0</v>
      </c>
      <c r="G10" s="676">
        <v>0</v>
      </c>
      <c r="H10" s="676">
        <v>0</v>
      </c>
      <c r="I10" s="676">
        <v>0</v>
      </c>
      <c r="J10" s="676">
        <v>0</v>
      </c>
      <c r="K10" s="676">
        <v>0</v>
      </c>
      <c r="L10" s="676">
        <v>0</v>
      </c>
      <c r="M10" s="676">
        <v>0</v>
      </c>
      <c r="N10" s="678">
        <f>SUMPRODUCT($F$6:$M$6,F10:M10)</f>
        <v>0</v>
      </c>
    </row>
    <row r="11" spans="1:14" ht="14.25">
      <c r="A11" s="112">
        <v>1.4</v>
      </c>
      <c r="B11" s="114" t="s">
        <v>153</v>
      </c>
      <c r="C11" s="676">
        <v>0</v>
      </c>
      <c r="D11" s="115">
        <v>0.11</v>
      </c>
      <c r="E11" s="675">
        <f>C11*D11</f>
        <v>0</v>
      </c>
      <c r="F11" s="676">
        <v>0</v>
      </c>
      <c r="G11" s="676">
        <v>0</v>
      </c>
      <c r="H11" s="676">
        <v>0</v>
      </c>
      <c r="I11" s="676">
        <v>0</v>
      </c>
      <c r="J11" s="676">
        <v>0</v>
      </c>
      <c r="K11" s="676">
        <v>0</v>
      </c>
      <c r="L11" s="676">
        <v>0</v>
      </c>
      <c r="M11" s="676">
        <v>0</v>
      </c>
      <c r="N11" s="678">
        <f t="shared" si="1"/>
        <v>0</v>
      </c>
    </row>
    <row r="12" spans="1:14" ht="14.25">
      <c r="A12" s="112">
        <v>1.5</v>
      </c>
      <c r="B12" s="114" t="s">
        <v>152</v>
      </c>
      <c r="C12" s="676">
        <v>0</v>
      </c>
      <c r="D12" s="115">
        <v>0.14000000000000001</v>
      </c>
      <c r="E12" s="675">
        <f>C12*D12</f>
        <v>0</v>
      </c>
      <c r="F12" s="676">
        <v>0</v>
      </c>
      <c r="G12" s="676">
        <v>0</v>
      </c>
      <c r="H12" s="676">
        <v>0</v>
      </c>
      <c r="I12" s="676">
        <v>0</v>
      </c>
      <c r="J12" s="676">
        <v>0</v>
      </c>
      <c r="K12" s="676">
        <v>0</v>
      </c>
      <c r="L12" s="676">
        <v>0</v>
      </c>
      <c r="M12" s="676">
        <v>0</v>
      </c>
      <c r="N12" s="678">
        <f t="shared" si="1"/>
        <v>0</v>
      </c>
    </row>
    <row r="13" spans="1:14" ht="14.25">
      <c r="A13" s="112">
        <v>1.6</v>
      </c>
      <c r="B13" s="116" t="s">
        <v>151</v>
      </c>
      <c r="C13" s="676">
        <v>0</v>
      </c>
      <c r="D13" s="117"/>
      <c r="E13" s="676"/>
      <c r="F13" s="676">
        <v>0</v>
      </c>
      <c r="G13" s="676">
        <v>0</v>
      </c>
      <c r="H13" s="676">
        <v>0</v>
      </c>
      <c r="I13" s="676">
        <v>0</v>
      </c>
      <c r="J13" s="676">
        <v>0</v>
      </c>
      <c r="K13" s="676">
        <v>0</v>
      </c>
      <c r="L13" s="676">
        <v>0</v>
      </c>
      <c r="M13" s="676">
        <v>0</v>
      </c>
      <c r="N13" s="678">
        <f>SUMPRODUCT($F$6:$M$6,F13:M13)</f>
        <v>0</v>
      </c>
    </row>
    <row r="14" spans="1:14" ht="15">
      <c r="A14" s="112">
        <v>2</v>
      </c>
      <c r="B14" s="118" t="s">
        <v>157</v>
      </c>
      <c r="C14" s="675">
        <f>SUM(C15:C20)</f>
        <v>0</v>
      </c>
      <c r="D14" s="107"/>
      <c r="E14" s="675">
        <f t="shared" ref="E14:M14" si="2">SUM(E15:E20)</f>
        <v>0</v>
      </c>
      <c r="F14" s="676">
        <f t="shared" si="2"/>
        <v>0</v>
      </c>
      <c r="G14" s="676">
        <f t="shared" si="2"/>
        <v>0</v>
      </c>
      <c r="H14" s="676">
        <f t="shared" si="2"/>
        <v>0</v>
      </c>
      <c r="I14" s="676">
        <f t="shared" si="2"/>
        <v>0</v>
      </c>
      <c r="J14" s="676">
        <f t="shared" si="2"/>
        <v>0</v>
      </c>
      <c r="K14" s="676">
        <f t="shared" si="2"/>
        <v>0</v>
      </c>
      <c r="L14" s="676">
        <f t="shared" si="2"/>
        <v>0</v>
      </c>
      <c r="M14" s="676">
        <f t="shared" si="2"/>
        <v>0</v>
      </c>
      <c r="N14" s="678">
        <f>SUM(N15:N20)</f>
        <v>0</v>
      </c>
    </row>
    <row r="15" spans="1:14" ht="14.25">
      <c r="A15" s="112">
        <v>2.1</v>
      </c>
      <c r="B15" s="116" t="s">
        <v>156</v>
      </c>
      <c r="C15" s="676">
        <v>0</v>
      </c>
      <c r="D15" s="115">
        <v>5.0000000000000001E-3</v>
      </c>
      <c r="E15" s="675">
        <f>C15*D15</f>
        <v>0</v>
      </c>
      <c r="F15" s="676">
        <v>0</v>
      </c>
      <c r="G15" s="676">
        <v>0</v>
      </c>
      <c r="H15" s="676">
        <v>0</v>
      </c>
      <c r="I15" s="676">
        <v>0</v>
      </c>
      <c r="J15" s="676">
        <v>0</v>
      </c>
      <c r="K15" s="676">
        <v>0</v>
      </c>
      <c r="L15" s="676">
        <v>0</v>
      </c>
      <c r="M15" s="676">
        <v>0</v>
      </c>
      <c r="N15" s="678">
        <f>SUMPRODUCT($F$6:$M$6,F15:M15)</f>
        <v>0</v>
      </c>
    </row>
    <row r="16" spans="1:14" ht="14.25">
      <c r="A16" s="112">
        <v>2.2000000000000002</v>
      </c>
      <c r="B16" s="116" t="s">
        <v>155</v>
      </c>
      <c r="C16" s="676">
        <v>0</v>
      </c>
      <c r="D16" s="115">
        <v>0.01</v>
      </c>
      <c r="E16" s="675">
        <f>C16*D16</f>
        <v>0</v>
      </c>
      <c r="F16" s="676">
        <v>0</v>
      </c>
      <c r="G16" s="676">
        <v>0</v>
      </c>
      <c r="H16" s="676">
        <v>0</v>
      </c>
      <c r="I16" s="676">
        <v>0</v>
      </c>
      <c r="J16" s="676">
        <v>0</v>
      </c>
      <c r="K16" s="676">
        <v>0</v>
      </c>
      <c r="L16" s="676">
        <v>0</v>
      </c>
      <c r="M16" s="676">
        <v>0</v>
      </c>
      <c r="N16" s="678">
        <f t="shared" ref="N16:N20" si="3">SUMPRODUCT($F$6:$M$6,F16:M16)</f>
        <v>0</v>
      </c>
    </row>
    <row r="17" spans="1:14" ht="14.25">
      <c r="A17" s="112">
        <v>2.2999999999999998</v>
      </c>
      <c r="B17" s="116" t="s">
        <v>154</v>
      </c>
      <c r="C17" s="676">
        <v>0</v>
      </c>
      <c r="D17" s="115">
        <v>0.02</v>
      </c>
      <c r="E17" s="675">
        <f>C17*D17</f>
        <v>0</v>
      </c>
      <c r="F17" s="676">
        <v>0</v>
      </c>
      <c r="G17" s="676">
        <v>0</v>
      </c>
      <c r="H17" s="676">
        <v>0</v>
      </c>
      <c r="I17" s="676">
        <v>0</v>
      </c>
      <c r="J17" s="676">
        <v>0</v>
      </c>
      <c r="K17" s="676">
        <v>0</v>
      </c>
      <c r="L17" s="676">
        <v>0</v>
      </c>
      <c r="M17" s="676">
        <v>0</v>
      </c>
      <c r="N17" s="678">
        <f t="shared" si="3"/>
        <v>0</v>
      </c>
    </row>
    <row r="18" spans="1:14" ht="14.25">
      <c r="A18" s="112">
        <v>2.4</v>
      </c>
      <c r="B18" s="116" t="s">
        <v>153</v>
      </c>
      <c r="C18" s="676">
        <v>0</v>
      </c>
      <c r="D18" s="115">
        <v>0.03</v>
      </c>
      <c r="E18" s="675">
        <f>C18*D18</f>
        <v>0</v>
      </c>
      <c r="F18" s="676">
        <v>0</v>
      </c>
      <c r="G18" s="676">
        <v>0</v>
      </c>
      <c r="H18" s="676">
        <v>0</v>
      </c>
      <c r="I18" s="676">
        <v>0</v>
      </c>
      <c r="J18" s="676">
        <v>0</v>
      </c>
      <c r="K18" s="676">
        <v>0</v>
      </c>
      <c r="L18" s="676">
        <v>0</v>
      </c>
      <c r="M18" s="676">
        <v>0</v>
      </c>
      <c r="N18" s="678">
        <f t="shared" si="3"/>
        <v>0</v>
      </c>
    </row>
    <row r="19" spans="1:14" ht="14.25">
      <c r="A19" s="112">
        <v>2.5</v>
      </c>
      <c r="B19" s="116" t="s">
        <v>152</v>
      </c>
      <c r="C19" s="676">
        <v>0</v>
      </c>
      <c r="D19" s="115">
        <v>0.04</v>
      </c>
      <c r="E19" s="675">
        <f>C19*D19</f>
        <v>0</v>
      </c>
      <c r="F19" s="676">
        <v>0</v>
      </c>
      <c r="G19" s="676">
        <v>0</v>
      </c>
      <c r="H19" s="676">
        <v>0</v>
      </c>
      <c r="I19" s="676">
        <v>0</v>
      </c>
      <c r="J19" s="676">
        <v>0</v>
      </c>
      <c r="K19" s="676">
        <v>0</v>
      </c>
      <c r="L19" s="676">
        <v>0</v>
      </c>
      <c r="M19" s="676">
        <v>0</v>
      </c>
      <c r="N19" s="678">
        <f t="shared" si="3"/>
        <v>0</v>
      </c>
    </row>
    <row r="20" spans="1:14" ht="14.25">
      <c r="A20" s="112">
        <v>2.6</v>
      </c>
      <c r="B20" s="116" t="s">
        <v>151</v>
      </c>
      <c r="C20" s="676">
        <v>0</v>
      </c>
      <c r="D20" s="117"/>
      <c r="E20" s="679"/>
      <c r="F20" s="676">
        <v>0</v>
      </c>
      <c r="G20" s="676">
        <v>0</v>
      </c>
      <c r="H20" s="676">
        <v>0</v>
      </c>
      <c r="I20" s="676">
        <v>0</v>
      </c>
      <c r="J20" s="676">
        <v>0</v>
      </c>
      <c r="K20" s="676">
        <v>0</v>
      </c>
      <c r="L20" s="676">
        <v>0</v>
      </c>
      <c r="M20" s="676">
        <v>0</v>
      </c>
      <c r="N20" s="678">
        <f t="shared" si="3"/>
        <v>0</v>
      </c>
    </row>
    <row r="21" spans="1:14" ht="15.75" thickBot="1">
      <c r="A21" s="119"/>
      <c r="B21" s="120" t="s">
        <v>64</v>
      </c>
      <c r="C21" s="677">
        <f>C14+C7</f>
        <v>0</v>
      </c>
      <c r="D21" s="121"/>
      <c r="E21" s="677">
        <f>E14+E7</f>
        <v>0</v>
      </c>
      <c r="F21" s="680">
        <f>F7+F14</f>
        <v>0</v>
      </c>
      <c r="G21" s="680">
        <f t="shared" ref="G21:L21" si="4">G7+G14</f>
        <v>0</v>
      </c>
      <c r="H21" s="680">
        <f t="shared" si="4"/>
        <v>0</v>
      </c>
      <c r="I21" s="680">
        <f t="shared" si="4"/>
        <v>0</v>
      </c>
      <c r="J21" s="680">
        <f t="shared" si="4"/>
        <v>0</v>
      </c>
      <c r="K21" s="680">
        <f t="shared" si="4"/>
        <v>0</v>
      </c>
      <c r="L21" s="680">
        <f t="shared" si="4"/>
        <v>0</v>
      </c>
      <c r="M21" s="680">
        <f>M7+M14</f>
        <v>0</v>
      </c>
      <c r="N21" s="681">
        <f>N14+N7</f>
        <v>0</v>
      </c>
    </row>
    <row r="22" spans="1:14">
      <c r="E22" s="122"/>
      <c r="F22" s="122"/>
      <c r="G22" s="122"/>
      <c r="H22" s="122"/>
      <c r="I22" s="122"/>
      <c r="J22" s="122"/>
      <c r="K22" s="122"/>
      <c r="L22" s="122"/>
      <c r="M22" s="122"/>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C12" sqref="C12"/>
    </sheetView>
  </sheetViews>
  <sheetFormatPr defaultRowHeight="15"/>
  <cols>
    <col min="1" max="1" width="11.42578125" customWidth="1"/>
    <col min="2" max="2" width="76.85546875" style="246" customWidth="1"/>
    <col min="3" max="3" width="22.85546875" customWidth="1"/>
  </cols>
  <sheetData>
    <row r="1" spans="1:3">
      <c r="A1" s="2" t="s">
        <v>30</v>
      </c>
      <c r="B1" s="3" t="str">
        <f>'Info '!C2</f>
        <v>JSC " Halyk Bank Georgia"</v>
      </c>
    </row>
    <row r="2" spans="1:3">
      <c r="A2" s="2" t="s">
        <v>31</v>
      </c>
      <c r="B2" s="306">
        <f>'1. key ratios '!B2</f>
        <v>45107</v>
      </c>
    </row>
    <row r="3" spans="1:3">
      <c r="A3" s="4"/>
      <c r="B3"/>
    </row>
    <row r="4" spans="1:3">
      <c r="A4" s="4" t="s">
        <v>308</v>
      </c>
      <c r="B4" t="s">
        <v>309</v>
      </c>
    </row>
    <row r="5" spans="1:3">
      <c r="A5" s="247" t="s">
        <v>310</v>
      </c>
      <c r="B5" s="248"/>
      <c r="C5" s="249"/>
    </row>
    <row r="6" spans="1:3" ht="24">
      <c r="A6" s="250">
        <v>1</v>
      </c>
      <c r="B6" s="251" t="s">
        <v>361</v>
      </c>
      <c r="C6" s="252">
        <v>869718075.13561547</v>
      </c>
    </row>
    <row r="7" spans="1:3">
      <c r="A7" s="250">
        <v>2</v>
      </c>
      <c r="B7" s="251" t="s">
        <v>311</v>
      </c>
      <c r="C7" s="252">
        <v>-7512712.0499999989</v>
      </c>
    </row>
    <row r="8" spans="1:3" ht="24">
      <c r="A8" s="253">
        <v>3</v>
      </c>
      <c r="B8" s="254" t="s">
        <v>312</v>
      </c>
      <c r="C8" s="252">
        <f>C6+C7</f>
        <v>862205363.08561552</v>
      </c>
    </row>
    <row r="9" spans="1:3">
      <c r="A9" s="247" t="s">
        <v>313</v>
      </c>
      <c r="B9" s="248"/>
      <c r="C9" s="255"/>
    </row>
    <row r="10" spans="1:3" ht="24">
      <c r="A10" s="256">
        <v>4</v>
      </c>
      <c r="B10" s="257" t="s">
        <v>314</v>
      </c>
      <c r="C10" s="252">
        <v>0</v>
      </c>
    </row>
    <row r="11" spans="1:3">
      <c r="A11" s="256">
        <v>5</v>
      </c>
      <c r="B11" s="258" t="s">
        <v>315</v>
      </c>
      <c r="C11" s="252">
        <v>0</v>
      </c>
    </row>
    <row r="12" spans="1:3">
      <c r="A12" s="256" t="s">
        <v>316</v>
      </c>
      <c r="B12" s="258" t="s">
        <v>317</v>
      </c>
      <c r="C12" s="252">
        <v>0</v>
      </c>
    </row>
    <row r="13" spans="1:3" ht="24">
      <c r="A13" s="259">
        <v>6</v>
      </c>
      <c r="B13" s="257" t="s">
        <v>318</v>
      </c>
      <c r="C13" s="252">
        <v>0</v>
      </c>
    </row>
    <row r="14" spans="1:3">
      <c r="A14" s="259">
        <v>7</v>
      </c>
      <c r="B14" s="260" t="s">
        <v>319</v>
      </c>
      <c r="C14" s="252">
        <v>0</v>
      </c>
    </row>
    <row r="15" spans="1:3">
      <c r="A15" s="261">
        <v>8</v>
      </c>
      <c r="B15" s="262" t="s">
        <v>320</v>
      </c>
      <c r="C15" s="252">
        <v>0</v>
      </c>
    </row>
    <row r="16" spans="1:3">
      <c r="A16" s="259">
        <v>9</v>
      </c>
      <c r="B16" s="260" t="s">
        <v>321</v>
      </c>
      <c r="C16" s="252">
        <v>0</v>
      </c>
    </row>
    <row r="17" spans="1:3">
      <c r="A17" s="259">
        <v>10</v>
      </c>
      <c r="B17" s="260" t="s">
        <v>322</v>
      </c>
      <c r="C17" s="252">
        <v>0</v>
      </c>
    </row>
    <row r="18" spans="1:3">
      <c r="A18" s="263">
        <v>11</v>
      </c>
      <c r="B18" s="264" t="s">
        <v>323</v>
      </c>
      <c r="C18" s="265">
        <f>SUM(C10:C17)</f>
        <v>0</v>
      </c>
    </row>
    <row r="19" spans="1:3">
      <c r="A19" s="266" t="s">
        <v>324</v>
      </c>
      <c r="B19" s="267"/>
      <c r="C19" s="268"/>
    </row>
    <row r="20" spans="1:3" ht="24">
      <c r="A20" s="269">
        <v>12</v>
      </c>
      <c r="B20" s="257" t="s">
        <v>325</v>
      </c>
      <c r="C20" s="252">
        <v>0</v>
      </c>
    </row>
    <row r="21" spans="1:3">
      <c r="A21" s="269">
        <v>13</v>
      </c>
      <c r="B21" s="257" t="s">
        <v>326</v>
      </c>
      <c r="C21" s="252">
        <v>0</v>
      </c>
    </row>
    <row r="22" spans="1:3">
      <c r="A22" s="269">
        <v>14</v>
      </c>
      <c r="B22" s="257" t="s">
        <v>327</v>
      </c>
      <c r="C22" s="252">
        <v>0</v>
      </c>
    </row>
    <row r="23" spans="1:3" ht="24">
      <c r="A23" s="269" t="s">
        <v>328</v>
      </c>
      <c r="B23" s="257" t="s">
        <v>329</v>
      </c>
      <c r="C23" s="252">
        <v>0</v>
      </c>
    </row>
    <row r="24" spans="1:3">
      <c r="A24" s="269">
        <v>15</v>
      </c>
      <c r="B24" s="257" t="s">
        <v>330</v>
      </c>
      <c r="C24" s="252">
        <v>0</v>
      </c>
    </row>
    <row r="25" spans="1:3">
      <c r="A25" s="269" t="s">
        <v>331</v>
      </c>
      <c r="B25" s="257" t="s">
        <v>332</v>
      </c>
      <c r="C25" s="252">
        <v>0</v>
      </c>
    </row>
    <row r="26" spans="1:3">
      <c r="A26" s="270">
        <v>16</v>
      </c>
      <c r="B26" s="271" t="s">
        <v>333</v>
      </c>
      <c r="C26" s="265">
        <f>SUM(C20:C25)</f>
        <v>0</v>
      </c>
    </row>
    <row r="27" spans="1:3">
      <c r="A27" s="247" t="s">
        <v>334</v>
      </c>
      <c r="B27" s="248"/>
      <c r="C27" s="255"/>
    </row>
    <row r="28" spans="1:3">
      <c r="A28" s="272">
        <v>17</v>
      </c>
      <c r="B28" s="258" t="s">
        <v>335</v>
      </c>
      <c r="C28" s="252">
        <v>55285899.581950694</v>
      </c>
    </row>
    <row r="29" spans="1:3">
      <c r="A29" s="272">
        <v>18</v>
      </c>
      <c r="B29" s="258" t="s">
        <v>336</v>
      </c>
      <c r="C29" s="252">
        <v>-41159826.144470982</v>
      </c>
    </row>
    <row r="30" spans="1:3">
      <c r="A30" s="270">
        <v>19</v>
      </c>
      <c r="B30" s="271" t="s">
        <v>337</v>
      </c>
      <c r="C30" s="265">
        <f>C28+C29</f>
        <v>14126073.437479712</v>
      </c>
    </row>
    <row r="31" spans="1:3">
      <c r="A31" s="247" t="s">
        <v>338</v>
      </c>
      <c r="B31" s="248"/>
      <c r="C31" s="255"/>
    </row>
    <row r="32" spans="1:3" ht="24">
      <c r="A32" s="272" t="s">
        <v>339</v>
      </c>
      <c r="B32" s="257" t="s">
        <v>340</v>
      </c>
      <c r="C32" s="273">
        <v>0</v>
      </c>
    </row>
    <row r="33" spans="1:3">
      <c r="A33" s="272" t="s">
        <v>341</v>
      </c>
      <c r="B33" s="258" t="s">
        <v>342</v>
      </c>
      <c r="C33" s="273">
        <v>0</v>
      </c>
    </row>
    <row r="34" spans="1:3">
      <c r="A34" s="247" t="s">
        <v>343</v>
      </c>
      <c r="B34" s="248"/>
      <c r="C34" s="255"/>
    </row>
    <row r="35" spans="1:3">
      <c r="A35" s="274">
        <v>20</v>
      </c>
      <c r="B35" s="275" t="s">
        <v>344</v>
      </c>
      <c r="C35" s="265">
        <f>'1. key ratios '!C9</f>
        <v>159953919.70999998</v>
      </c>
    </row>
    <row r="36" spans="1:3">
      <c r="A36" s="270">
        <v>21</v>
      </c>
      <c r="B36" s="271" t="s">
        <v>345</v>
      </c>
      <c r="C36" s="265">
        <f>C8+C18+C26+C30</f>
        <v>876331436.52309525</v>
      </c>
    </row>
    <row r="37" spans="1:3">
      <c r="A37" s="247" t="s">
        <v>346</v>
      </c>
      <c r="B37" s="248"/>
      <c r="C37" s="255"/>
    </row>
    <row r="38" spans="1:3">
      <c r="A38" s="270">
        <v>22</v>
      </c>
      <c r="B38" s="271" t="s">
        <v>346</v>
      </c>
      <c r="C38" s="718">
        <f>IFERROR(C35/C36,0)</f>
        <v>0.18252673936316613</v>
      </c>
    </row>
    <row r="39" spans="1:3">
      <c r="A39" s="247" t="s">
        <v>347</v>
      </c>
      <c r="B39" s="248"/>
      <c r="C39" s="255"/>
    </row>
    <row r="40" spans="1:3">
      <c r="A40" s="276" t="s">
        <v>348</v>
      </c>
      <c r="B40" s="257" t="s">
        <v>349</v>
      </c>
      <c r="C40" s="273">
        <v>0</v>
      </c>
    </row>
    <row r="41" spans="1:3" ht="24">
      <c r="A41" s="277" t="s">
        <v>350</v>
      </c>
      <c r="B41" s="251" t="s">
        <v>351</v>
      </c>
      <c r="C41" s="273">
        <v>0</v>
      </c>
    </row>
    <row r="43" spans="1:3">
      <c r="B43" s="246"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16" activePane="bottomRight" state="frozen"/>
      <selection pane="topRight" activeCell="C1" sqref="C1"/>
      <selection pane="bottomLeft" activeCell="A6" sqref="A6"/>
      <selection pane="bottomRight" activeCell="D34" sqref="D34"/>
    </sheetView>
  </sheetViews>
  <sheetFormatPr defaultRowHeight="15"/>
  <cols>
    <col min="1" max="1" width="8.7109375" style="172"/>
    <col min="2" max="2" width="82.5703125" style="313" customWidth="1"/>
    <col min="3" max="7" width="17.5703125" style="172" customWidth="1"/>
  </cols>
  <sheetData>
    <row r="1" spans="1:7">
      <c r="A1" s="172" t="s">
        <v>30</v>
      </c>
      <c r="B1" s="3" t="str">
        <f>'Info '!C2</f>
        <v>JSC " Halyk Bank Georgia"</v>
      </c>
    </row>
    <row r="2" spans="1:7">
      <c r="A2" s="172" t="s">
        <v>31</v>
      </c>
      <c r="B2" s="306">
        <f>'1. key ratios '!B2</f>
        <v>45107</v>
      </c>
    </row>
    <row r="4" spans="1:7" ht="15.75" thickBot="1">
      <c r="A4" s="172" t="s">
        <v>412</v>
      </c>
      <c r="B4" s="314" t="s">
        <v>373</v>
      </c>
    </row>
    <row r="5" spans="1:7">
      <c r="A5" s="315"/>
      <c r="B5" s="316"/>
      <c r="C5" s="788" t="s">
        <v>374</v>
      </c>
      <c r="D5" s="788"/>
      <c r="E5" s="788"/>
      <c r="F5" s="788"/>
      <c r="G5" s="789" t="s">
        <v>375</v>
      </c>
    </row>
    <row r="6" spans="1:7">
      <c r="A6" s="317"/>
      <c r="B6" s="318"/>
      <c r="C6" s="319" t="s">
        <v>376</v>
      </c>
      <c r="D6" s="320" t="s">
        <v>377</v>
      </c>
      <c r="E6" s="320" t="s">
        <v>378</v>
      </c>
      <c r="F6" s="320" t="s">
        <v>379</v>
      </c>
      <c r="G6" s="790"/>
    </row>
    <row r="7" spans="1:7">
      <c r="A7" s="321"/>
      <c r="B7" s="322" t="s">
        <v>380</v>
      </c>
      <c r="C7" s="323"/>
      <c r="D7" s="323"/>
      <c r="E7" s="323"/>
      <c r="F7" s="323"/>
      <c r="G7" s="324"/>
    </row>
    <row r="8" spans="1:7">
      <c r="A8" s="325">
        <v>1</v>
      </c>
      <c r="B8" s="326" t="s">
        <v>381</v>
      </c>
      <c r="C8" s="327">
        <f>SUM(C9:C10)</f>
        <v>159953919.70999998</v>
      </c>
      <c r="D8" s="327">
        <f>SUM(D9:D10)</f>
        <v>0</v>
      </c>
      <c r="E8" s="327">
        <f>SUM(E9:E10)</f>
        <v>0</v>
      </c>
      <c r="F8" s="327">
        <f>SUM(F9:F10)</f>
        <v>303118721.20999998</v>
      </c>
      <c r="G8" s="328">
        <f>SUM(G9:G10)</f>
        <v>463072640.91999996</v>
      </c>
    </row>
    <row r="9" spans="1:7">
      <c r="A9" s="325">
        <v>2</v>
      </c>
      <c r="B9" s="329" t="s">
        <v>382</v>
      </c>
      <c r="C9" s="327">
        <v>159953919.70999998</v>
      </c>
      <c r="D9" s="327">
        <v>0</v>
      </c>
      <c r="E9" s="327">
        <v>0</v>
      </c>
      <c r="F9" s="327">
        <v>26242442.5</v>
      </c>
      <c r="G9" s="328">
        <v>186196362.20999998</v>
      </c>
    </row>
    <row r="10" spans="1:7">
      <c r="A10" s="325">
        <v>3</v>
      </c>
      <c r="B10" s="329" t="s">
        <v>383</v>
      </c>
      <c r="C10" s="330"/>
      <c r="D10" s="330"/>
      <c r="E10" s="330"/>
      <c r="F10" s="327">
        <v>276876278.70999998</v>
      </c>
      <c r="G10" s="328">
        <v>276876278.70999998</v>
      </c>
    </row>
    <row r="11" spans="1:7" ht="14.45" customHeight="1">
      <c r="A11" s="325">
        <v>4</v>
      </c>
      <c r="B11" s="326" t="s">
        <v>384</v>
      </c>
      <c r="C11" s="327">
        <f t="shared" ref="C11:F11" si="0">SUM(C12:C13)</f>
        <v>23775197.250000007</v>
      </c>
      <c r="D11" s="327">
        <f t="shared" si="0"/>
        <v>17577381.210000012</v>
      </c>
      <c r="E11" s="327">
        <f t="shared" si="0"/>
        <v>9037016.7999999989</v>
      </c>
      <c r="F11" s="327">
        <f t="shared" si="0"/>
        <v>14123932.98</v>
      </c>
      <c r="G11" s="328">
        <f>SUM(G12:G13)</f>
        <v>54504350.660000019</v>
      </c>
    </row>
    <row r="12" spans="1:7">
      <c r="A12" s="325">
        <v>5</v>
      </c>
      <c r="B12" s="329" t="s">
        <v>385</v>
      </c>
      <c r="C12" s="327">
        <v>15883561.650000006</v>
      </c>
      <c r="D12" s="331">
        <v>14346475.910000011</v>
      </c>
      <c r="E12" s="327">
        <v>7998940.2599999988</v>
      </c>
      <c r="F12" s="327">
        <v>11210103.380000001</v>
      </c>
      <c r="G12" s="328">
        <v>46967127.140000023</v>
      </c>
    </row>
    <row r="13" spans="1:7">
      <c r="A13" s="325">
        <v>6</v>
      </c>
      <c r="B13" s="329" t="s">
        <v>386</v>
      </c>
      <c r="C13" s="327">
        <v>7891635.5999999996</v>
      </c>
      <c r="D13" s="331">
        <v>3230905.3</v>
      </c>
      <c r="E13" s="327">
        <v>1038076.5399999999</v>
      </c>
      <c r="F13" s="327">
        <v>2913829.5999999996</v>
      </c>
      <c r="G13" s="328">
        <v>7537223.5199999986</v>
      </c>
    </row>
    <row r="14" spans="1:7">
      <c r="A14" s="325">
        <v>7</v>
      </c>
      <c r="B14" s="326" t="s">
        <v>387</v>
      </c>
      <c r="C14" s="327">
        <f t="shared" ref="C14:F14" si="1">SUM(C15:C16)</f>
        <v>95200104.909999996</v>
      </c>
      <c r="D14" s="327">
        <f t="shared" si="1"/>
        <v>144297560.86999992</v>
      </c>
      <c r="E14" s="327">
        <f t="shared" si="1"/>
        <v>58399123.469999999</v>
      </c>
      <c r="F14" s="327">
        <f t="shared" si="1"/>
        <v>2454513.290000001</v>
      </c>
      <c r="G14" s="328">
        <f>SUM(G15:G16)</f>
        <v>74128025.079999954</v>
      </c>
    </row>
    <row r="15" spans="1:7" ht="39">
      <c r="A15" s="325">
        <v>8</v>
      </c>
      <c r="B15" s="329" t="s">
        <v>388</v>
      </c>
      <c r="C15" s="327">
        <v>78002539.989999995</v>
      </c>
      <c r="D15" s="331">
        <v>10055032.909999905</v>
      </c>
      <c r="E15" s="327">
        <v>4386663.97</v>
      </c>
      <c r="F15" s="327">
        <v>2454513.290000001</v>
      </c>
      <c r="G15" s="328">
        <v>47449375.079999954</v>
      </c>
    </row>
    <row r="16" spans="1:7" ht="26.25">
      <c r="A16" s="325">
        <v>9</v>
      </c>
      <c r="B16" s="329" t="s">
        <v>389</v>
      </c>
      <c r="C16" s="327">
        <v>17197564.919999998</v>
      </c>
      <c r="D16" s="331">
        <v>134242527.96000001</v>
      </c>
      <c r="E16" s="327">
        <v>54012459.5</v>
      </c>
      <c r="F16" s="327">
        <v>0</v>
      </c>
      <c r="G16" s="328">
        <v>26678650</v>
      </c>
    </row>
    <row r="17" spans="1:7">
      <c r="A17" s="325">
        <v>10</v>
      </c>
      <c r="B17" s="326" t="s">
        <v>390</v>
      </c>
      <c r="C17" s="327">
        <v>0</v>
      </c>
      <c r="D17" s="331">
        <v>0</v>
      </c>
      <c r="E17" s="327">
        <v>0</v>
      </c>
      <c r="F17" s="327">
        <v>0</v>
      </c>
      <c r="G17" s="328">
        <v>0</v>
      </c>
    </row>
    <row r="18" spans="1:7">
      <c r="A18" s="325">
        <v>11</v>
      </c>
      <c r="B18" s="326" t="s">
        <v>391</v>
      </c>
      <c r="C18" s="327">
        <f>SUM(C19:C20)</f>
        <v>0</v>
      </c>
      <c r="D18" s="331">
        <f t="shared" ref="D18:G18" si="2">SUM(D19:D20)</f>
        <v>9707594.3599999994</v>
      </c>
      <c r="E18" s="327">
        <f t="shared" si="2"/>
        <v>17227722.719999999</v>
      </c>
      <c r="F18" s="327">
        <f t="shared" si="2"/>
        <v>14665148.120000001</v>
      </c>
      <c r="G18" s="328">
        <f t="shared" si="2"/>
        <v>0</v>
      </c>
    </row>
    <row r="19" spans="1:7">
      <c r="A19" s="325">
        <v>12</v>
      </c>
      <c r="B19" s="329" t="s">
        <v>392</v>
      </c>
      <c r="C19" s="330"/>
      <c r="D19" s="331">
        <v>0</v>
      </c>
      <c r="E19" s="327">
        <v>0</v>
      </c>
      <c r="F19" s="327">
        <v>7332574.0600000005</v>
      </c>
      <c r="G19" s="328">
        <v>0</v>
      </c>
    </row>
    <row r="20" spans="1:7">
      <c r="A20" s="325">
        <v>13</v>
      </c>
      <c r="B20" s="329" t="s">
        <v>393</v>
      </c>
      <c r="C20" s="327">
        <v>0</v>
      </c>
      <c r="D20" s="327">
        <v>9707594.3599999994</v>
      </c>
      <c r="E20" s="327">
        <v>17227722.719999999</v>
      </c>
      <c r="F20" s="327">
        <v>7332574.0600000005</v>
      </c>
      <c r="G20" s="328">
        <v>0</v>
      </c>
    </row>
    <row r="21" spans="1:7">
      <c r="A21" s="332">
        <v>14</v>
      </c>
      <c r="B21" s="333" t="s">
        <v>394</v>
      </c>
      <c r="C21" s="330"/>
      <c r="D21" s="330"/>
      <c r="E21" s="330"/>
      <c r="F21" s="330"/>
      <c r="G21" s="334">
        <f>SUM(G8,G11,G14,G17,G18)</f>
        <v>591705016.65999997</v>
      </c>
    </row>
    <row r="22" spans="1:7">
      <c r="A22" s="335"/>
      <c r="B22" s="336" t="s">
        <v>395</v>
      </c>
      <c r="C22" s="337"/>
      <c r="D22" s="338"/>
      <c r="E22" s="337"/>
      <c r="F22" s="337"/>
      <c r="G22" s="339"/>
    </row>
    <row r="23" spans="1:7">
      <c r="A23" s="325">
        <v>15</v>
      </c>
      <c r="B23" s="326" t="s">
        <v>396</v>
      </c>
      <c r="C23" s="340">
        <v>202414770.22798133</v>
      </c>
      <c r="D23" s="341">
        <v>0</v>
      </c>
      <c r="E23" s="340">
        <v>0</v>
      </c>
      <c r="F23" s="340">
        <v>747848.37777461996</v>
      </c>
      <c r="G23" s="328">
        <v>4028585.2911736849</v>
      </c>
    </row>
    <row r="24" spans="1:7">
      <c r="A24" s="325">
        <v>16</v>
      </c>
      <c r="B24" s="326" t="s">
        <v>397</v>
      </c>
      <c r="C24" s="327">
        <f>SUM(C25:C27,C29,C31)</f>
        <v>57704.865744087758</v>
      </c>
      <c r="D24" s="331">
        <f t="shared" ref="D24:G24" si="3">SUM(D25:D27,D29,D31)</f>
        <v>65278169.443202607</v>
      </c>
      <c r="E24" s="327">
        <f t="shared" si="3"/>
        <v>61397966.126704574</v>
      </c>
      <c r="F24" s="327">
        <f t="shared" si="3"/>
        <v>376897834.44467992</v>
      </c>
      <c r="G24" s="328">
        <f t="shared" si="3"/>
        <v>381614189.10200292</v>
      </c>
    </row>
    <row r="25" spans="1:7">
      <c r="A25" s="325">
        <v>17</v>
      </c>
      <c r="B25" s="329" t="s">
        <v>398</v>
      </c>
      <c r="C25" s="327">
        <v>0</v>
      </c>
      <c r="D25" s="331">
        <v>0</v>
      </c>
      <c r="E25" s="327">
        <v>0</v>
      </c>
      <c r="F25" s="327">
        <v>0</v>
      </c>
      <c r="G25" s="328">
        <v>0</v>
      </c>
    </row>
    <row r="26" spans="1:7" ht="26.25">
      <c r="A26" s="325">
        <v>18</v>
      </c>
      <c r="B26" s="329" t="s">
        <v>399</v>
      </c>
      <c r="C26" s="327">
        <v>57704.865744087758</v>
      </c>
      <c r="D26" s="331">
        <v>6291434.0449713655</v>
      </c>
      <c r="E26" s="327">
        <v>12814662.355258012</v>
      </c>
      <c r="F26" s="327">
        <v>708721.49966455286</v>
      </c>
      <c r="G26" s="328">
        <v>8068423.513900876</v>
      </c>
    </row>
    <row r="27" spans="1:7">
      <c r="A27" s="325">
        <v>19</v>
      </c>
      <c r="B27" s="329" t="s">
        <v>400</v>
      </c>
      <c r="C27" s="327">
        <v>0</v>
      </c>
      <c r="D27" s="331">
        <v>49106649.067444034</v>
      </c>
      <c r="E27" s="327">
        <v>38566285.525439829</v>
      </c>
      <c r="F27" s="327">
        <v>202796093.63327587</v>
      </c>
      <c r="G27" s="328">
        <v>216213146.88472641</v>
      </c>
    </row>
    <row r="28" spans="1:7">
      <c r="A28" s="325">
        <v>20</v>
      </c>
      <c r="B28" s="342" t="s">
        <v>401</v>
      </c>
      <c r="C28" s="327">
        <v>0</v>
      </c>
      <c r="D28" s="331">
        <v>0</v>
      </c>
      <c r="E28" s="327">
        <v>0</v>
      </c>
      <c r="F28" s="327">
        <v>0</v>
      </c>
      <c r="G28" s="328">
        <v>0</v>
      </c>
    </row>
    <row r="29" spans="1:7">
      <c r="A29" s="325">
        <v>21</v>
      </c>
      <c r="B29" s="329" t="s">
        <v>402</v>
      </c>
      <c r="C29" s="327">
        <v>0</v>
      </c>
      <c r="D29" s="331">
        <v>9880086.3307872061</v>
      </c>
      <c r="E29" s="327">
        <v>10017018.246006737</v>
      </c>
      <c r="F29" s="327">
        <v>172524894.80323952</v>
      </c>
      <c r="G29" s="328">
        <v>156594712.87115058</v>
      </c>
    </row>
    <row r="30" spans="1:7">
      <c r="A30" s="325">
        <v>22</v>
      </c>
      <c r="B30" s="342" t="s">
        <v>401</v>
      </c>
      <c r="C30" s="327">
        <v>0</v>
      </c>
      <c r="D30" s="331">
        <v>0</v>
      </c>
      <c r="E30" s="327">
        <v>0</v>
      </c>
      <c r="F30" s="327">
        <v>0</v>
      </c>
      <c r="G30" s="328">
        <v>0</v>
      </c>
    </row>
    <row r="31" spans="1:7">
      <c r="A31" s="325">
        <v>23</v>
      </c>
      <c r="B31" s="329" t="s">
        <v>403</v>
      </c>
      <c r="C31" s="327">
        <v>0</v>
      </c>
      <c r="D31" s="331">
        <v>0</v>
      </c>
      <c r="E31" s="327">
        <v>0</v>
      </c>
      <c r="F31" s="327">
        <v>868124.50850000011</v>
      </c>
      <c r="G31" s="328">
        <v>737905.83222500002</v>
      </c>
    </row>
    <row r="32" spans="1:7">
      <c r="A32" s="325">
        <v>24</v>
      </c>
      <c r="B32" s="326" t="s">
        <v>404</v>
      </c>
      <c r="C32" s="327">
        <v>0</v>
      </c>
      <c r="D32" s="331">
        <v>0</v>
      </c>
      <c r="E32" s="327">
        <v>0</v>
      </c>
      <c r="F32" s="327">
        <v>0</v>
      </c>
      <c r="G32" s="328">
        <v>0</v>
      </c>
    </row>
    <row r="33" spans="1:7">
      <c r="A33" s="325">
        <v>25</v>
      </c>
      <c r="B33" s="326" t="s">
        <v>405</v>
      </c>
      <c r="C33" s="327">
        <f>SUM(C34:C35)</f>
        <v>30291528.740000002</v>
      </c>
      <c r="D33" s="327">
        <f>SUM(D34:D35)</f>
        <v>20992448.847110189</v>
      </c>
      <c r="E33" s="327">
        <f>SUM(E34:E35)</f>
        <v>7861559.3844049703</v>
      </c>
      <c r="F33" s="327">
        <f>SUM(F34:F35)</f>
        <v>98117480.821228683</v>
      </c>
      <c r="G33" s="328">
        <f>SUM(G34:G35)</f>
        <v>118439550.22629994</v>
      </c>
    </row>
    <row r="34" spans="1:7">
      <c r="A34" s="325">
        <v>26</v>
      </c>
      <c r="B34" s="329" t="s">
        <v>406</v>
      </c>
      <c r="C34" s="330"/>
      <c r="D34" s="331">
        <v>0</v>
      </c>
      <c r="E34" s="327">
        <v>0</v>
      </c>
      <c r="F34" s="327">
        <v>0</v>
      </c>
      <c r="G34" s="328">
        <v>0</v>
      </c>
    </row>
    <row r="35" spans="1:7">
      <c r="A35" s="325">
        <v>27</v>
      </c>
      <c r="B35" s="329" t="s">
        <v>407</v>
      </c>
      <c r="C35" s="327">
        <v>30291528.740000002</v>
      </c>
      <c r="D35" s="331">
        <v>20992448.847110189</v>
      </c>
      <c r="E35" s="327">
        <v>7861559.3844049703</v>
      </c>
      <c r="F35" s="327">
        <v>98117480.821228683</v>
      </c>
      <c r="G35" s="328">
        <v>118439550.22629994</v>
      </c>
    </row>
    <row r="36" spans="1:7">
      <c r="A36" s="325">
        <v>28</v>
      </c>
      <c r="B36" s="326" t="s">
        <v>408</v>
      </c>
      <c r="C36" s="327">
        <v>47177257.060000002</v>
      </c>
      <c r="D36" s="331">
        <v>386090.40999894618</v>
      </c>
      <c r="E36" s="327">
        <v>6228155</v>
      </c>
      <c r="F36" s="327">
        <v>1567596.15</v>
      </c>
      <c r="G36" s="328">
        <v>3084342.7710000002</v>
      </c>
    </row>
    <row r="37" spans="1:7">
      <c r="A37" s="332">
        <v>29</v>
      </c>
      <c r="B37" s="333" t="s">
        <v>409</v>
      </c>
      <c r="C37" s="330"/>
      <c r="D37" s="330"/>
      <c r="E37" s="330"/>
      <c r="F37" s="330"/>
      <c r="G37" s="334">
        <f>SUM(G23:G24,G32:G33,G36)</f>
        <v>507166667.39047658</v>
      </c>
    </row>
    <row r="38" spans="1:7">
      <c r="A38" s="321"/>
      <c r="B38" s="343"/>
      <c r="C38" s="344"/>
      <c r="D38" s="344"/>
      <c r="E38" s="344"/>
      <c r="F38" s="344"/>
      <c r="G38" s="345"/>
    </row>
    <row r="39" spans="1:7" ht="15.75" thickBot="1">
      <c r="A39" s="346">
        <v>30</v>
      </c>
      <c r="B39" s="347" t="s">
        <v>410</v>
      </c>
      <c r="C39" s="215"/>
      <c r="D39" s="216"/>
      <c r="E39" s="216"/>
      <c r="F39" s="217"/>
      <c r="G39" s="348">
        <f>IFERROR(G21/G37,0)</f>
        <v>1.166687510645166</v>
      </c>
    </row>
    <row r="42" spans="1:7" ht="39">
      <c r="B42" s="313" t="s">
        <v>411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76" zoomScaleNormal="76" workbookViewId="0">
      <pane xSplit="1" ySplit="5" topLeftCell="B38" activePane="bottomRight" state="frozen"/>
      <selection activeCell="B9" sqref="B9"/>
      <selection pane="topRight" activeCell="B9" sqref="B9"/>
      <selection pane="bottomLeft" activeCell="B9" sqref="B9"/>
      <selection pane="bottomRight" activeCell="C61" sqref="C61"/>
    </sheetView>
  </sheetViews>
  <sheetFormatPr defaultColWidth="9.140625" defaultRowHeight="14.25"/>
  <cols>
    <col min="1" max="1" width="9.5703125" style="3" bestFit="1" customWidth="1"/>
    <col min="2" max="2" width="86" style="3" customWidth="1"/>
    <col min="3" max="3" width="13.7109375" style="3" bestFit="1" customWidth="1"/>
    <col min="4" max="4" width="13.7109375" style="4" bestFit="1" customWidth="1"/>
    <col min="5" max="5" width="13.5703125" style="4" bestFit="1" customWidth="1"/>
    <col min="6" max="6" width="14.28515625" style="4" bestFit="1" customWidth="1"/>
    <col min="7" max="7" width="13.7109375" style="4" bestFit="1" customWidth="1"/>
    <col min="8" max="8" width="6.7109375" style="5" customWidth="1"/>
    <col min="9" max="9" width="14.140625" style="5" customWidth="1"/>
    <col min="10" max="10" width="14.28515625" style="5" bestFit="1" customWidth="1"/>
    <col min="11" max="12" width="13.7109375" style="5" bestFit="1" customWidth="1"/>
    <col min="13" max="13" width="6.7109375" style="5" customWidth="1"/>
    <col min="14" max="16384" width="9.140625" style="5"/>
  </cols>
  <sheetData>
    <row r="1" spans="1:12">
      <c r="A1" s="2" t="s">
        <v>30</v>
      </c>
      <c r="B1" s="3" t="str">
        <f>'Info '!C2</f>
        <v>JSC " Halyk Bank Georgia"</v>
      </c>
    </row>
    <row r="2" spans="1:12">
      <c r="A2" s="2" t="s">
        <v>31</v>
      </c>
      <c r="B2" s="306">
        <v>45107</v>
      </c>
      <c r="C2" s="6"/>
      <c r="D2" s="7"/>
      <c r="E2" s="7"/>
      <c r="F2" s="7"/>
      <c r="G2" s="7"/>
      <c r="H2" s="8"/>
    </row>
    <row r="3" spans="1:12" ht="15" thickBot="1">
      <c r="A3" s="2"/>
      <c r="B3" s="6"/>
      <c r="C3" s="6"/>
      <c r="D3" s="7"/>
      <c r="E3" s="7"/>
      <c r="F3" s="7"/>
      <c r="G3" s="7"/>
      <c r="H3" s="8"/>
    </row>
    <row r="4" spans="1:12" ht="15" customHeight="1" thickBot="1">
      <c r="A4" s="9" t="s">
        <v>93</v>
      </c>
      <c r="B4" s="10" t="s">
        <v>92</v>
      </c>
      <c r="C4" s="10"/>
      <c r="D4" s="725" t="s">
        <v>700</v>
      </c>
      <c r="E4" s="726"/>
      <c r="F4" s="726"/>
      <c r="G4" s="727"/>
      <c r="H4" s="8"/>
      <c r="I4" s="728" t="s">
        <v>701</v>
      </c>
      <c r="J4" s="729"/>
      <c r="K4" s="729"/>
      <c r="L4" s="730"/>
    </row>
    <row r="5" spans="1:12">
      <c r="A5" s="11" t="s">
        <v>6</v>
      </c>
      <c r="B5" s="12"/>
      <c r="C5" s="304" t="str">
        <f>INT((MONTH($B$2))/3)&amp;"Q"&amp;"-"&amp;YEAR($B$2)</f>
        <v>2Q-2023</v>
      </c>
      <c r="D5" s="304" t="str">
        <f>IF(INT(MONTH($B$2))=3, "4"&amp;"Q"&amp;"-"&amp;YEAR($B$2)-1, IF(INT(MONTH($B$2))=6, "1"&amp;"Q"&amp;"-"&amp;YEAR($B$2), IF(INT(MONTH($B$2))=9, "2"&amp;"Q"&amp;"-"&amp;YEAR($B$2),IF(INT(MONTH($B$2))=12, "3"&amp;"Q"&amp;"-"&amp;YEAR($B$2), 0))))</f>
        <v>1Q-2023</v>
      </c>
      <c r="E5" s="304" t="str">
        <f>IF(INT(MONTH($B$2))=3, "3"&amp;"Q"&amp;"-"&amp;YEAR($B$2)-1, IF(INT(MONTH($B$2))=6, "4"&amp;"Q"&amp;"-"&amp;YEAR($B$2)-1, IF(INT(MONTH($B$2))=9, "1"&amp;"Q"&amp;"-"&amp;YEAR($B$2),IF(INT(MONTH($B$2))=12, "2"&amp;"Q"&amp;"-"&amp;YEAR($B$2), 0))))</f>
        <v>4Q-2022</v>
      </c>
      <c r="F5" s="304" t="str">
        <f>IF(INT(MONTH($B$2))=3, "2"&amp;"Q"&amp;"-"&amp;YEAR($B$2)-1, IF(INT(MONTH($B$2))=6, "3"&amp;"Q"&amp;"-"&amp;YEAR($B$2)-1, IF(INT(MONTH($B$2))=9, "4"&amp;"Q"&amp;"-"&amp;YEAR($B$2)-1,IF(INT(MONTH($B$2))=12, "1"&amp;"Q"&amp;"-"&amp;YEAR($B$2), 0))))</f>
        <v>3Q-2022</v>
      </c>
      <c r="G5" s="305" t="str">
        <f>IF(INT(MONTH($B$2))=3, "1"&amp;"Q"&amp;"-"&amp;YEAR($B$2)-1, IF(INT(MONTH($B$2))=6, "2"&amp;"Q"&amp;"-"&amp;YEAR($B$2)-1, IF(INT(MONTH($B$2))=9, "3"&amp;"Q"&amp;"-"&amp;YEAR($B$2)-1,IF(INT(MONTH($B$2))=12, "4"&amp;"Q"&amp;"-"&amp;YEAR($B$2)-1, 0))))</f>
        <v>2Q-2022</v>
      </c>
      <c r="I5" s="525" t="str">
        <f>D5</f>
        <v>1Q-2023</v>
      </c>
      <c r="J5" s="304" t="str">
        <f t="shared" ref="J5:L5" si="0">E5</f>
        <v>4Q-2022</v>
      </c>
      <c r="K5" s="304" t="str">
        <f t="shared" si="0"/>
        <v>3Q-2022</v>
      </c>
      <c r="L5" s="305" t="str">
        <f t="shared" si="0"/>
        <v>2Q-2022</v>
      </c>
    </row>
    <row r="6" spans="1:12">
      <c r="B6" s="129" t="s">
        <v>91</v>
      </c>
      <c r="C6" s="307"/>
      <c r="D6" s="307"/>
      <c r="E6" s="307"/>
      <c r="F6" s="307"/>
      <c r="G6" s="308"/>
      <c r="I6" s="526"/>
      <c r="J6" s="307"/>
      <c r="K6" s="307"/>
      <c r="L6" s="308"/>
    </row>
    <row r="7" spans="1:12">
      <c r="A7" s="13"/>
      <c r="B7" s="130" t="s">
        <v>89</v>
      </c>
      <c r="C7" s="307"/>
      <c r="D7" s="307"/>
      <c r="E7" s="307"/>
      <c r="F7" s="307"/>
      <c r="G7" s="308"/>
      <c r="I7" s="526"/>
      <c r="J7" s="307"/>
      <c r="K7" s="307"/>
      <c r="L7" s="308"/>
    </row>
    <row r="8" spans="1:12">
      <c r="A8" s="309">
        <v>1</v>
      </c>
      <c r="B8" s="14" t="s">
        <v>363</v>
      </c>
      <c r="C8" s="547">
        <v>159953919.70999998</v>
      </c>
      <c r="D8" s="534">
        <v>154662010.89000002</v>
      </c>
      <c r="E8" s="534">
        <v>148575234.75891653</v>
      </c>
      <c r="F8" s="534">
        <v>148500023.19999993</v>
      </c>
      <c r="G8" s="535">
        <v>143410823.49999997</v>
      </c>
      <c r="I8" s="530">
        <v>128977456</v>
      </c>
      <c r="J8" s="531">
        <v>119619277</v>
      </c>
      <c r="K8" s="531">
        <v>114457601</v>
      </c>
      <c r="L8" s="532">
        <v>114273683.11</v>
      </c>
    </row>
    <row r="9" spans="1:12">
      <c r="A9" s="309">
        <v>2</v>
      </c>
      <c r="B9" s="14" t="s">
        <v>364</v>
      </c>
      <c r="C9" s="547">
        <v>159953919.70999998</v>
      </c>
      <c r="D9" s="534">
        <v>154662010.89000002</v>
      </c>
      <c r="E9" s="534">
        <v>148575234.75891653</v>
      </c>
      <c r="F9" s="534">
        <v>148500023.19999993</v>
      </c>
      <c r="G9" s="535">
        <v>143410823.49999997</v>
      </c>
      <c r="I9" s="530">
        <v>128977456</v>
      </c>
      <c r="J9" s="531">
        <v>119619277</v>
      </c>
      <c r="K9" s="531">
        <v>114457601</v>
      </c>
      <c r="L9" s="532">
        <v>114273683.11</v>
      </c>
    </row>
    <row r="10" spans="1:12">
      <c r="A10" s="309">
        <v>3</v>
      </c>
      <c r="B10" s="14" t="s">
        <v>142</v>
      </c>
      <c r="C10" s="547">
        <v>186196362.20999998</v>
      </c>
      <c r="D10" s="534">
        <v>180333221.39000002</v>
      </c>
      <c r="E10" s="534">
        <v>175666162.25891653</v>
      </c>
      <c r="F10" s="534">
        <v>176922903.19999993</v>
      </c>
      <c r="G10" s="535">
        <v>172773045.99999997</v>
      </c>
      <c r="I10" s="530">
        <v>164417282.5</v>
      </c>
      <c r="J10" s="531">
        <v>157844186.92000002</v>
      </c>
      <c r="K10" s="531">
        <v>153879790.56</v>
      </c>
      <c r="L10" s="532">
        <v>156185751.75633252</v>
      </c>
    </row>
    <row r="11" spans="1:12">
      <c r="A11" s="309">
        <v>4</v>
      </c>
      <c r="B11" s="14" t="s">
        <v>366</v>
      </c>
      <c r="C11" s="547">
        <v>102868304.35133559</v>
      </c>
      <c r="D11" s="534">
        <v>104735918.01004322</v>
      </c>
      <c r="E11" s="534">
        <v>97273190.152069837</v>
      </c>
      <c r="F11" s="534">
        <v>109858365.89572333</v>
      </c>
      <c r="G11" s="535">
        <v>102848693.04193601</v>
      </c>
      <c r="I11" s="530">
        <v>75309555.986420184</v>
      </c>
      <c r="J11" s="531">
        <v>66714681.570645191</v>
      </c>
      <c r="K11" s="531">
        <v>60315975.857173987</v>
      </c>
      <c r="L11" s="532">
        <v>63291119.264022753</v>
      </c>
    </row>
    <row r="12" spans="1:12">
      <c r="A12" s="309">
        <v>5</v>
      </c>
      <c r="B12" s="14" t="s">
        <v>367</v>
      </c>
      <c r="C12" s="547">
        <v>127812555.95598882</v>
      </c>
      <c r="D12" s="534">
        <v>130948593.5829341</v>
      </c>
      <c r="E12" s="534">
        <v>118555007.06240892</v>
      </c>
      <c r="F12" s="534">
        <v>132347337.37951653</v>
      </c>
      <c r="G12" s="535">
        <v>123604995.24038997</v>
      </c>
      <c r="I12" s="530">
        <v>100628964.7887678</v>
      </c>
      <c r="J12" s="531">
        <v>88978404.580899194</v>
      </c>
      <c r="K12" s="531">
        <v>80449290.444606692</v>
      </c>
      <c r="L12" s="532">
        <v>84419405.606022686</v>
      </c>
    </row>
    <row r="13" spans="1:12">
      <c r="A13" s="309">
        <v>6</v>
      </c>
      <c r="B13" s="14" t="s">
        <v>365</v>
      </c>
      <c r="C13" s="547">
        <v>160847064.8102535</v>
      </c>
      <c r="D13" s="534">
        <v>165671985.85872945</v>
      </c>
      <c r="E13" s="534">
        <v>154240988.35005617</v>
      </c>
      <c r="F13" s="534">
        <v>169702422.16655996</v>
      </c>
      <c r="G13" s="535">
        <v>158237918.13187984</v>
      </c>
      <c r="I13" s="530">
        <v>134171953.05169041</v>
      </c>
      <c r="J13" s="531">
        <v>126303914.61367115</v>
      </c>
      <c r="K13" s="531">
        <v>114090229.60220805</v>
      </c>
      <c r="L13" s="532">
        <v>119779500.66489604</v>
      </c>
    </row>
    <row r="14" spans="1:12">
      <c r="A14" s="13"/>
      <c r="B14" s="129" t="s">
        <v>369</v>
      </c>
      <c r="C14" s="307"/>
      <c r="D14" s="307"/>
      <c r="E14" s="307"/>
      <c r="F14" s="307"/>
      <c r="G14" s="308"/>
      <c r="I14" s="526"/>
      <c r="J14" s="307"/>
      <c r="K14" s="307"/>
      <c r="L14" s="308"/>
    </row>
    <row r="15" spans="1:12" ht="15" customHeight="1">
      <c r="A15" s="309">
        <v>7</v>
      </c>
      <c r="B15" s="14" t="s">
        <v>368</v>
      </c>
      <c r="C15" s="533">
        <v>809875622.93964124</v>
      </c>
      <c r="D15" s="534">
        <v>885512783.5678575</v>
      </c>
      <c r="E15" s="534">
        <v>941589922.95686376</v>
      </c>
      <c r="F15" s="534">
        <v>1024712929.8261051</v>
      </c>
      <c r="G15" s="535">
        <v>919774594.92592549</v>
      </c>
      <c r="I15" s="530">
        <v>866311387.36786342</v>
      </c>
      <c r="J15" s="531">
        <v>1004061992.5786666</v>
      </c>
      <c r="K15" s="531">
        <v>894636175.53499377</v>
      </c>
      <c r="L15" s="532">
        <v>928800731.45242</v>
      </c>
    </row>
    <row r="16" spans="1:12">
      <c r="A16" s="13"/>
      <c r="B16" s="129" t="s">
        <v>370</v>
      </c>
      <c r="C16" s="307"/>
      <c r="D16" s="307"/>
      <c r="E16" s="307"/>
      <c r="F16" s="307"/>
      <c r="G16" s="308"/>
      <c r="I16" s="307"/>
      <c r="J16" s="307"/>
      <c r="K16" s="307"/>
      <c r="L16" s="307"/>
    </row>
    <row r="17" spans="1:12" s="15" customFormat="1">
      <c r="A17" s="309"/>
      <c r="B17" s="130" t="s">
        <v>354</v>
      </c>
      <c r="C17" s="307"/>
      <c r="D17" s="307"/>
      <c r="E17" s="307"/>
      <c r="F17" s="307"/>
      <c r="G17" s="308"/>
      <c r="H17" s="548"/>
      <c r="I17" s="307"/>
      <c r="J17" s="307"/>
      <c r="K17" s="307"/>
      <c r="L17" s="307"/>
    </row>
    <row r="18" spans="1:12">
      <c r="A18" s="11">
        <v>8</v>
      </c>
      <c r="B18" s="14" t="s">
        <v>363</v>
      </c>
      <c r="C18" s="549">
        <v>0.19750430211667341</v>
      </c>
      <c r="D18" s="550">
        <v>0.17465813454080772</v>
      </c>
      <c r="E18" s="550">
        <v>0.15779187004502709</v>
      </c>
      <c r="F18" s="550">
        <v>0.14491865856050098</v>
      </c>
      <c r="G18" s="551">
        <v>0.15591953103635095</v>
      </c>
      <c r="H18" s="552"/>
      <c r="I18" s="553">
        <v>0.14888117353723768</v>
      </c>
      <c r="J18" s="554">
        <v>0.11913535009206917</v>
      </c>
      <c r="K18" s="554">
        <v>0.12793759533762894</v>
      </c>
      <c r="L18" s="555">
        <v>0.12303358432039944</v>
      </c>
    </row>
    <row r="19" spans="1:12" ht="15" customHeight="1">
      <c r="A19" s="11">
        <v>9</v>
      </c>
      <c r="B19" s="14" t="s">
        <v>364</v>
      </c>
      <c r="C19" s="549">
        <v>0.19750430211667341</v>
      </c>
      <c r="D19" s="550">
        <v>0.17465813454080772</v>
      </c>
      <c r="E19" s="550">
        <v>0.15779187004502709</v>
      </c>
      <c r="F19" s="550">
        <v>0.14491865856050098</v>
      </c>
      <c r="G19" s="551">
        <v>0.15591953103635095</v>
      </c>
      <c r="H19" s="552"/>
      <c r="I19" s="553">
        <v>0.14888117353723768</v>
      </c>
      <c r="J19" s="554">
        <v>0.11913535009206917</v>
      </c>
      <c r="K19" s="554">
        <v>0.12793759533762894</v>
      </c>
      <c r="L19" s="555">
        <v>0.12303358432039944</v>
      </c>
    </row>
    <row r="20" spans="1:12">
      <c r="A20" s="11">
        <v>10</v>
      </c>
      <c r="B20" s="14" t="s">
        <v>142</v>
      </c>
      <c r="C20" s="549">
        <v>0.22990735482833133</v>
      </c>
      <c r="D20" s="550">
        <v>0.20364835464420028</v>
      </c>
      <c r="E20" s="550">
        <v>0.18656334140373354</v>
      </c>
      <c r="F20" s="550">
        <v>0.17265606595793023</v>
      </c>
      <c r="G20" s="551">
        <v>0.18784281165529945</v>
      </c>
      <c r="H20" s="552"/>
      <c r="I20" s="553">
        <v>0.18979005112648159</v>
      </c>
      <c r="J20" s="554">
        <v>0.15720561886285442</v>
      </c>
      <c r="K20" s="554">
        <v>0.17200264729735487</v>
      </c>
      <c r="L20" s="555">
        <v>0.16815851502624865</v>
      </c>
    </row>
    <row r="21" spans="1:12">
      <c r="A21" s="11">
        <v>11</v>
      </c>
      <c r="B21" s="14" t="s">
        <v>366</v>
      </c>
      <c r="C21" s="549">
        <v>0.12701741037463254</v>
      </c>
      <c r="D21" s="550">
        <v>0.11827713834694428</v>
      </c>
      <c r="E21" s="550">
        <v>0.10330738231204087</v>
      </c>
      <c r="F21" s="550">
        <v>0.10720891939400667</v>
      </c>
      <c r="G21" s="551">
        <v>0.11181945403723505</v>
      </c>
      <c r="H21" s="552"/>
      <c r="I21" s="553">
        <v>8.6931277926791645E-2</v>
      </c>
      <c r="J21" s="554">
        <v>6.7455009555962731E-2</v>
      </c>
      <c r="K21" s="554">
        <v>6.6444783353771061E-2</v>
      </c>
      <c r="L21" s="555">
        <v>6.7419558370870644E-2</v>
      </c>
    </row>
    <row r="22" spans="1:12">
      <c r="A22" s="11">
        <v>12</v>
      </c>
      <c r="B22" s="14" t="s">
        <v>367</v>
      </c>
      <c r="C22" s="549">
        <v>0.15781751214101489</v>
      </c>
      <c r="D22" s="550">
        <v>0.14787882909529945</v>
      </c>
      <c r="E22" s="550">
        <v>0.12590938387500158</v>
      </c>
      <c r="F22" s="550">
        <v>0.12915552593054136</v>
      </c>
      <c r="G22" s="551">
        <v>0.1343861810516136</v>
      </c>
      <c r="H22" s="552"/>
      <c r="I22" s="553">
        <v>0.11615796150909596</v>
      </c>
      <c r="J22" s="554">
        <v>8.9969021800972562E-2</v>
      </c>
      <c r="K22" s="554">
        <v>8.8618437146875562E-2</v>
      </c>
      <c r="L22" s="555">
        <v>8.9924030175169131E-2</v>
      </c>
    </row>
    <row r="23" spans="1:12">
      <c r="A23" s="11">
        <v>13</v>
      </c>
      <c r="B23" s="14" t="s">
        <v>365</v>
      </c>
      <c r="C23" s="549">
        <v>0.19860711972836004</v>
      </c>
      <c r="D23" s="550">
        <v>0.18709158007997734</v>
      </c>
      <c r="E23" s="550">
        <v>0.16380908991219342</v>
      </c>
      <c r="F23" s="550">
        <v>0.16560972075892383</v>
      </c>
      <c r="G23" s="551">
        <v>0.17203988782123691</v>
      </c>
      <c r="H23" s="552"/>
      <c r="I23" s="553">
        <v>0.15487728201212797</v>
      </c>
      <c r="J23" s="554">
        <v>0.12777269019161835</v>
      </c>
      <c r="K23" s="554">
        <v>0.12579294460623203</v>
      </c>
      <c r="L23" s="555">
        <v>0.12752695757466093</v>
      </c>
    </row>
    <row r="24" spans="1:12">
      <c r="A24" s="13"/>
      <c r="B24" s="129" t="s">
        <v>88</v>
      </c>
      <c r="C24" s="307"/>
      <c r="D24" s="307"/>
      <c r="E24" s="307"/>
      <c r="F24" s="307"/>
      <c r="G24" s="308"/>
      <c r="I24" s="526"/>
      <c r="J24" s="307"/>
      <c r="K24" s="307"/>
      <c r="L24" s="308"/>
    </row>
    <row r="25" spans="1:12" ht="15" customHeight="1">
      <c r="A25" s="310">
        <v>14</v>
      </c>
      <c r="B25" s="14" t="s">
        <v>87</v>
      </c>
      <c r="C25" s="556">
        <v>7.0995868011472049E-2</v>
      </c>
      <c r="D25" s="557">
        <v>6.6773752346665549E-2</v>
      </c>
      <c r="E25" s="557">
        <v>6.6564549360966382E-2</v>
      </c>
      <c r="F25" s="557">
        <v>6.6469264554670629E-2</v>
      </c>
      <c r="G25" s="558">
        <v>6.746859563915647E-2</v>
      </c>
      <c r="H25" s="552"/>
      <c r="I25" s="559">
        <v>6.8549459358661732E-2</v>
      </c>
      <c r="J25" s="560">
        <v>6.8759858831992163E-2</v>
      </c>
      <c r="K25" s="560">
        <v>6.8318024579078082E-2</v>
      </c>
      <c r="L25" s="561">
        <v>6.7888174239845875E-2</v>
      </c>
    </row>
    <row r="26" spans="1:12">
      <c r="A26" s="310">
        <v>15</v>
      </c>
      <c r="B26" s="14" t="s">
        <v>86</v>
      </c>
      <c r="C26" s="556">
        <v>3.2560184098648824E-2</v>
      </c>
      <c r="D26" s="557">
        <v>3.1774973087612943E-2</v>
      </c>
      <c r="E26" s="557">
        <v>3.1139000604765595E-2</v>
      </c>
      <c r="F26" s="557">
        <v>3.1510510446320326E-2</v>
      </c>
      <c r="G26" s="558">
        <v>3.2415936113588686E-2</v>
      </c>
      <c r="H26" s="552"/>
      <c r="I26" s="559">
        <v>3.2436591652468254E-2</v>
      </c>
      <c r="J26" s="560">
        <v>3.1824825801251143E-2</v>
      </c>
      <c r="K26" s="560">
        <v>3.2173035837006439E-2</v>
      </c>
      <c r="L26" s="561">
        <v>3.307384785746588E-2</v>
      </c>
    </row>
    <row r="27" spans="1:12">
      <c r="A27" s="310">
        <v>16</v>
      </c>
      <c r="B27" s="14" t="s">
        <v>85</v>
      </c>
      <c r="C27" s="556">
        <v>2.6636405333120179E-2</v>
      </c>
      <c r="D27" s="557">
        <v>2.4193137176586884E-2</v>
      </c>
      <c r="E27" s="557">
        <v>2.115112871862012E-2</v>
      </c>
      <c r="F27" s="557">
        <v>2.1784147488640073E-2</v>
      </c>
      <c r="G27" s="558">
        <v>2.1012149592249438E-2</v>
      </c>
      <c r="H27" s="552"/>
      <c r="I27" s="559">
        <v>2.4500020691247945E-2</v>
      </c>
      <c r="J27" s="560">
        <v>2.0593850394013073E-2</v>
      </c>
      <c r="K27" s="560">
        <v>2.2097022808048997E-2</v>
      </c>
      <c r="L27" s="561">
        <v>1.9927345818298199E-2</v>
      </c>
    </row>
    <row r="28" spans="1:12">
      <c r="A28" s="310">
        <v>17</v>
      </c>
      <c r="B28" s="14" t="s">
        <v>84</v>
      </c>
      <c r="C28" s="556">
        <v>3.8435683912823225E-2</v>
      </c>
      <c r="D28" s="557">
        <v>3.4998779259052613E-2</v>
      </c>
      <c r="E28" s="557">
        <v>3.5425548756200791E-2</v>
      </c>
      <c r="F28" s="557">
        <v>3.4958754108350303E-2</v>
      </c>
      <c r="G28" s="558">
        <v>3.5052659525567784E-2</v>
      </c>
      <c r="H28" s="552"/>
      <c r="I28" s="559">
        <v>3.6112867706193479E-2</v>
      </c>
      <c r="J28" s="560">
        <v>3.693503303074102E-2</v>
      </c>
      <c r="K28" s="560">
        <v>3.614498874207165E-2</v>
      </c>
      <c r="L28" s="561">
        <v>3.4814326382379995E-2</v>
      </c>
    </row>
    <row r="29" spans="1:12">
      <c r="A29" s="310">
        <v>18</v>
      </c>
      <c r="B29" s="14" t="s">
        <v>166</v>
      </c>
      <c r="C29" s="556">
        <v>2.572338549640742E-2</v>
      </c>
      <c r="D29" s="557">
        <v>2.6124298442681323E-2</v>
      </c>
      <c r="E29" s="557">
        <v>1.4925864873699892E-2</v>
      </c>
      <c r="F29" s="557">
        <v>1.889437242273535E-2</v>
      </c>
      <c r="G29" s="558">
        <v>1.8161787803537943E-2</v>
      </c>
      <c r="H29" s="552"/>
      <c r="I29" s="559">
        <v>4.0175540387653891E-2</v>
      </c>
      <c r="J29" s="560">
        <v>1.0688228035608177E-2</v>
      </c>
      <c r="K29" s="560">
        <v>1.3186249243106414E-2</v>
      </c>
      <c r="L29" s="561">
        <v>9.1152516603171044E-3</v>
      </c>
    </row>
    <row r="30" spans="1:12">
      <c r="A30" s="310">
        <v>19</v>
      </c>
      <c r="B30" s="14" t="s">
        <v>167</v>
      </c>
      <c r="C30" s="556">
        <v>0.14663433363654532</v>
      </c>
      <c r="D30" s="557">
        <v>0.16102296300689298</v>
      </c>
      <c r="E30" s="557">
        <v>9.6493122337917819E-2</v>
      </c>
      <c r="F30" s="557">
        <v>0.12442387902283959</v>
      </c>
      <c r="G30" s="558">
        <v>0.12081343885350639</v>
      </c>
      <c r="H30" s="552"/>
      <c r="I30" s="559">
        <v>0.29149005215432094</v>
      </c>
      <c r="J30" s="560">
        <v>8.1932747603129671E-2</v>
      </c>
      <c r="K30" s="560">
        <v>0.10289788324475796</v>
      </c>
      <c r="L30" s="561">
        <v>7.168769602786601E-2</v>
      </c>
    </row>
    <row r="31" spans="1:12">
      <c r="A31" s="13"/>
      <c r="B31" s="129" t="s">
        <v>229</v>
      </c>
      <c r="C31" s="307"/>
      <c r="D31" s="307"/>
      <c r="E31" s="307"/>
      <c r="F31" s="307"/>
      <c r="G31" s="308"/>
      <c r="I31" s="526"/>
      <c r="J31" s="307"/>
      <c r="K31" s="307"/>
      <c r="L31" s="308"/>
    </row>
    <row r="32" spans="1:12">
      <c r="A32" s="310">
        <v>20</v>
      </c>
      <c r="B32" s="14" t="s">
        <v>83</v>
      </c>
      <c r="C32" s="556">
        <v>0.11604136459410437</v>
      </c>
      <c r="D32" s="557">
        <v>0.11715811191931846</v>
      </c>
      <c r="E32" s="557">
        <v>0.12404384060873</v>
      </c>
      <c r="F32" s="557">
        <v>0.15348505723312802</v>
      </c>
      <c r="G32" s="558">
        <v>0.14170415524106367</v>
      </c>
      <c r="H32" s="552"/>
      <c r="I32" s="559">
        <v>0.10133743785930546</v>
      </c>
      <c r="J32" s="560">
        <v>9.1037343371470236E-2</v>
      </c>
      <c r="K32" s="560">
        <v>9.6717209265753529E-2</v>
      </c>
      <c r="L32" s="561">
        <v>9.3380813959259401E-2</v>
      </c>
    </row>
    <row r="33" spans="1:12" ht="15" customHeight="1">
      <c r="A33" s="310">
        <v>21</v>
      </c>
      <c r="B33" s="14" t="s">
        <v>712</v>
      </c>
      <c r="C33" s="556">
        <v>2.6313039107584354E-2</v>
      </c>
      <c r="D33" s="557">
        <v>2.6759039285496028E-2</v>
      </c>
      <c r="E33" s="557">
        <v>2.7459002874646705E-2</v>
      </c>
      <c r="F33" s="557">
        <v>2.8598080240014628E-2</v>
      </c>
      <c r="G33" s="558">
        <v>2.9139904892513349E-2</v>
      </c>
      <c r="H33" s="552"/>
      <c r="I33" s="559">
        <v>6.5293795036890645E-2</v>
      </c>
      <c r="J33" s="560">
        <v>5.8704057823976363E-2</v>
      </c>
      <c r="K33" s="560">
        <v>6.2057020890608397E-2</v>
      </c>
      <c r="L33" s="561">
        <v>6.0996776949993683E-2</v>
      </c>
    </row>
    <row r="34" spans="1:12">
      <c r="A34" s="310">
        <v>22</v>
      </c>
      <c r="B34" s="14" t="s">
        <v>82</v>
      </c>
      <c r="C34" s="556">
        <v>0.71272538031033317</v>
      </c>
      <c r="D34" s="557">
        <v>0.70064338903627277</v>
      </c>
      <c r="E34" s="557">
        <v>0.68812561253049531</v>
      </c>
      <c r="F34" s="557">
        <v>0.67419474230238663</v>
      </c>
      <c r="G34" s="558">
        <v>0.70676314939122209</v>
      </c>
      <c r="H34" s="552"/>
      <c r="I34" s="559">
        <v>0.70117756264482656</v>
      </c>
      <c r="J34" s="560">
        <v>0.68860585532318241</v>
      </c>
      <c r="K34" s="560">
        <v>0.67416296856762303</v>
      </c>
      <c r="L34" s="561">
        <v>0.70669036792633155</v>
      </c>
    </row>
    <row r="35" spans="1:12" ht="15" customHeight="1">
      <c r="A35" s="310">
        <v>23</v>
      </c>
      <c r="B35" s="14" t="s">
        <v>81</v>
      </c>
      <c r="C35" s="556">
        <v>0.65634319533423002</v>
      </c>
      <c r="D35" s="557">
        <v>0.65576702438625056</v>
      </c>
      <c r="E35" s="557">
        <v>0.66149900943179285</v>
      </c>
      <c r="F35" s="557">
        <v>0.69655331210621174</v>
      </c>
      <c r="G35" s="558">
        <v>0.6728670456514565</v>
      </c>
      <c r="H35" s="552"/>
      <c r="I35" s="559">
        <v>0.65415529226628888</v>
      </c>
      <c r="J35" s="560">
        <v>0.66178494505876917</v>
      </c>
      <c r="K35" s="560">
        <v>0.69866729208964817</v>
      </c>
      <c r="L35" s="561">
        <v>0.67412315106717835</v>
      </c>
    </row>
    <row r="36" spans="1:12">
      <c r="A36" s="310">
        <v>24</v>
      </c>
      <c r="B36" s="14" t="s">
        <v>80</v>
      </c>
      <c r="C36" s="556">
        <v>-7.3419355696038871E-2</v>
      </c>
      <c r="D36" s="557">
        <v>-0.15439606905384137</v>
      </c>
      <c r="E36" s="557">
        <v>-0.1152383206115999</v>
      </c>
      <c r="F36" s="557">
        <v>1.7421657602824783E-2</v>
      </c>
      <c r="G36" s="558">
        <v>0.15734726120957049</v>
      </c>
      <c r="H36" s="552"/>
      <c r="I36" s="559">
        <v>-0.15280815137488185</v>
      </c>
      <c r="J36" s="560">
        <v>-0.11463808650956601</v>
      </c>
      <c r="K36" s="560">
        <v>1.9364636701012072E-2</v>
      </c>
      <c r="L36" s="561">
        <v>0.19071345342633542</v>
      </c>
    </row>
    <row r="37" spans="1:12" ht="15" customHeight="1">
      <c r="A37" s="13"/>
      <c r="B37" s="129" t="s">
        <v>230</v>
      </c>
      <c r="C37" s="307"/>
      <c r="D37" s="307"/>
      <c r="E37" s="307"/>
      <c r="F37" s="307"/>
      <c r="G37" s="308"/>
      <c r="I37" s="526"/>
      <c r="J37" s="307"/>
      <c r="K37" s="307"/>
      <c r="L37" s="308"/>
    </row>
    <row r="38" spans="1:12" ht="15" customHeight="1">
      <c r="A38" s="310">
        <v>25</v>
      </c>
      <c r="B38" s="14" t="s">
        <v>79</v>
      </c>
      <c r="C38" s="562">
        <v>0.23356483162341174</v>
      </c>
      <c r="D38" s="563">
        <v>0.28273563877753832</v>
      </c>
      <c r="E38" s="563">
        <v>0.28351726207511002</v>
      </c>
      <c r="F38" s="563">
        <v>0.31062878586669707</v>
      </c>
      <c r="G38" s="564">
        <v>0.26915100265364844</v>
      </c>
      <c r="H38" s="552"/>
      <c r="I38" s="565">
        <v>0.26710801306005855</v>
      </c>
      <c r="J38" s="566">
        <v>0.28861344946094042</v>
      </c>
      <c r="K38" s="566">
        <v>0.31824792297426829</v>
      </c>
      <c r="L38" s="567">
        <v>0.27405613179336408</v>
      </c>
    </row>
    <row r="39" spans="1:12" ht="15" customHeight="1">
      <c r="A39" s="310">
        <v>26</v>
      </c>
      <c r="B39" s="14" t="s">
        <v>78</v>
      </c>
      <c r="C39" s="562">
        <v>0.82265855717587244</v>
      </c>
      <c r="D39" s="563">
        <v>0.78604013526570216</v>
      </c>
      <c r="E39" s="563">
        <v>0.79604303850112368</v>
      </c>
      <c r="F39" s="563">
        <v>0.81879161623824193</v>
      </c>
      <c r="G39" s="564">
        <v>0.79850528691287548</v>
      </c>
      <c r="H39" s="552"/>
      <c r="I39" s="565">
        <v>0.78587831890438209</v>
      </c>
      <c r="J39" s="566">
        <v>0.79696114693511511</v>
      </c>
      <c r="K39" s="566">
        <v>0.81903648698413745</v>
      </c>
      <c r="L39" s="567">
        <v>0.79883472015255785</v>
      </c>
    </row>
    <row r="40" spans="1:12" ht="15" customHeight="1">
      <c r="A40" s="310">
        <v>27</v>
      </c>
      <c r="B40" s="14" t="s">
        <v>77</v>
      </c>
      <c r="C40" s="562">
        <v>0.13373347923727477</v>
      </c>
      <c r="D40" s="563">
        <v>0.17051995533091091</v>
      </c>
      <c r="E40" s="563">
        <v>0.22279513336370771</v>
      </c>
      <c r="F40" s="563">
        <v>0.2763479265315093</v>
      </c>
      <c r="G40" s="564">
        <v>0.18764174482571311</v>
      </c>
      <c r="H40" s="552"/>
      <c r="I40" s="565">
        <v>0.17447443992118325</v>
      </c>
      <c r="J40" s="566">
        <v>0.22889353704546525</v>
      </c>
      <c r="K40" s="566">
        <v>0.28371852697852989</v>
      </c>
      <c r="L40" s="567">
        <v>0.19282650590189337</v>
      </c>
    </row>
    <row r="41" spans="1:12" ht="15" customHeight="1">
      <c r="A41" s="311"/>
      <c r="B41" s="129" t="s">
        <v>271</v>
      </c>
      <c r="C41" s="307"/>
      <c r="D41" s="307"/>
      <c r="E41" s="307"/>
      <c r="F41" s="307"/>
      <c r="G41" s="308"/>
      <c r="I41" s="526"/>
      <c r="J41" s="307"/>
      <c r="K41" s="307"/>
      <c r="L41" s="308"/>
    </row>
    <row r="42" spans="1:12">
      <c r="A42" s="310">
        <v>28</v>
      </c>
      <c r="B42" s="14" t="s">
        <v>254</v>
      </c>
      <c r="C42" s="536">
        <v>208793833.81333333</v>
      </c>
      <c r="D42" s="537">
        <v>286849621.17147988</v>
      </c>
      <c r="E42" s="537">
        <v>274400139.17000002</v>
      </c>
      <c r="F42" s="537">
        <v>303928460.03033334</v>
      </c>
      <c r="G42" s="538">
        <v>195141815.69550002</v>
      </c>
      <c r="I42" s="539">
        <v>286849621.17147988</v>
      </c>
      <c r="J42" s="540">
        <v>285229963.53729242</v>
      </c>
      <c r="K42" s="540">
        <v>304012451.29100007</v>
      </c>
      <c r="L42" s="541">
        <v>207244580.47023079</v>
      </c>
    </row>
    <row r="43" spans="1:12" ht="15" customHeight="1">
      <c r="A43" s="310">
        <v>29</v>
      </c>
      <c r="B43" s="14" t="s">
        <v>266</v>
      </c>
      <c r="C43" s="536">
        <v>96949661.88179636</v>
      </c>
      <c r="D43" s="537">
        <v>139330667.89710364</v>
      </c>
      <c r="E43" s="537">
        <v>135728319.0648331</v>
      </c>
      <c r="F43" s="537">
        <v>151264172.13454899</v>
      </c>
      <c r="G43" s="538">
        <v>121284404.70777388</v>
      </c>
      <c r="I43" s="539">
        <v>137279421.53255826</v>
      </c>
      <c r="J43" s="540">
        <v>139501766.32666719</v>
      </c>
      <c r="K43" s="540">
        <v>150989867.31604698</v>
      </c>
      <c r="L43" s="541">
        <v>134267373.65059179</v>
      </c>
    </row>
    <row r="44" spans="1:12" ht="15" customHeight="1">
      <c r="A44" s="349">
        <v>30</v>
      </c>
      <c r="B44" s="350" t="s">
        <v>255</v>
      </c>
      <c r="C44" s="568">
        <v>2.1536313769500341</v>
      </c>
      <c r="D44" s="569">
        <v>2.05876872264274</v>
      </c>
      <c r="E44" s="569">
        <v>2.0216867125491165</v>
      </c>
      <c r="F44" s="569">
        <v>2.0092560964138286</v>
      </c>
      <c r="G44" s="570">
        <v>1.6089604938547566</v>
      </c>
      <c r="H44" s="552"/>
      <c r="I44" s="571">
        <v>2.0895311035634601</v>
      </c>
      <c r="J44" s="572">
        <v>2.0446333480063457</v>
      </c>
      <c r="K44" s="572">
        <v>2.0134626031205873</v>
      </c>
      <c r="L44" s="570">
        <v>1.5435215185600477</v>
      </c>
    </row>
    <row r="45" spans="1:12" ht="15" customHeight="1">
      <c r="A45" s="349"/>
      <c r="B45" s="129" t="s">
        <v>373</v>
      </c>
      <c r="C45" s="351"/>
      <c r="D45" s="352"/>
      <c r="E45" s="352"/>
      <c r="F45" s="352"/>
      <c r="G45" s="353"/>
      <c r="I45" s="527"/>
      <c r="J45" s="528"/>
      <c r="K45" s="528"/>
      <c r="L45" s="353"/>
    </row>
    <row r="46" spans="1:12" ht="15" customHeight="1">
      <c r="A46" s="349">
        <v>31</v>
      </c>
      <c r="B46" s="350" t="s">
        <v>380</v>
      </c>
      <c r="C46" s="542">
        <v>591705016.65999997</v>
      </c>
      <c r="D46" s="543">
        <v>547493765.5819999</v>
      </c>
      <c r="E46" s="543">
        <v>618609004.25176001</v>
      </c>
      <c r="F46" s="543">
        <v>669668519.94000006</v>
      </c>
      <c r="G46" s="544">
        <v>677374377.4345001</v>
      </c>
      <c r="I46" s="545">
        <v>523194669.25549996</v>
      </c>
      <c r="J46" s="546">
        <v>585636903.75901997</v>
      </c>
      <c r="K46" s="546">
        <v>640657916.13770807</v>
      </c>
      <c r="L46" s="544">
        <v>647854799.22950006</v>
      </c>
    </row>
    <row r="47" spans="1:12" ht="15" customHeight="1">
      <c r="A47" s="349">
        <v>32</v>
      </c>
      <c r="B47" s="350" t="s">
        <v>395</v>
      </c>
      <c r="C47" s="542">
        <v>507166667.39047658</v>
      </c>
      <c r="D47" s="543">
        <v>524278233.37068117</v>
      </c>
      <c r="E47" s="543">
        <v>552003703.81848586</v>
      </c>
      <c r="F47" s="543">
        <v>555939705.52999997</v>
      </c>
      <c r="G47" s="544">
        <v>559470566.04752135</v>
      </c>
      <c r="I47" s="545">
        <v>499233595.62948942</v>
      </c>
      <c r="J47" s="546">
        <v>522870100.4206394</v>
      </c>
      <c r="K47" s="546">
        <v>525634745.18101007</v>
      </c>
      <c r="L47" s="544">
        <v>528546693.71562022</v>
      </c>
    </row>
    <row r="48" spans="1:12" ht="15" thickBot="1">
      <c r="A48" s="312">
        <v>33</v>
      </c>
      <c r="B48" s="131" t="s">
        <v>413</v>
      </c>
      <c r="C48" s="573">
        <v>1.166687510645166</v>
      </c>
      <c r="D48" s="574">
        <v>1.0442809385048504</v>
      </c>
      <c r="E48" s="574">
        <v>1.1206609665343401</v>
      </c>
      <c r="F48" s="574">
        <v>1.2045999999999999</v>
      </c>
      <c r="G48" s="575">
        <v>1.2107417593385315</v>
      </c>
      <c r="H48" s="552"/>
      <c r="I48" s="576">
        <v>1.0479957155042776</v>
      </c>
      <c r="J48" s="574">
        <v>1.1200428238063065</v>
      </c>
      <c r="K48" s="574">
        <v>1.218827183726388</v>
      </c>
      <c r="L48" s="575">
        <v>1.2257286005805053</v>
      </c>
    </row>
    <row r="49" spans="1:2">
      <c r="A49" s="16"/>
    </row>
    <row r="50" spans="1:2" ht="38.25">
      <c r="B50" s="193" t="s">
        <v>709</v>
      </c>
    </row>
    <row r="51" spans="1:2" ht="51">
      <c r="B51" s="193" t="s">
        <v>270</v>
      </c>
    </row>
    <row r="53" spans="1:2">
      <c r="B53" s="192"/>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topLeftCell="A4" zoomScaleNormal="100" workbookViewId="0">
      <selection activeCell="G36" sqref="G36"/>
    </sheetView>
  </sheetViews>
  <sheetFormatPr defaultColWidth="9.140625" defaultRowHeight="12.75"/>
  <cols>
    <col min="1" max="1" width="11.85546875" style="425" bestFit="1" customWidth="1"/>
    <col min="2" max="2" width="105.140625" style="425" bestFit="1" customWidth="1"/>
    <col min="3" max="3" width="13.85546875" style="425" bestFit="1" customWidth="1"/>
    <col min="4" max="4" width="12.5703125" style="425" bestFit="1" customWidth="1"/>
    <col min="5" max="5" width="17.42578125" style="425" bestFit="1" customWidth="1"/>
    <col min="6" max="6" width="12.5703125" style="425" bestFit="1" customWidth="1"/>
    <col min="7" max="7" width="30.42578125" style="425" customWidth="1"/>
    <col min="8" max="8" width="12.5703125" style="425" bestFit="1" customWidth="1"/>
    <col min="9" max="16384" width="9.140625" style="425"/>
  </cols>
  <sheetData>
    <row r="1" spans="1:8" ht="13.5">
      <c r="A1" s="354" t="s">
        <v>30</v>
      </c>
      <c r="B1" s="435" t="str">
        <f>'Info '!C2</f>
        <v>JSC " Halyk Bank Georgia"</v>
      </c>
    </row>
    <row r="2" spans="1:8">
      <c r="A2" s="355" t="s">
        <v>31</v>
      </c>
      <c r="B2" s="434">
        <f>'1. key ratios '!B2</f>
        <v>45107</v>
      </c>
    </row>
    <row r="3" spans="1:8">
      <c r="A3" s="356" t="s">
        <v>416</v>
      </c>
    </row>
    <row r="5" spans="1:8" ht="12" customHeight="1">
      <c r="A5" s="791" t="s">
        <v>417</v>
      </c>
      <c r="B5" s="792"/>
      <c r="C5" s="797" t="s">
        <v>418</v>
      </c>
      <c r="D5" s="798"/>
      <c r="E5" s="798"/>
      <c r="F5" s="798"/>
      <c r="G5" s="798"/>
      <c r="H5" s="799"/>
    </row>
    <row r="6" spans="1:8">
      <c r="A6" s="793"/>
      <c r="B6" s="794"/>
      <c r="C6" s="800"/>
      <c r="D6" s="801"/>
      <c r="E6" s="801"/>
      <c r="F6" s="801"/>
      <c r="G6" s="801"/>
      <c r="H6" s="802"/>
    </row>
    <row r="7" spans="1:8">
      <c r="A7" s="795"/>
      <c r="B7" s="796"/>
      <c r="C7" s="433" t="s">
        <v>419</v>
      </c>
      <c r="D7" s="433" t="s">
        <v>420</v>
      </c>
      <c r="E7" s="433" t="s">
        <v>421</v>
      </c>
      <c r="F7" s="433" t="s">
        <v>422</v>
      </c>
      <c r="G7" s="433" t="s">
        <v>423</v>
      </c>
      <c r="H7" s="433" t="s">
        <v>64</v>
      </c>
    </row>
    <row r="8" spans="1:8">
      <c r="A8" s="429">
        <v>1</v>
      </c>
      <c r="B8" s="428" t="s">
        <v>51</v>
      </c>
      <c r="C8" s="682">
        <v>89901161.540000007</v>
      </c>
      <c r="D8" s="682">
        <v>39235602.490000002</v>
      </c>
      <c r="E8" s="682">
        <v>12096635.711467532</v>
      </c>
      <c r="F8" s="682"/>
      <c r="G8" s="682">
        <v>0</v>
      </c>
      <c r="H8" s="682">
        <f t="shared" ref="H8:H21" si="0">SUM(C8:G8)</f>
        <v>141233399.74146754</v>
      </c>
    </row>
    <row r="9" spans="1:8">
      <c r="A9" s="429">
        <v>2</v>
      </c>
      <c r="B9" s="428" t="s">
        <v>52</v>
      </c>
      <c r="C9" s="682"/>
      <c r="D9" s="682"/>
      <c r="E9" s="682"/>
      <c r="F9" s="682"/>
      <c r="G9" s="682"/>
      <c r="H9" s="682">
        <f t="shared" si="0"/>
        <v>0</v>
      </c>
    </row>
    <row r="10" spans="1:8">
      <c r="A10" s="429">
        <v>3</v>
      </c>
      <c r="B10" s="428" t="s">
        <v>164</v>
      </c>
      <c r="C10" s="682"/>
      <c r="D10" s="682"/>
      <c r="E10" s="682"/>
      <c r="F10" s="682"/>
      <c r="G10" s="682"/>
      <c r="H10" s="682">
        <f t="shared" si="0"/>
        <v>0</v>
      </c>
    </row>
    <row r="11" spans="1:8">
      <c r="A11" s="429">
        <v>4</v>
      </c>
      <c r="B11" s="428" t="s">
        <v>53</v>
      </c>
      <c r="C11" s="682"/>
      <c r="D11" s="682"/>
      <c r="E11" s="682"/>
      <c r="F11" s="682"/>
      <c r="G11" s="682"/>
      <c r="H11" s="682">
        <f t="shared" si="0"/>
        <v>0</v>
      </c>
    </row>
    <row r="12" spans="1:8">
      <c r="A12" s="429">
        <v>5</v>
      </c>
      <c r="B12" s="428" t="s">
        <v>54</v>
      </c>
      <c r="C12" s="682"/>
      <c r="D12" s="682"/>
      <c r="E12" s="682"/>
      <c r="F12" s="682"/>
      <c r="G12" s="682"/>
      <c r="H12" s="682">
        <f t="shared" si="0"/>
        <v>0</v>
      </c>
    </row>
    <row r="13" spans="1:8">
      <c r="A13" s="429">
        <v>6</v>
      </c>
      <c r="B13" s="428" t="s">
        <v>55</v>
      </c>
      <c r="C13" s="682">
        <v>11403595.609999999</v>
      </c>
      <c r="D13" s="682">
        <v>37803043.380000003</v>
      </c>
      <c r="E13" s="682">
        <v>0</v>
      </c>
      <c r="F13" s="682">
        <v>719097.61999999732</v>
      </c>
      <c r="G13" s="682"/>
      <c r="H13" s="682">
        <f t="shared" si="0"/>
        <v>49925736.609999999</v>
      </c>
    </row>
    <row r="14" spans="1:8">
      <c r="A14" s="429">
        <v>7</v>
      </c>
      <c r="B14" s="428" t="s">
        <v>56</v>
      </c>
      <c r="C14" s="682"/>
      <c r="D14" s="682">
        <v>81528890.486602664</v>
      </c>
      <c r="E14" s="682">
        <v>75566849.337164447</v>
      </c>
      <c r="F14" s="682">
        <v>9876038.1135829389</v>
      </c>
      <c r="G14" s="682">
        <v>237620319.1269761</v>
      </c>
      <c r="H14" s="682">
        <f t="shared" si="0"/>
        <v>404592097.06432617</v>
      </c>
    </row>
    <row r="15" spans="1:8">
      <c r="A15" s="429">
        <v>8</v>
      </c>
      <c r="B15" s="430" t="s">
        <v>57</v>
      </c>
      <c r="C15" s="682"/>
      <c r="D15" s="682">
        <v>4272808.0949444743</v>
      </c>
      <c r="E15" s="682">
        <v>28084535.825975269</v>
      </c>
      <c r="F15" s="682">
        <v>12335115.940923143</v>
      </c>
      <c r="G15" s="682">
        <v>102555187.02909672</v>
      </c>
      <c r="H15" s="682">
        <f t="shared" si="0"/>
        <v>147247646.89093959</v>
      </c>
    </row>
    <row r="16" spans="1:8">
      <c r="A16" s="429">
        <v>9</v>
      </c>
      <c r="B16" s="428" t="s">
        <v>58</v>
      </c>
      <c r="C16" s="682"/>
      <c r="D16" s="682"/>
      <c r="E16" s="682"/>
      <c r="F16" s="682"/>
      <c r="G16" s="682"/>
      <c r="H16" s="682">
        <f t="shared" si="0"/>
        <v>0</v>
      </c>
    </row>
    <row r="17" spans="1:8">
      <c r="A17" s="429">
        <v>10</v>
      </c>
      <c r="B17" s="432" t="s">
        <v>431</v>
      </c>
      <c r="C17" s="682"/>
      <c r="D17" s="682">
        <v>709590.73596160335</v>
      </c>
      <c r="E17" s="682">
        <v>2547305.9743512776</v>
      </c>
      <c r="F17" s="682">
        <v>1857102.8654837799</v>
      </c>
      <c r="G17" s="682">
        <v>24779031.524515986</v>
      </c>
      <c r="H17" s="682">
        <f t="shared" si="0"/>
        <v>29893031.100312646</v>
      </c>
    </row>
    <row r="18" spans="1:8">
      <c r="A18" s="429">
        <v>11</v>
      </c>
      <c r="B18" s="428" t="s">
        <v>60</v>
      </c>
      <c r="C18" s="682"/>
      <c r="D18" s="682"/>
      <c r="E18" s="682"/>
      <c r="F18" s="682"/>
      <c r="G18" s="682"/>
      <c r="H18" s="682">
        <f t="shared" si="0"/>
        <v>0</v>
      </c>
    </row>
    <row r="19" spans="1:8">
      <c r="A19" s="429">
        <v>12</v>
      </c>
      <c r="B19" s="428" t="s">
        <v>61</v>
      </c>
      <c r="C19" s="682"/>
      <c r="D19" s="682"/>
      <c r="E19" s="682"/>
      <c r="F19" s="682"/>
      <c r="G19" s="682"/>
      <c r="H19" s="682">
        <f t="shared" si="0"/>
        <v>0</v>
      </c>
    </row>
    <row r="20" spans="1:8">
      <c r="A20" s="431">
        <v>13</v>
      </c>
      <c r="B20" s="430" t="s">
        <v>144</v>
      </c>
      <c r="C20" s="682"/>
      <c r="D20" s="682"/>
      <c r="E20" s="682"/>
      <c r="F20" s="682"/>
      <c r="G20" s="682"/>
      <c r="H20" s="682">
        <f t="shared" si="0"/>
        <v>0</v>
      </c>
    </row>
    <row r="21" spans="1:8">
      <c r="A21" s="429">
        <v>14</v>
      </c>
      <c r="B21" s="428" t="s">
        <v>63</v>
      </c>
      <c r="C21" s="682">
        <v>12898149.789999999</v>
      </c>
      <c r="D21" s="682">
        <v>9946013.4737686068</v>
      </c>
      <c r="E21" s="682">
        <v>10160971.881750537</v>
      </c>
      <c r="F21" s="682">
        <v>3372923.9584922758</v>
      </c>
      <c r="G21" s="682">
        <v>84680371.602540672</v>
      </c>
      <c r="H21" s="682">
        <f t="shared" si="0"/>
        <v>121058430.70655209</v>
      </c>
    </row>
    <row r="22" spans="1:8">
      <c r="A22" s="427">
        <v>15</v>
      </c>
      <c r="B22" s="426" t="s">
        <v>64</v>
      </c>
      <c r="C22" s="682">
        <f>SUM(C18:C21)+SUM(C8:C16)</f>
        <v>114202906.94</v>
      </c>
      <c r="D22" s="682">
        <f t="shared" ref="D22:H22" si="1">SUM(D18:D21)+SUM(D8:D16)</f>
        <v>172786357.92531574</v>
      </c>
      <c r="E22" s="682">
        <f t="shared" si="1"/>
        <v>125908992.75635779</v>
      </c>
      <c r="F22" s="682">
        <f t="shared" si="1"/>
        <v>26303175.632998355</v>
      </c>
      <c r="G22" s="682">
        <f t="shared" si="1"/>
        <v>424855877.75861353</v>
      </c>
      <c r="H22" s="682">
        <f t="shared" si="1"/>
        <v>864057311.0132854</v>
      </c>
    </row>
    <row r="26" spans="1:8" ht="25.5">
      <c r="B26" s="360" t="s">
        <v>518</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6"/>
  <sheetViews>
    <sheetView showGridLines="0" zoomScale="70" zoomScaleNormal="70" workbookViewId="0">
      <selection activeCell="B2" sqref="B2"/>
    </sheetView>
  </sheetViews>
  <sheetFormatPr defaultColWidth="9.140625" defaultRowHeight="12.75"/>
  <cols>
    <col min="1" max="1" width="11.85546875" style="436" bestFit="1" customWidth="1"/>
    <col min="2" max="2" width="86.85546875" style="425" customWidth="1"/>
    <col min="3" max="4" width="31.5703125" style="425" customWidth="1"/>
    <col min="5" max="5" width="15.140625" style="357" bestFit="1" customWidth="1"/>
    <col min="6" max="6" width="11.85546875" style="357" bestFit="1" customWidth="1"/>
    <col min="7" max="7" width="21.5703125" style="425" bestFit="1" customWidth="1"/>
    <col min="8" max="8" width="41.42578125" style="425" customWidth="1"/>
    <col min="9" max="16384" width="9.140625" style="425"/>
  </cols>
  <sheetData>
    <row r="1" spans="1:8" ht="13.5">
      <c r="A1" s="354" t="s">
        <v>30</v>
      </c>
      <c r="B1" s="435" t="str">
        <f>'Info '!C2</f>
        <v>JSC " Halyk Bank Georgia"</v>
      </c>
      <c r="C1" s="450"/>
      <c r="D1" s="450"/>
      <c r="E1" s="450"/>
      <c r="F1" s="450"/>
      <c r="G1" s="450"/>
      <c r="H1" s="450"/>
    </row>
    <row r="2" spans="1:8">
      <c r="A2" s="355" t="s">
        <v>31</v>
      </c>
      <c r="B2" s="434">
        <f>'1. key ratios '!B2</f>
        <v>45107</v>
      </c>
      <c r="C2" s="450"/>
      <c r="D2" s="450"/>
      <c r="E2" s="450"/>
      <c r="F2" s="450"/>
      <c r="G2" s="450"/>
      <c r="H2" s="450"/>
    </row>
    <row r="3" spans="1:8">
      <c r="A3" s="356" t="s">
        <v>424</v>
      </c>
      <c r="B3" s="450"/>
      <c r="C3" s="450"/>
      <c r="D3" s="450"/>
      <c r="E3" s="450"/>
      <c r="F3" s="450"/>
      <c r="G3" s="450"/>
      <c r="H3" s="450"/>
    </row>
    <row r="4" spans="1:8">
      <c r="A4" s="451"/>
      <c r="B4" s="450"/>
      <c r="C4" s="449" t="s">
        <v>0</v>
      </c>
      <c r="D4" s="449" t="s">
        <v>1</v>
      </c>
      <c r="E4" s="449" t="s">
        <v>2</v>
      </c>
      <c r="F4" s="449" t="s">
        <v>3</v>
      </c>
      <c r="G4" s="449" t="s">
        <v>4</v>
      </c>
      <c r="H4" s="449" t="s">
        <v>5</v>
      </c>
    </row>
    <row r="5" spans="1:8" ht="33.950000000000003" customHeight="1">
      <c r="A5" s="791" t="s">
        <v>425</v>
      </c>
      <c r="B5" s="792"/>
      <c r="C5" s="805" t="s">
        <v>426</v>
      </c>
      <c r="D5" s="805"/>
      <c r="E5" s="805" t="s">
        <v>663</v>
      </c>
      <c r="F5" s="803" t="s">
        <v>427</v>
      </c>
      <c r="G5" s="803" t="s">
        <v>428</v>
      </c>
      <c r="H5" s="447" t="s">
        <v>662</v>
      </c>
    </row>
    <row r="6" spans="1:8" ht="25.5">
      <c r="A6" s="795"/>
      <c r="B6" s="796"/>
      <c r="C6" s="448" t="s">
        <v>429</v>
      </c>
      <c r="D6" s="448" t="s">
        <v>430</v>
      </c>
      <c r="E6" s="805"/>
      <c r="F6" s="804"/>
      <c r="G6" s="804"/>
      <c r="H6" s="447" t="s">
        <v>661</v>
      </c>
    </row>
    <row r="7" spans="1:8">
      <c r="A7" s="445">
        <v>1</v>
      </c>
      <c r="B7" s="428" t="s">
        <v>51</v>
      </c>
      <c r="C7" s="683">
        <v>0</v>
      </c>
      <c r="D7" s="683">
        <v>141249085.71000004</v>
      </c>
      <c r="E7" s="684">
        <v>15685.490000000002</v>
      </c>
      <c r="F7" s="684">
        <v>0</v>
      </c>
      <c r="G7" s="683">
        <v>0</v>
      </c>
      <c r="H7" s="437">
        <f>C7+D7-E7-F7</f>
        <v>141233400.22000003</v>
      </c>
    </row>
    <row r="8" spans="1:8">
      <c r="A8" s="445">
        <v>2</v>
      </c>
      <c r="B8" s="428" t="s">
        <v>52</v>
      </c>
      <c r="C8" s="683">
        <v>0</v>
      </c>
      <c r="D8" s="683">
        <v>0</v>
      </c>
      <c r="E8" s="684">
        <v>0</v>
      </c>
      <c r="F8" s="684">
        <v>0</v>
      </c>
      <c r="G8" s="683">
        <v>0</v>
      </c>
      <c r="H8" s="437">
        <f t="shared" ref="H8:H20" si="0">C8+D8-E8-F8</f>
        <v>0</v>
      </c>
    </row>
    <row r="9" spans="1:8">
      <c r="A9" s="445">
        <v>3</v>
      </c>
      <c r="B9" s="428" t="s">
        <v>164</v>
      </c>
      <c r="C9" s="683">
        <v>0</v>
      </c>
      <c r="D9" s="683">
        <v>0</v>
      </c>
      <c r="E9" s="684">
        <v>0</v>
      </c>
      <c r="F9" s="684">
        <v>0</v>
      </c>
      <c r="G9" s="683">
        <v>0</v>
      </c>
      <c r="H9" s="437">
        <f t="shared" si="0"/>
        <v>0</v>
      </c>
    </row>
    <row r="10" spans="1:8">
      <c r="A10" s="445">
        <v>4</v>
      </c>
      <c r="B10" s="428" t="s">
        <v>53</v>
      </c>
      <c r="C10" s="683">
        <v>0</v>
      </c>
      <c r="D10" s="683">
        <v>0</v>
      </c>
      <c r="E10" s="684">
        <v>0</v>
      </c>
      <c r="F10" s="684">
        <v>0</v>
      </c>
      <c r="G10" s="683">
        <v>0</v>
      </c>
      <c r="H10" s="437">
        <f t="shared" si="0"/>
        <v>0</v>
      </c>
    </row>
    <row r="11" spans="1:8">
      <c r="A11" s="445">
        <v>5</v>
      </c>
      <c r="B11" s="428" t="s">
        <v>54</v>
      </c>
      <c r="C11" s="683">
        <v>0</v>
      </c>
      <c r="D11" s="683">
        <v>0</v>
      </c>
      <c r="E11" s="684">
        <v>0</v>
      </c>
      <c r="F11" s="684">
        <v>0</v>
      </c>
      <c r="G11" s="683">
        <v>0</v>
      </c>
      <c r="H11" s="437">
        <f t="shared" si="0"/>
        <v>0</v>
      </c>
    </row>
    <row r="12" spans="1:8">
      <c r="A12" s="445">
        <v>6</v>
      </c>
      <c r="B12" s="428" t="s">
        <v>55</v>
      </c>
      <c r="C12" s="683">
        <v>0</v>
      </c>
      <c r="D12" s="683">
        <v>49926706.159999996</v>
      </c>
      <c r="E12" s="684">
        <v>969.55</v>
      </c>
      <c r="F12" s="684">
        <v>0</v>
      </c>
      <c r="G12" s="683">
        <v>0</v>
      </c>
      <c r="H12" s="437">
        <f t="shared" si="0"/>
        <v>49925736.609999999</v>
      </c>
    </row>
    <row r="13" spans="1:8">
      <c r="A13" s="445">
        <v>7</v>
      </c>
      <c r="B13" s="428" t="s">
        <v>56</v>
      </c>
      <c r="C13" s="683">
        <v>44460416.516407676</v>
      </c>
      <c r="D13" s="683">
        <v>369003947.587919</v>
      </c>
      <c r="E13" s="684">
        <v>8872267.0400000159</v>
      </c>
      <c r="F13" s="684">
        <v>0</v>
      </c>
      <c r="G13" s="683">
        <v>0</v>
      </c>
      <c r="H13" s="437">
        <f t="shared" si="0"/>
        <v>404592097.06432664</v>
      </c>
    </row>
    <row r="14" spans="1:8">
      <c r="A14" s="445">
        <v>8</v>
      </c>
      <c r="B14" s="430" t="s">
        <v>57</v>
      </c>
      <c r="C14" s="683">
        <v>14233432.459362499</v>
      </c>
      <c r="D14" s="683">
        <v>137400308.48597288</v>
      </c>
      <c r="E14" s="684">
        <v>4386092.5372000067</v>
      </c>
      <c r="F14" s="684">
        <v>0</v>
      </c>
      <c r="G14" s="683">
        <v>0</v>
      </c>
      <c r="H14" s="437">
        <f t="shared" si="0"/>
        <v>147247648.40813538</v>
      </c>
    </row>
    <row r="15" spans="1:8">
      <c r="A15" s="445">
        <v>9</v>
      </c>
      <c r="B15" s="428" t="s">
        <v>58</v>
      </c>
      <c r="C15" s="683">
        <v>0</v>
      </c>
      <c r="D15" s="683">
        <v>0</v>
      </c>
      <c r="E15" s="684">
        <v>0</v>
      </c>
      <c r="F15" s="684">
        <v>0</v>
      </c>
      <c r="G15" s="683">
        <v>0</v>
      </c>
      <c r="H15" s="437">
        <f t="shared" si="0"/>
        <v>0</v>
      </c>
    </row>
    <row r="16" spans="1:8">
      <c r="A16" s="445">
        <v>10</v>
      </c>
      <c r="B16" s="432" t="s">
        <v>431</v>
      </c>
      <c r="C16" s="683">
        <v>37248683.364147112</v>
      </c>
      <c r="D16" s="683">
        <v>626152.88948700728</v>
      </c>
      <c r="E16" s="684">
        <v>7981806.9295999985</v>
      </c>
      <c r="F16" s="684">
        <v>0</v>
      </c>
      <c r="G16" s="683">
        <v>0</v>
      </c>
      <c r="H16" s="437">
        <f t="shared" si="0"/>
        <v>29893029.324034117</v>
      </c>
    </row>
    <row r="17" spans="1:8">
      <c r="A17" s="445">
        <v>11</v>
      </c>
      <c r="B17" s="428" t="s">
        <v>60</v>
      </c>
      <c r="C17" s="683">
        <v>0</v>
      </c>
      <c r="D17" s="683">
        <v>0</v>
      </c>
      <c r="E17" s="684">
        <v>0</v>
      </c>
      <c r="F17" s="684">
        <v>0</v>
      </c>
      <c r="G17" s="683">
        <v>0</v>
      </c>
      <c r="H17" s="437">
        <f t="shared" si="0"/>
        <v>0</v>
      </c>
    </row>
    <row r="18" spans="1:8">
      <c r="A18" s="445">
        <v>12</v>
      </c>
      <c r="B18" s="428" t="s">
        <v>61</v>
      </c>
      <c r="C18" s="683">
        <v>0</v>
      </c>
      <c r="D18" s="683">
        <v>0</v>
      </c>
      <c r="E18" s="684">
        <v>0</v>
      </c>
      <c r="F18" s="684">
        <v>0</v>
      </c>
      <c r="G18" s="683">
        <v>0</v>
      </c>
      <c r="H18" s="437">
        <f t="shared" si="0"/>
        <v>0</v>
      </c>
    </row>
    <row r="19" spans="1:8">
      <c r="A19" s="446">
        <v>13</v>
      </c>
      <c r="B19" s="430" t="s">
        <v>144</v>
      </c>
      <c r="C19" s="683">
        <v>0</v>
      </c>
      <c r="D19" s="683">
        <v>0</v>
      </c>
      <c r="E19" s="684">
        <v>0</v>
      </c>
      <c r="F19" s="684">
        <v>0</v>
      </c>
      <c r="G19" s="683">
        <v>0</v>
      </c>
      <c r="H19" s="437">
        <f t="shared" si="0"/>
        <v>0</v>
      </c>
    </row>
    <row r="20" spans="1:8">
      <c r="A20" s="445">
        <v>14</v>
      </c>
      <c r="B20" s="428" t="s">
        <v>63</v>
      </c>
      <c r="C20" s="683">
        <v>15882301.073866446</v>
      </c>
      <c r="D20" s="683">
        <v>114780971.53530197</v>
      </c>
      <c r="E20" s="684">
        <v>3944080.0397979771</v>
      </c>
      <c r="F20" s="684">
        <v>0</v>
      </c>
      <c r="G20" s="683">
        <v>0</v>
      </c>
      <c r="H20" s="437">
        <f t="shared" si="0"/>
        <v>126719192.56937043</v>
      </c>
    </row>
    <row r="21" spans="1:8" s="442" customFormat="1">
      <c r="A21" s="444">
        <v>15</v>
      </c>
      <c r="B21" s="443" t="s">
        <v>64</v>
      </c>
      <c r="C21" s="685">
        <f t="shared" ref="C21:H21" si="1">SUM(C7:C15)+SUM(C17:C20)</f>
        <v>74576150.049636617</v>
      </c>
      <c r="D21" s="685">
        <f t="shared" si="1"/>
        <v>812361019.47919381</v>
      </c>
      <c r="E21" s="685">
        <f t="shared" si="1"/>
        <v>17219094.656997997</v>
      </c>
      <c r="F21" s="685">
        <f t="shared" si="1"/>
        <v>0</v>
      </c>
      <c r="G21" s="685">
        <f t="shared" si="1"/>
        <v>0</v>
      </c>
      <c r="H21" s="437">
        <f t="shared" si="1"/>
        <v>869718074.87183249</v>
      </c>
    </row>
    <row r="22" spans="1:8">
      <c r="A22" s="441">
        <v>16</v>
      </c>
      <c r="B22" s="440" t="s">
        <v>432</v>
      </c>
      <c r="C22" s="683">
        <v>74576150.049636662</v>
      </c>
      <c r="D22" s="683">
        <v>568092525.1291945</v>
      </c>
      <c r="E22" s="684">
        <v>16910565.983200036</v>
      </c>
      <c r="F22" s="684">
        <v>0</v>
      </c>
      <c r="G22" s="683">
        <v>0</v>
      </c>
      <c r="H22" s="437">
        <f>C22+D22-E22-F22</f>
        <v>625758109.19563103</v>
      </c>
    </row>
    <row r="23" spans="1:8">
      <c r="A23" s="441">
        <v>17</v>
      </c>
      <c r="B23" s="440" t="s">
        <v>433</v>
      </c>
      <c r="C23" s="683">
        <v>0</v>
      </c>
      <c r="D23" s="683">
        <v>17347203.539999999</v>
      </c>
      <c r="E23" s="684">
        <v>14873.95</v>
      </c>
      <c r="F23" s="684">
        <v>0</v>
      </c>
      <c r="G23" s="683">
        <v>0</v>
      </c>
      <c r="H23" s="437">
        <f>C23+D23-E23-F23</f>
        <v>17332329.59</v>
      </c>
    </row>
    <row r="25" spans="1:8">
      <c r="E25" s="425"/>
      <c r="F25" s="425"/>
    </row>
    <row r="26" spans="1:8" ht="42.6" customHeight="1">
      <c r="B26" s="360" t="s">
        <v>518</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6"/>
  <sheetViews>
    <sheetView showGridLines="0" zoomScale="70" zoomScaleNormal="70" workbookViewId="0">
      <selection activeCell="B2" sqref="B2"/>
    </sheetView>
  </sheetViews>
  <sheetFormatPr defaultColWidth="9.140625" defaultRowHeight="12.75"/>
  <cols>
    <col min="1" max="1" width="11" style="425" bestFit="1" customWidth="1"/>
    <col min="2" max="2" width="93.42578125" style="425" customWidth="1"/>
    <col min="3" max="4" width="35" style="425" customWidth="1"/>
    <col min="5" max="5" width="19.140625" style="425" bestFit="1" customWidth="1"/>
    <col min="6" max="6" width="11.85546875" style="425" bestFit="1" customWidth="1"/>
    <col min="7" max="7" width="22" style="425" customWidth="1"/>
    <col min="8" max="8" width="19.85546875" style="425" customWidth="1"/>
    <col min="9" max="16384" width="9.140625" style="425"/>
  </cols>
  <sheetData>
    <row r="1" spans="1:8" ht="13.5">
      <c r="A1" s="354" t="s">
        <v>30</v>
      </c>
      <c r="B1" s="435" t="str">
        <f>'Info '!C2</f>
        <v>JSC " Halyk Bank Georgia"</v>
      </c>
      <c r="C1" s="450"/>
      <c r="D1" s="450"/>
      <c r="E1" s="450"/>
      <c r="F1" s="450"/>
      <c r="G1" s="450"/>
      <c r="H1" s="450"/>
    </row>
    <row r="2" spans="1:8">
      <c r="A2" s="355" t="s">
        <v>31</v>
      </c>
      <c r="B2" s="434">
        <f>'1. key ratios '!B2</f>
        <v>45107</v>
      </c>
      <c r="C2" s="450"/>
      <c r="D2" s="450"/>
      <c r="E2" s="450"/>
      <c r="F2" s="450"/>
      <c r="G2" s="450"/>
      <c r="H2" s="450"/>
    </row>
    <row r="3" spans="1:8">
      <c r="A3" s="356" t="s">
        <v>434</v>
      </c>
      <c r="B3" s="450"/>
      <c r="C3" s="450"/>
      <c r="D3" s="450"/>
      <c r="E3" s="450"/>
      <c r="F3" s="450"/>
      <c r="G3" s="450"/>
      <c r="H3" s="450"/>
    </row>
    <row r="4" spans="1:8">
      <c r="A4" s="451"/>
      <c r="B4" s="450"/>
      <c r="C4" s="449" t="s">
        <v>0</v>
      </c>
      <c r="D4" s="449" t="s">
        <v>1</v>
      </c>
      <c r="E4" s="449" t="s">
        <v>2</v>
      </c>
      <c r="F4" s="449" t="s">
        <v>3</v>
      </c>
      <c r="G4" s="449" t="s">
        <v>4</v>
      </c>
      <c r="H4" s="449" t="s">
        <v>5</v>
      </c>
    </row>
    <row r="5" spans="1:8" ht="41.45" customHeight="1">
      <c r="A5" s="791" t="s">
        <v>425</v>
      </c>
      <c r="B5" s="792"/>
      <c r="C5" s="805" t="s">
        <v>426</v>
      </c>
      <c r="D5" s="805"/>
      <c r="E5" s="805" t="s">
        <v>663</v>
      </c>
      <c r="F5" s="803" t="s">
        <v>427</v>
      </c>
      <c r="G5" s="803" t="s">
        <v>428</v>
      </c>
      <c r="H5" s="447" t="s">
        <v>662</v>
      </c>
    </row>
    <row r="6" spans="1:8" ht="25.5">
      <c r="A6" s="795"/>
      <c r="B6" s="796"/>
      <c r="C6" s="448" t="s">
        <v>429</v>
      </c>
      <c r="D6" s="448" t="s">
        <v>430</v>
      </c>
      <c r="E6" s="805"/>
      <c r="F6" s="804"/>
      <c r="G6" s="804"/>
      <c r="H6" s="447" t="s">
        <v>661</v>
      </c>
    </row>
    <row r="7" spans="1:8">
      <c r="A7" s="438">
        <v>1</v>
      </c>
      <c r="B7" s="456" t="s">
        <v>522</v>
      </c>
      <c r="C7" s="683">
        <v>798179.26013623225</v>
      </c>
      <c r="D7" s="683">
        <v>152384614.67839682</v>
      </c>
      <c r="E7" s="683">
        <v>368308.13999999984</v>
      </c>
      <c r="F7" s="683">
        <v>0</v>
      </c>
      <c r="G7" s="683">
        <v>0</v>
      </c>
      <c r="H7" s="437">
        <f t="shared" ref="H7:H34" si="0">C7+D7-E7-F7</f>
        <v>152814485.79853308</v>
      </c>
    </row>
    <row r="8" spans="1:8">
      <c r="A8" s="438">
        <v>2</v>
      </c>
      <c r="B8" s="456" t="s">
        <v>435</v>
      </c>
      <c r="C8" s="683">
        <v>7366318.8075729394</v>
      </c>
      <c r="D8" s="683">
        <v>82590851.390848517</v>
      </c>
      <c r="E8" s="683">
        <v>1269673.4384000008</v>
      </c>
      <c r="F8" s="683">
        <v>0</v>
      </c>
      <c r="G8" s="683">
        <v>0</v>
      </c>
      <c r="H8" s="437">
        <f t="shared" si="0"/>
        <v>88687496.760021463</v>
      </c>
    </row>
    <row r="9" spans="1:8">
      <c r="A9" s="438">
        <v>3</v>
      </c>
      <c r="B9" s="456" t="s">
        <v>436</v>
      </c>
      <c r="C9" s="683">
        <v>0</v>
      </c>
      <c r="D9" s="683">
        <v>0</v>
      </c>
      <c r="E9" s="683">
        <v>0</v>
      </c>
      <c r="F9" s="683">
        <v>0</v>
      </c>
      <c r="G9" s="683">
        <v>0</v>
      </c>
      <c r="H9" s="437">
        <f t="shared" si="0"/>
        <v>0</v>
      </c>
    </row>
    <row r="10" spans="1:8">
      <c r="A10" s="438">
        <v>4</v>
      </c>
      <c r="B10" s="456" t="s">
        <v>523</v>
      </c>
      <c r="C10" s="683">
        <v>2051476.7673441966</v>
      </c>
      <c r="D10" s="683">
        <v>32023100.772495303</v>
      </c>
      <c r="E10" s="683">
        <v>135979.79</v>
      </c>
      <c r="F10" s="683">
        <v>0</v>
      </c>
      <c r="G10" s="683">
        <v>0</v>
      </c>
      <c r="H10" s="437">
        <f t="shared" si="0"/>
        <v>33938597.7498395</v>
      </c>
    </row>
    <row r="11" spans="1:8">
      <c r="A11" s="438">
        <v>5</v>
      </c>
      <c r="B11" s="456" t="s">
        <v>437</v>
      </c>
      <c r="C11" s="683">
        <v>12610967.870771827</v>
      </c>
      <c r="D11" s="683">
        <v>103276953.71140987</v>
      </c>
      <c r="E11" s="683">
        <v>1018496.300000001</v>
      </c>
      <c r="F11" s="683">
        <v>0</v>
      </c>
      <c r="G11" s="683">
        <v>0</v>
      </c>
      <c r="H11" s="437">
        <f t="shared" si="0"/>
        <v>114869425.2821817</v>
      </c>
    </row>
    <row r="12" spans="1:8">
      <c r="A12" s="438">
        <v>6</v>
      </c>
      <c r="B12" s="456" t="s">
        <v>438</v>
      </c>
      <c r="C12" s="683">
        <v>4475347.6372136669</v>
      </c>
      <c r="D12" s="683">
        <v>21528803.34018017</v>
      </c>
      <c r="E12" s="683">
        <v>1432687.2100000007</v>
      </c>
      <c r="F12" s="683">
        <v>0</v>
      </c>
      <c r="G12" s="683">
        <v>0</v>
      </c>
      <c r="H12" s="437">
        <f t="shared" si="0"/>
        <v>24571463.767393835</v>
      </c>
    </row>
    <row r="13" spans="1:8">
      <c r="A13" s="438">
        <v>7</v>
      </c>
      <c r="B13" s="456" t="s">
        <v>439</v>
      </c>
      <c r="C13" s="683">
        <v>4625343.8987683654</v>
      </c>
      <c r="D13" s="683">
        <v>221763.83971913066</v>
      </c>
      <c r="E13" s="683">
        <v>468556.7099999999</v>
      </c>
      <c r="F13" s="683">
        <v>0</v>
      </c>
      <c r="G13" s="683">
        <v>0</v>
      </c>
      <c r="H13" s="437">
        <f t="shared" si="0"/>
        <v>4378551.0284874961</v>
      </c>
    </row>
    <row r="14" spans="1:8">
      <c r="A14" s="438">
        <v>8</v>
      </c>
      <c r="B14" s="456" t="s">
        <v>440</v>
      </c>
      <c r="C14" s="683">
        <v>107739.22839823288</v>
      </c>
      <c r="D14" s="683">
        <v>4480212.4926037993</v>
      </c>
      <c r="E14" s="683">
        <v>52098.369999999988</v>
      </c>
      <c r="F14" s="683">
        <v>0</v>
      </c>
      <c r="G14" s="683">
        <v>0</v>
      </c>
      <c r="H14" s="437">
        <f t="shared" si="0"/>
        <v>4535853.3510020319</v>
      </c>
    </row>
    <row r="15" spans="1:8">
      <c r="A15" s="438">
        <v>9</v>
      </c>
      <c r="B15" s="456" t="s">
        <v>441</v>
      </c>
      <c r="C15" s="683">
        <v>5857945.6562312171</v>
      </c>
      <c r="D15" s="683">
        <v>7017867.7132995436</v>
      </c>
      <c r="E15" s="683">
        <v>1075954.6606000001</v>
      </c>
      <c r="F15" s="683">
        <v>0</v>
      </c>
      <c r="G15" s="683">
        <v>0</v>
      </c>
      <c r="H15" s="437">
        <f t="shared" si="0"/>
        <v>11799858.708930761</v>
      </c>
    </row>
    <row r="16" spans="1:8">
      <c r="A16" s="438">
        <v>10</v>
      </c>
      <c r="B16" s="456" t="s">
        <v>442</v>
      </c>
      <c r="C16" s="683">
        <v>78059.580000000016</v>
      </c>
      <c r="D16" s="683">
        <v>819364.66604558902</v>
      </c>
      <c r="E16" s="683">
        <v>11743.69</v>
      </c>
      <c r="F16" s="683">
        <v>0</v>
      </c>
      <c r="G16" s="683">
        <v>0</v>
      </c>
      <c r="H16" s="437">
        <f t="shared" si="0"/>
        <v>885680.55604558904</v>
      </c>
    </row>
    <row r="17" spans="1:9">
      <c r="A17" s="438">
        <v>11</v>
      </c>
      <c r="B17" s="456" t="s">
        <v>443</v>
      </c>
      <c r="C17" s="683">
        <v>26677.500588608309</v>
      </c>
      <c r="D17" s="683">
        <v>12996814.644109612</v>
      </c>
      <c r="E17" s="683">
        <v>36120.250000000007</v>
      </c>
      <c r="F17" s="683">
        <v>0</v>
      </c>
      <c r="G17" s="683">
        <v>0</v>
      </c>
      <c r="H17" s="437">
        <f t="shared" si="0"/>
        <v>12987371.894698221</v>
      </c>
    </row>
    <row r="18" spans="1:9">
      <c r="A18" s="438">
        <v>12</v>
      </c>
      <c r="B18" s="456" t="s">
        <v>444</v>
      </c>
      <c r="C18" s="683">
        <v>4536402.6691512745</v>
      </c>
      <c r="D18" s="683">
        <v>65171940.773397081</v>
      </c>
      <c r="E18" s="683">
        <v>2078328.5178000017</v>
      </c>
      <c r="F18" s="683">
        <v>0</v>
      </c>
      <c r="G18" s="683">
        <v>0</v>
      </c>
      <c r="H18" s="437">
        <f t="shared" si="0"/>
        <v>67630014.924748346</v>
      </c>
    </row>
    <row r="19" spans="1:9">
      <c r="A19" s="438">
        <v>13</v>
      </c>
      <c r="B19" s="456" t="s">
        <v>445</v>
      </c>
      <c r="C19" s="683">
        <v>5053969.3490528315</v>
      </c>
      <c r="D19" s="683">
        <v>43660213.739257738</v>
      </c>
      <c r="E19" s="683">
        <v>1446273.6076</v>
      </c>
      <c r="F19" s="683">
        <v>0</v>
      </c>
      <c r="G19" s="683">
        <v>0</v>
      </c>
      <c r="H19" s="437">
        <f t="shared" si="0"/>
        <v>47267909.480710566</v>
      </c>
    </row>
    <row r="20" spans="1:9">
      <c r="A20" s="438">
        <v>14</v>
      </c>
      <c r="B20" s="456" t="s">
        <v>446</v>
      </c>
      <c r="C20" s="683">
        <v>4153991.7535950216</v>
      </c>
      <c r="D20" s="683">
        <v>67860847.115707397</v>
      </c>
      <c r="E20" s="683">
        <v>591072.67000000027</v>
      </c>
      <c r="F20" s="683">
        <v>0</v>
      </c>
      <c r="G20" s="683">
        <v>0</v>
      </c>
      <c r="H20" s="437">
        <f t="shared" si="0"/>
        <v>71423766.19930242</v>
      </c>
    </row>
    <row r="21" spans="1:9">
      <c r="A21" s="438">
        <v>15</v>
      </c>
      <c r="B21" s="456" t="s">
        <v>447</v>
      </c>
      <c r="C21" s="683">
        <v>2314722.2020495026</v>
      </c>
      <c r="D21" s="683">
        <v>18115905.567232534</v>
      </c>
      <c r="E21" s="683">
        <v>796833.04999999993</v>
      </c>
      <c r="F21" s="683">
        <v>0</v>
      </c>
      <c r="G21" s="683">
        <v>0</v>
      </c>
      <c r="H21" s="437">
        <f t="shared" si="0"/>
        <v>19633794.719282035</v>
      </c>
    </row>
    <row r="22" spans="1:9">
      <c r="A22" s="438">
        <v>16</v>
      </c>
      <c r="B22" s="456" t="s">
        <v>448</v>
      </c>
      <c r="C22" s="683">
        <v>529.79</v>
      </c>
      <c r="D22" s="683">
        <v>1407985.0518260812</v>
      </c>
      <c r="E22" s="683">
        <v>10688.969999999998</v>
      </c>
      <c r="F22" s="683">
        <v>0</v>
      </c>
      <c r="G22" s="683">
        <v>0</v>
      </c>
      <c r="H22" s="437">
        <f t="shared" si="0"/>
        <v>1397825.8718260813</v>
      </c>
    </row>
    <row r="23" spans="1:9">
      <c r="A23" s="438">
        <v>17</v>
      </c>
      <c r="B23" s="456" t="s">
        <v>526</v>
      </c>
      <c r="C23" s="683">
        <v>146127.15383540533</v>
      </c>
      <c r="D23" s="683">
        <v>11314921.438362224</v>
      </c>
      <c r="E23" s="683">
        <v>119162.02999999997</v>
      </c>
      <c r="F23" s="683">
        <v>0</v>
      </c>
      <c r="G23" s="683">
        <v>0</v>
      </c>
      <c r="H23" s="437">
        <f t="shared" si="0"/>
        <v>11341886.562197629</v>
      </c>
    </row>
    <row r="24" spans="1:9">
      <c r="A24" s="438">
        <v>18</v>
      </c>
      <c r="B24" s="456" t="s">
        <v>449</v>
      </c>
      <c r="C24" s="683">
        <v>0</v>
      </c>
      <c r="D24" s="683">
        <v>3413764.9065713128</v>
      </c>
      <c r="E24" s="683">
        <v>26493.730000000007</v>
      </c>
      <c r="F24" s="683">
        <v>0</v>
      </c>
      <c r="G24" s="683">
        <v>0</v>
      </c>
      <c r="H24" s="437">
        <f t="shared" si="0"/>
        <v>3387271.1765713128</v>
      </c>
    </row>
    <row r="25" spans="1:9">
      <c r="A25" s="438">
        <v>19</v>
      </c>
      <c r="B25" s="456" t="s">
        <v>450</v>
      </c>
      <c r="C25" s="683">
        <v>296239.88503340102</v>
      </c>
      <c r="D25" s="683">
        <v>1033496.0572926376</v>
      </c>
      <c r="E25" s="683">
        <v>32147.03</v>
      </c>
      <c r="F25" s="683">
        <v>0</v>
      </c>
      <c r="G25" s="683">
        <v>0</v>
      </c>
      <c r="H25" s="437">
        <f t="shared" si="0"/>
        <v>1297588.9123260386</v>
      </c>
    </row>
    <row r="26" spans="1:9">
      <c r="A26" s="438">
        <v>20</v>
      </c>
      <c r="B26" s="456" t="s">
        <v>525</v>
      </c>
      <c r="C26" s="683">
        <v>601591.66200846946</v>
      </c>
      <c r="D26" s="683">
        <v>17968824.937920373</v>
      </c>
      <c r="E26" s="683">
        <v>219923.50999999998</v>
      </c>
      <c r="F26" s="683">
        <v>0</v>
      </c>
      <c r="G26" s="683">
        <v>0</v>
      </c>
      <c r="H26" s="437">
        <f t="shared" si="0"/>
        <v>18350493.089928839</v>
      </c>
      <c r="I26" s="453"/>
    </row>
    <row r="27" spans="1:9">
      <c r="A27" s="438">
        <v>21</v>
      </c>
      <c r="B27" s="456" t="s">
        <v>451</v>
      </c>
      <c r="C27" s="683">
        <v>1209654.2738424193</v>
      </c>
      <c r="D27" s="683">
        <v>374957.03113094886</v>
      </c>
      <c r="E27" s="683">
        <v>10520.630000000001</v>
      </c>
      <c r="F27" s="683">
        <v>0</v>
      </c>
      <c r="G27" s="683">
        <v>0</v>
      </c>
      <c r="H27" s="437">
        <f t="shared" si="0"/>
        <v>1574090.6749733682</v>
      </c>
      <c r="I27" s="453"/>
    </row>
    <row r="28" spans="1:9">
      <c r="A28" s="438">
        <v>22</v>
      </c>
      <c r="B28" s="456" t="s">
        <v>452</v>
      </c>
      <c r="C28" s="683">
        <v>132386.26034069536</v>
      </c>
      <c r="D28" s="683">
        <v>797581.06830996019</v>
      </c>
      <c r="E28" s="683">
        <v>49117.09</v>
      </c>
      <c r="F28" s="683">
        <v>0</v>
      </c>
      <c r="G28" s="683">
        <v>0</v>
      </c>
      <c r="H28" s="437">
        <f t="shared" si="0"/>
        <v>880850.23865065561</v>
      </c>
      <c r="I28" s="453"/>
    </row>
    <row r="29" spans="1:9">
      <c r="A29" s="438">
        <v>23</v>
      </c>
      <c r="B29" s="456" t="s">
        <v>453</v>
      </c>
      <c r="C29" s="683">
        <v>11078582.91220024</v>
      </c>
      <c r="D29" s="683">
        <v>57543894.229643472</v>
      </c>
      <c r="E29" s="683">
        <v>3355280.2086000005</v>
      </c>
      <c r="F29" s="683">
        <v>0</v>
      </c>
      <c r="G29" s="683">
        <v>0</v>
      </c>
      <c r="H29" s="437">
        <f t="shared" si="0"/>
        <v>65267196.933243707</v>
      </c>
      <c r="I29" s="453"/>
    </row>
    <row r="30" spans="1:9">
      <c r="A30" s="438">
        <v>24</v>
      </c>
      <c r="B30" s="456" t="s">
        <v>524</v>
      </c>
      <c r="C30" s="683">
        <v>1073042.9117153282</v>
      </c>
      <c r="D30" s="683">
        <v>21593103.166106842</v>
      </c>
      <c r="E30" s="683">
        <v>516819.61000000004</v>
      </c>
      <c r="F30" s="683">
        <v>0</v>
      </c>
      <c r="G30" s="683">
        <v>0</v>
      </c>
      <c r="H30" s="437">
        <f t="shared" si="0"/>
        <v>22149326.467822172</v>
      </c>
      <c r="I30" s="453"/>
    </row>
    <row r="31" spans="1:9">
      <c r="A31" s="438">
        <v>25</v>
      </c>
      <c r="B31" s="456" t="s">
        <v>454</v>
      </c>
      <c r="C31" s="683">
        <v>5980853.0197867155</v>
      </c>
      <c r="D31" s="683">
        <v>31670534.667326678</v>
      </c>
      <c r="E31" s="683">
        <v>1804941.8102000002</v>
      </c>
      <c r="F31" s="683">
        <v>0</v>
      </c>
      <c r="G31" s="683">
        <v>0</v>
      </c>
      <c r="H31" s="437">
        <f t="shared" si="0"/>
        <v>35846445.876913391</v>
      </c>
      <c r="I31" s="453"/>
    </row>
    <row r="32" spans="1:9">
      <c r="A32" s="438">
        <v>26</v>
      </c>
      <c r="B32" s="456" t="s">
        <v>521</v>
      </c>
      <c r="C32" s="683">
        <v>0</v>
      </c>
      <c r="D32" s="683">
        <v>0</v>
      </c>
      <c r="E32" s="683">
        <v>0</v>
      </c>
      <c r="F32" s="683">
        <v>0</v>
      </c>
      <c r="G32" s="683">
        <v>0</v>
      </c>
      <c r="H32" s="437">
        <f t="shared" si="0"/>
        <v>0</v>
      </c>
      <c r="I32" s="453"/>
    </row>
    <row r="33" spans="1:9">
      <c r="A33" s="438">
        <v>27</v>
      </c>
      <c r="B33" s="439" t="s">
        <v>455</v>
      </c>
      <c r="C33" s="683">
        <v>0</v>
      </c>
      <c r="D33" s="683">
        <v>53092702.480000004</v>
      </c>
      <c r="E33" s="683">
        <v>291873.63379797986</v>
      </c>
      <c r="F33" s="683">
        <v>0</v>
      </c>
      <c r="G33" s="683">
        <v>0</v>
      </c>
      <c r="H33" s="437">
        <f t="shared" si="0"/>
        <v>52800828.846202023</v>
      </c>
      <c r="I33" s="453"/>
    </row>
    <row r="34" spans="1:9">
      <c r="A34" s="438">
        <v>28</v>
      </c>
      <c r="B34" s="455" t="s">
        <v>64</v>
      </c>
      <c r="C34" s="685">
        <f>SUM(C7:C33)</f>
        <v>74576150.049636602</v>
      </c>
      <c r="D34" s="685">
        <f>SUM(D7:D33)</f>
        <v>812361019.47919345</v>
      </c>
      <c r="E34" s="685">
        <f>SUM(E7:E33)</f>
        <v>17219094.656997986</v>
      </c>
      <c r="F34" s="685">
        <f>SUM(F7:F33)</f>
        <v>0</v>
      </c>
      <c r="G34" s="685">
        <f>SUM(G7:G33)</f>
        <v>0</v>
      </c>
      <c r="H34" s="437">
        <f t="shared" si="0"/>
        <v>869718074.87183201</v>
      </c>
      <c r="I34" s="453"/>
    </row>
    <row r="35" spans="1:9">
      <c r="A35" s="453"/>
      <c r="B35" s="453"/>
      <c r="C35" s="453"/>
      <c r="D35" s="453"/>
      <c r="E35" s="453"/>
      <c r="F35" s="453"/>
      <c r="G35" s="453"/>
      <c r="H35" s="453"/>
      <c r="I35" s="453"/>
    </row>
    <row r="36" spans="1:9">
      <c r="A36" s="453"/>
      <c r="B36" s="454"/>
      <c r="C36" s="453"/>
      <c r="D36" s="453"/>
      <c r="E36" s="453"/>
      <c r="F36" s="453"/>
      <c r="G36" s="453"/>
      <c r="H36" s="453"/>
      <c r="I36" s="453"/>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5"/>
  <sheetViews>
    <sheetView showGridLines="0" zoomScale="85" zoomScaleNormal="85" workbookViewId="0">
      <selection activeCell="B1" sqref="B1"/>
    </sheetView>
  </sheetViews>
  <sheetFormatPr defaultColWidth="9.140625" defaultRowHeight="12.75"/>
  <cols>
    <col min="1" max="1" width="11.85546875" style="425" bestFit="1" customWidth="1"/>
    <col min="2" max="2" width="108" style="425" bestFit="1" customWidth="1"/>
    <col min="3" max="3" width="35.5703125" style="425" customWidth="1"/>
    <col min="4" max="4" width="38.42578125" style="357" customWidth="1"/>
    <col min="5" max="16384" width="9.140625" style="425"/>
  </cols>
  <sheetData>
    <row r="1" spans="1:4" ht="13.5">
      <c r="A1" s="354" t="s">
        <v>30</v>
      </c>
      <c r="B1" s="435" t="str">
        <f>'Info '!C2</f>
        <v>JSC " Halyk Bank Georgia"</v>
      </c>
      <c r="D1" s="425"/>
    </row>
    <row r="2" spans="1:4">
      <c r="A2" s="355" t="s">
        <v>31</v>
      </c>
      <c r="B2" s="434">
        <f>'1. key ratios '!B2</f>
        <v>45107</v>
      </c>
      <c r="D2" s="425"/>
    </row>
    <row r="3" spans="1:4">
      <c r="A3" s="356" t="s">
        <v>456</v>
      </c>
      <c r="D3" s="425"/>
    </row>
    <row r="5" spans="1:4">
      <c r="A5" s="806" t="s">
        <v>670</v>
      </c>
      <c r="B5" s="806"/>
      <c r="C5" s="433" t="s">
        <v>473</v>
      </c>
      <c r="D5" s="433" t="s">
        <v>514</v>
      </c>
    </row>
    <row r="6" spans="1:4">
      <c r="A6" s="463">
        <v>1</v>
      </c>
      <c r="B6" s="457" t="s">
        <v>669</v>
      </c>
      <c r="C6" s="686">
        <v>16630178.32000003</v>
      </c>
      <c r="D6" s="686">
        <v>0</v>
      </c>
    </row>
    <row r="7" spans="1:4">
      <c r="A7" s="460">
        <v>2</v>
      </c>
      <c r="B7" s="457" t="s">
        <v>668</v>
      </c>
      <c r="C7" s="686">
        <f>SUM(C8:C9)</f>
        <v>2396883.9276026357</v>
      </c>
      <c r="D7" s="686">
        <f>SUM(D8:D9)</f>
        <v>0</v>
      </c>
    </row>
    <row r="8" spans="1:4">
      <c r="A8" s="462">
        <v>2.1</v>
      </c>
      <c r="B8" s="461" t="s">
        <v>529</v>
      </c>
      <c r="C8" s="686">
        <v>1577358.8666604315</v>
      </c>
      <c r="D8" s="686">
        <v>0</v>
      </c>
    </row>
    <row r="9" spans="1:4">
      <c r="A9" s="462">
        <v>2.2000000000000002</v>
      </c>
      <c r="B9" s="461" t="s">
        <v>527</v>
      </c>
      <c r="C9" s="686">
        <v>819525.0609422042</v>
      </c>
      <c r="D9" s="686">
        <v>0</v>
      </c>
    </row>
    <row r="10" spans="1:4">
      <c r="A10" s="463">
        <v>3</v>
      </c>
      <c r="B10" s="457" t="s">
        <v>667</v>
      </c>
      <c r="C10" s="686">
        <f>SUM(C11:C13)</f>
        <v>2263887.7236659573</v>
      </c>
      <c r="D10" s="686">
        <f>SUM(D11:D13)</f>
        <v>0</v>
      </c>
    </row>
    <row r="11" spans="1:4">
      <c r="A11" s="462">
        <v>3.1</v>
      </c>
      <c r="B11" s="461" t="s">
        <v>458</v>
      </c>
      <c r="C11" s="686">
        <v>0</v>
      </c>
      <c r="D11" s="686">
        <v>0</v>
      </c>
    </row>
    <row r="12" spans="1:4">
      <c r="A12" s="462">
        <v>3.2</v>
      </c>
      <c r="B12" s="461" t="s">
        <v>666</v>
      </c>
      <c r="C12" s="686">
        <v>2118797.337826177</v>
      </c>
      <c r="D12" s="686">
        <v>0</v>
      </c>
    </row>
    <row r="13" spans="1:4">
      <c r="A13" s="462">
        <v>3.3</v>
      </c>
      <c r="B13" s="461" t="s">
        <v>528</v>
      </c>
      <c r="C13" s="686">
        <v>145090.38583978036</v>
      </c>
      <c r="D13" s="686">
        <v>0</v>
      </c>
    </row>
    <row r="14" spans="1:4">
      <c r="A14" s="460">
        <v>4</v>
      </c>
      <c r="B14" s="459" t="s">
        <v>665</v>
      </c>
      <c r="C14" s="686">
        <v>147391.45606331626</v>
      </c>
      <c r="D14" s="686">
        <v>0</v>
      </c>
    </row>
    <row r="15" spans="1:4">
      <c r="A15" s="458">
        <v>5</v>
      </c>
      <c r="B15" s="457" t="s">
        <v>664</v>
      </c>
      <c r="C15" s="682">
        <f>C6+C7-C10+C14</f>
        <v>16910565.980000023</v>
      </c>
      <c r="D15" s="682">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showGridLines="0" zoomScale="70" zoomScaleNormal="70" workbookViewId="0">
      <selection activeCell="C7" sqref="C7:D17"/>
    </sheetView>
  </sheetViews>
  <sheetFormatPr defaultColWidth="9.140625" defaultRowHeight="12.75"/>
  <cols>
    <col min="1" max="1" width="11.85546875" style="425" bestFit="1" customWidth="1"/>
    <col min="2" max="2" width="128.85546875" style="425" bestFit="1" customWidth="1"/>
    <col min="3" max="3" width="37" style="425" customWidth="1"/>
    <col min="4" max="4" width="50.5703125" style="425" customWidth="1"/>
    <col min="5" max="16384" width="9.140625" style="425"/>
  </cols>
  <sheetData>
    <row r="1" spans="1:4" ht="13.5">
      <c r="A1" s="354" t="s">
        <v>30</v>
      </c>
      <c r="B1" s="435" t="str">
        <f>'Info '!C2</f>
        <v>JSC " Halyk Bank Georgia"</v>
      </c>
    </row>
    <row r="2" spans="1:4">
      <c r="A2" s="355" t="s">
        <v>31</v>
      </c>
      <c r="B2" s="434">
        <f>'1. key ratios '!B2</f>
        <v>45107</v>
      </c>
    </row>
    <row r="3" spans="1:4">
      <c r="A3" s="356" t="s">
        <v>460</v>
      </c>
    </row>
    <row r="4" spans="1:4">
      <c r="A4" s="356"/>
    </row>
    <row r="5" spans="1:4" ht="15" customHeight="1">
      <c r="A5" s="807" t="s">
        <v>530</v>
      </c>
      <c r="B5" s="808"/>
      <c r="C5" s="811" t="s">
        <v>461</v>
      </c>
      <c r="D5" s="811" t="s">
        <v>462</v>
      </c>
    </row>
    <row r="6" spans="1:4">
      <c r="A6" s="809"/>
      <c r="B6" s="810"/>
      <c r="C6" s="811"/>
      <c r="D6" s="811"/>
    </row>
    <row r="7" spans="1:4">
      <c r="A7" s="465">
        <v>1</v>
      </c>
      <c r="B7" s="426" t="s">
        <v>457</v>
      </c>
      <c r="C7" s="686">
        <v>72811294.560000017</v>
      </c>
      <c r="D7" s="687"/>
    </row>
    <row r="8" spans="1:4">
      <c r="A8" s="467">
        <v>2</v>
      </c>
      <c r="B8" s="467" t="s">
        <v>463</v>
      </c>
      <c r="C8" s="686">
        <v>8166973.0973587707</v>
      </c>
      <c r="D8" s="687"/>
    </row>
    <row r="9" spans="1:4">
      <c r="A9" s="467">
        <v>3</v>
      </c>
      <c r="B9" s="468" t="s">
        <v>673</v>
      </c>
      <c r="C9" s="686">
        <v>901525.44264123379</v>
      </c>
      <c r="D9" s="687"/>
    </row>
    <row r="10" spans="1:4">
      <c r="A10" s="467">
        <v>4</v>
      </c>
      <c r="B10" s="467" t="s">
        <v>464</v>
      </c>
      <c r="C10" s="686">
        <v>7303643.0599999996</v>
      </c>
      <c r="D10" s="687"/>
    </row>
    <row r="11" spans="1:4">
      <c r="A11" s="467">
        <v>5</v>
      </c>
      <c r="B11" s="466" t="s">
        <v>672</v>
      </c>
      <c r="C11" s="686">
        <v>3320674.6083295844</v>
      </c>
      <c r="D11" s="687"/>
    </row>
    <row r="12" spans="1:4">
      <c r="A12" s="467">
        <v>6</v>
      </c>
      <c r="B12" s="466" t="s">
        <v>465</v>
      </c>
      <c r="C12" s="686">
        <v>1421062.4099999997</v>
      </c>
      <c r="D12" s="687"/>
    </row>
    <row r="13" spans="1:4">
      <c r="A13" s="467">
        <v>7</v>
      </c>
      <c r="B13" s="466" t="s">
        <v>468</v>
      </c>
      <c r="C13" s="686"/>
      <c r="D13" s="687"/>
    </row>
    <row r="14" spans="1:4">
      <c r="A14" s="467">
        <v>8</v>
      </c>
      <c r="B14" s="466" t="s">
        <v>466</v>
      </c>
      <c r="C14" s="686">
        <v>921995.23</v>
      </c>
      <c r="D14" s="688">
        <v>1054307.78</v>
      </c>
    </row>
    <row r="15" spans="1:4">
      <c r="A15" s="467">
        <v>9</v>
      </c>
      <c r="B15" s="466" t="s">
        <v>467</v>
      </c>
      <c r="C15" s="686"/>
      <c r="D15" s="688"/>
    </row>
    <row r="16" spans="1:4">
      <c r="A16" s="467">
        <v>10</v>
      </c>
      <c r="B16" s="466" t="s">
        <v>469</v>
      </c>
      <c r="C16" s="686">
        <v>1391353.6893762439</v>
      </c>
      <c r="D16" s="688"/>
    </row>
    <row r="17" spans="1:4">
      <c r="A17" s="467">
        <v>11</v>
      </c>
      <c r="B17" s="466" t="s">
        <v>671</v>
      </c>
      <c r="C17" s="686">
        <v>248557.12229417166</v>
      </c>
      <c r="D17" s="687"/>
    </row>
    <row r="18" spans="1:4">
      <c r="A18" s="465">
        <v>12</v>
      </c>
      <c r="B18" s="464" t="s">
        <v>459</v>
      </c>
      <c r="C18" s="682">
        <f>C7+C8+C9-C10</f>
        <v>74576150.040000021</v>
      </c>
      <c r="D18" s="687"/>
    </row>
    <row r="21" spans="1:4">
      <c r="B21" s="354"/>
    </row>
    <row r="22" spans="1:4">
      <c r="B22" s="355"/>
    </row>
    <row r="23" spans="1:4">
      <c r="B23" s="35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8"/>
  <sheetViews>
    <sheetView showGridLines="0" zoomScale="80" zoomScaleNormal="80" workbookViewId="0">
      <selection activeCell="H41" sqref="H41"/>
    </sheetView>
  </sheetViews>
  <sheetFormatPr defaultColWidth="9.140625" defaultRowHeight="12.75"/>
  <cols>
    <col min="1" max="1" width="11.85546875" style="450" bestFit="1" customWidth="1"/>
    <col min="2" max="2" width="63.85546875" style="450" customWidth="1"/>
    <col min="3" max="3" width="17" style="450" bestFit="1" customWidth="1"/>
    <col min="4" max="18" width="22.28515625" style="450" customWidth="1"/>
    <col min="19" max="19" width="23.28515625" style="450" bestFit="1" customWidth="1"/>
    <col min="20" max="26" width="22.28515625" style="450" customWidth="1"/>
    <col min="27" max="27" width="23.28515625" style="450" bestFit="1" customWidth="1"/>
    <col min="28" max="28" width="20" style="450" customWidth="1"/>
    <col min="29" max="16384" width="9.140625" style="450"/>
  </cols>
  <sheetData>
    <row r="1" spans="1:28" ht="13.5">
      <c r="A1" s="354" t="s">
        <v>30</v>
      </c>
      <c r="B1" s="435" t="str">
        <f>'Info '!C2</f>
        <v>JSC " Halyk Bank Georgia"</v>
      </c>
    </row>
    <row r="2" spans="1:28">
      <c r="A2" s="355" t="s">
        <v>31</v>
      </c>
      <c r="B2" s="434">
        <f>'1. key ratios '!B2</f>
        <v>45107</v>
      </c>
      <c r="C2" s="451"/>
    </row>
    <row r="3" spans="1:28">
      <c r="A3" s="356" t="s">
        <v>470</v>
      </c>
    </row>
    <row r="5" spans="1:28" ht="15" customHeight="1">
      <c r="A5" s="813" t="s">
        <v>685</v>
      </c>
      <c r="B5" s="814"/>
      <c r="C5" s="819" t="s">
        <v>471</v>
      </c>
      <c r="D5" s="820"/>
      <c r="E5" s="820"/>
      <c r="F5" s="820"/>
      <c r="G5" s="820"/>
      <c r="H5" s="820"/>
      <c r="I5" s="820"/>
      <c r="J5" s="820"/>
      <c r="K5" s="820"/>
      <c r="L5" s="820"/>
      <c r="M5" s="820"/>
      <c r="N5" s="820"/>
      <c r="O5" s="820"/>
      <c r="P5" s="820"/>
      <c r="Q5" s="820"/>
      <c r="R5" s="820"/>
      <c r="S5" s="820"/>
      <c r="T5" s="480"/>
      <c r="U5" s="480"/>
      <c r="V5" s="480"/>
      <c r="W5" s="480"/>
      <c r="X5" s="480"/>
      <c r="Y5" s="480"/>
      <c r="Z5" s="480"/>
      <c r="AA5" s="479"/>
      <c r="AB5" s="472"/>
    </row>
    <row r="6" spans="1:28" ht="12" customHeight="1">
      <c r="A6" s="815"/>
      <c r="B6" s="816"/>
      <c r="C6" s="821" t="s">
        <v>64</v>
      </c>
      <c r="D6" s="823" t="s">
        <v>684</v>
      </c>
      <c r="E6" s="823"/>
      <c r="F6" s="823"/>
      <c r="G6" s="823"/>
      <c r="H6" s="823" t="s">
        <v>683</v>
      </c>
      <c r="I6" s="823"/>
      <c r="J6" s="823"/>
      <c r="K6" s="823"/>
      <c r="L6" s="478"/>
      <c r="M6" s="824" t="s">
        <v>682</v>
      </c>
      <c r="N6" s="824"/>
      <c r="O6" s="824"/>
      <c r="P6" s="824"/>
      <c r="Q6" s="824"/>
      <c r="R6" s="824"/>
      <c r="S6" s="804"/>
      <c r="T6" s="477"/>
      <c r="U6" s="812" t="s">
        <v>681</v>
      </c>
      <c r="V6" s="812"/>
      <c r="W6" s="812"/>
      <c r="X6" s="812"/>
      <c r="Y6" s="812"/>
      <c r="Z6" s="812"/>
      <c r="AA6" s="805"/>
      <c r="AB6" s="476"/>
    </row>
    <row r="7" spans="1:28">
      <c r="A7" s="817"/>
      <c r="B7" s="818"/>
      <c r="C7" s="822"/>
      <c r="D7" s="475"/>
      <c r="E7" s="473" t="s">
        <v>472</v>
      </c>
      <c r="F7" s="447" t="s">
        <v>679</v>
      </c>
      <c r="G7" s="449" t="s">
        <v>680</v>
      </c>
      <c r="H7" s="451"/>
      <c r="I7" s="473" t="s">
        <v>472</v>
      </c>
      <c r="J7" s="447" t="s">
        <v>679</v>
      </c>
      <c r="K7" s="449" t="s">
        <v>680</v>
      </c>
      <c r="L7" s="474"/>
      <c r="M7" s="473" t="s">
        <v>472</v>
      </c>
      <c r="N7" s="473" t="s">
        <v>679</v>
      </c>
      <c r="O7" s="473" t="s">
        <v>678</v>
      </c>
      <c r="P7" s="473" t="s">
        <v>677</v>
      </c>
      <c r="Q7" s="473" t="s">
        <v>676</v>
      </c>
      <c r="R7" s="447" t="s">
        <v>675</v>
      </c>
      <c r="S7" s="473" t="s">
        <v>674</v>
      </c>
      <c r="T7" s="474"/>
      <c r="U7" s="473" t="s">
        <v>472</v>
      </c>
      <c r="V7" s="473" t="s">
        <v>679</v>
      </c>
      <c r="W7" s="473" t="s">
        <v>678</v>
      </c>
      <c r="X7" s="473" t="s">
        <v>677</v>
      </c>
      <c r="Y7" s="473" t="s">
        <v>676</v>
      </c>
      <c r="Z7" s="447" t="s">
        <v>675</v>
      </c>
      <c r="AA7" s="473" t="s">
        <v>674</v>
      </c>
      <c r="AB7" s="472"/>
    </row>
    <row r="8" spans="1:28">
      <c r="A8" s="471">
        <v>1</v>
      </c>
      <c r="B8" s="443" t="s">
        <v>473</v>
      </c>
      <c r="C8" s="685">
        <v>642668675.17883134</v>
      </c>
      <c r="D8" s="683">
        <v>506105472.28608924</v>
      </c>
      <c r="E8" s="683">
        <v>31480637.518148094</v>
      </c>
      <c r="F8" s="683">
        <v>0</v>
      </c>
      <c r="G8" s="683">
        <v>0</v>
      </c>
      <c r="H8" s="683">
        <v>61987052.843105406</v>
      </c>
      <c r="I8" s="683">
        <v>16082259.820926046</v>
      </c>
      <c r="J8" s="683">
        <v>6524940.4686017018</v>
      </c>
      <c r="K8" s="683">
        <v>0</v>
      </c>
      <c r="L8" s="683">
        <v>73230118.328620464</v>
      </c>
      <c r="M8" s="683">
        <v>2929162.7819621377</v>
      </c>
      <c r="N8" s="683">
        <v>13508752.221061446</v>
      </c>
      <c r="O8" s="683">
        <v>11854835.932910865</v>
      </c>
      <c r="P8" s="683">
        <v>12353448.341930505</v>
      </c>
      <c r="Q8" s="683">
        <v>5768874.6849189457</v>
      </c>
      <c r="R8" s="683">
        <v>4818048.4471804108</v>
      </c>
      <c r="S8" s="683">
        <v>282409.18655707838</v>
      </c>
      <c r="T8" s="683">
        <v>1346031.7210161949</v>
      </c>
      <c r="U8" s="683">
        <v>0</v>
      </c>
      <c r="V8" s="683">
        <v>38581.878412034013</v>
      </c>
      <c r="W8" s="683">
        <v>36429.390000000007</v>
      </c>
      <c r="X8" s="683">
        <v>45156.35</v>
      </c>
      <c r="Y8" s="683">
        <v>1140599.326791543</v>
      </c>
      <c r="Z8" s="683">
        <v>85264.77581261759</v>
      </c>
      <c r="AA8" s="683">
        <v>0</v>
      </c>
      <c r="AB8" s="469"/>
    </row>
    <row r="9" spans="1:28">
      <c r="A9" s="438">
        <v>1.1000000000000001</v>
      </c>
      <c r="B9" s="470" t="s">
        <v>474</v>
      </c>
      <c r="C9" s="689">
        <v>0</v>
      </c>
      <c r="D9" s="683">
        <v>0</v>
      </c>
      <c r="E9" s="683">
        <v>0</v>
      </c>
      <c r="F9" s="683">
        <v>0</v>
      </c>
      <c r="G9" s="683">
        <v>0</v>
      </c>
      <c r="H9" s="683">
        <v>0</v>
      </c>
      <c r="I9" s="683">
        <v>0</v>
      </c>
      <c r="J9" s="683">
        <v>0</v>
      </c>
      <c r="K9" s="683">
        <v>0</v>
      </c>
      <c r="L9" s="683">
        <v>0</v>
      </c>
      <c r="M9" s="683">
        <v>0</v>
      </c>
      <c r="N9" s="683">
        <v>0</v>
      </c>
      <c r="O9" s="683">
        <v>0</v>
      </c>
      <c r="P9" s="683">
        <v>0</v>
      </c>
      <c r="Q9" s="683">
        <v>0</v>
      </c>
      <c r="R9" s="683">
        <v>0</v>
      </c>
      <c r="S9" s="683">
        <v>0</v>
      </c>
      <c r="T9" s="683">
        <v>0</v>
      </c>
      <c r="U9" s="683">
        <v>0</v>
      </c>
      <c r="V9" s="683">
        <v>0</v>
      </c>
      <c r="W9" s="683">
        <v>0</v>
      </c>
      <c r="X9" s="683">
        <v>0</v>
      </c>
      <c r="Y9" s="683">
        <v>0</v>
      </c>
      <c r="Z9" s="683">
        <v>0</v>
      </c>
      <c r="AA9" s="683">
        <v>0</v>
      </c>
      <c r="AB9" s="469"/>
    </row>
    <row r="10" spans="1:28">
      <c r="A10" s="438">
        <v>1.2</v>
      </c>
      <c r="B10" s="470" t="s">
        <v>475</v>
      </c>
      <c r="C10" s="689">
        <v>0</v>
      </c>
      <c r="D10" s="683">
        <v>0</v>
      </c>
      <c r="E10" s="683">
        <v>0</v>
      </c>
      <c r="F10" s="683">
        <v>0</v>
      </c>
      <c r="G10" s="683">
        <v>0</v>
      </c>
      <c r="H10" s="683">
        <v>0</v>
      </c>
      <c r="I10" s="683">
        <v>0</v>
      </c>
      <c r="J10" s="683">
        <v>0</v>
      </c>
      <c r="K10" s="683">
        <v>0</v>
      </c>
      <c r="L10" s="683">
        <v>0</v>
      </c>
      <c r="M10" s="683">
        <v>0</v>
      </c>
      <c r="N10" s="683">
        <v>0</v>
      </c>
      <c r="O10" s="683">
        <v>0</v>
      </c>
      <c r="P10" s="683">
        <v>0</v>
      </c>
      <c r="Q10" s="683">
        <v>0</v>
      </c>
      <c r="R10" s="683">
        <v>0</v>
      </c>
      <c r="S10" s="683">
        <v>0</v>
      </c>
      <c r="T10" s="683">
        <v>0</v>
      </c>
      <c r="U10" s="683">
        <v>0</v>
      </c>
      <c r="V10" s="683">
        <v>0</v>
      </c>
      <c r="W10" s="683">
        <v>0</v>
      </c>
      <c r="X10" s="683">
        <v>0</v>
      </c>
      <c r="Y10" s="683">
        <v>0</v>
      </c>
      <c r="Z10" s="683">
        <v>0</v>
      </c>
      <c r="AA10" s="683">
        <v>0</v>
      </c>
      <c r="AB10" s="469"/>
    </row>
    <row r="11" spans="1:28">
      <c r="A11" s="438">
        <v>1.3</v>
      </c>
      <c r="B11" s="470" t="s">
        <v>476</v>
      </c>
      <c r="C11" s="689">
        <v>0</v>
      </c>
      <c r="D11" s="683">
        <v>0</v>
      </c>
      <c r="E11" s="683">
        <v>0</v>
      </c>
      <c r="F11" s="683">
        <v>0</v>
      </c>
      <c r="G11" s="683">
        <v>0</v>
      </c>
      <c r="H11" s="683">
        <v>0</v>
      </c>
      <c r="I11" s="683">
        <v>0</v>
      </c>
      <c r="J11" s="683">
        <v>0</v>
      </c>
      <c r="K11" s="683">
        <v>0</v>
      </c>
      <c r="L11" s="683">
        <v>0</v>
      </c>
      <c r="M11" s="683">
        <v>0</v>
      </c>
      <c r="N11" s="683">
        <v>0</v>
      </c>
      <c r="O11" s="683">
        <v>0</v>
      </c>
      <c r="P11" s="683">
        <v>0</v>
      </c>
      <c r="Q11" s="683">
        <v>0</v>
      </c>
      <c r="R11" s="683">
        <v>0</v>
      </c>
      <c r="S11" s="683">
        <v>0</v>
      </c>
      <c r="T11" s="683">
        <v>0</v>
      </c>
      <c r="U11" s="683">
        <v>0</v>
      </c>
      <c r="V11" s="683">
        <v>0</v>
      </c>
      <c r="W11" s="683">
        <v>0</v>
      </c>
      <c r="X11" s="683">
        <v>0</v>
      </c>
      <c r="Y11" s="683">
        <v>0</v>
      </c>
      <c r="Z11" s="683">
        <v>0</v>
      </c>
      <c r="AA11" s="683">
        <v>0</v>
      </c>
      <c r="AB11" s="469"/>
    </row>
    <row r="12" spans="1:28">
      <c r="A12" s="438">
        <v>1.4</v>
      </c>
      <c r="B12" s="470" t="s">
        <v>477</v>
      </c>
      <c r="C12" s="689">
        <v>24553650.821781017</v>
      </c>
      <c r="D12" s="683">
        <v>19509671.768524077</v>
      </c>
      <c r="E12" s="683">
        <v>0</v>
      </c>
      <c r="F12" s="683">
        <v>0</v>
      </c>
      <c r="G12" s="683">
        <v>0</v>
      </c>
      <c r="H12" s="683">
        <v>0</v>
      </c>
      <c r="I12" s="683">
        <v>0</v>
      </c>
      <c r="J12" s="683">
        <v>0</v>
      </c>
      <c r="K12" s="683">
        <v>0</v>
      </c>
      <c r="L12" s="683">
        <v>4986307.1648963438</v>
      </c>
      <c r="M12" s="683">
        <v>0</v>
      </c>
      <c r="N12" s="683">
        <v>0</v>
      </c>
      <c r="O12" s="683">
        <v>2055627.7799999998</v>
      </c>
      <c r="P12" s="683">
        <v>1839047.46</v>
      </c>
      <c r="Q12" s="683">
        <v>159125.20978805498</v>
      </c>
      <c r="R12" s="683">
        <v>633850.50769601204</v>
      </c>
      <c r="S12" s="683">
        <v>0</v>
      </c>
      <c r="T12" s="683">
        <v>57671.888360595753</v>
      </c>
      <c r="U12" s="683">
        <v>0</v>
      </c>
      <c r="V12" s="683">
        <v>0</v>
      </c>
      <c r="W12" s="683">
        <v>0</v>
      </c>
      <c r="X12" s="683">
        <v>0</v>
      </c>
      <c r="Y12" s="683">
        <v>0</v>
      </c>
      <c r="Z12" s="683">
        <v>57671.888360595753</v>
      </c>
      <c r="AA12" s="683">
        <v>0</v>
      </c>
      <c r="AB12" s="469"/>
    </row>
    <row r="13" spans="1:28">
      <c r="A13" s="438">
        <v>1.5</v>
      </c>
      <c r="B13" s="470" t="s">
        <v>478</v>
      </c>
      <c r="C13" s="689">
        <v>618115024.3570503</v>
      </c>
      <c r="D13" s="683">
        <v>486595800.51756519</v>
      </c>
      <c r="E13" s="683">
        <v>31480637.518148094</v>
      </c>
      <c r="F13" s="683">
        <v>0</v>
      </c>
      <c r="G13" s="683">
        <v>0</v>
      </c>
      <c r="H13" s="683">
        <v>61987052.843105406</v>
      </c>
      <c r="I13" s="683">
        <v>16082259.820926046</v>
      </c>
      <c r="J13" s="683">
        <v>6524940.4686017018</v>
      </c>
      <c r="K13" s="683">
        <v>0</v>
      </c>
      <c r="L13" s="683">
        <v>68243811.163724124</v>
      </c>
      <c r="M13" s="683">
        <v>2929162.7819621377</v>
      </c>
      <c r="N13" s="683">
        <v>13508752.221061446</v>
      </c>
      <c r="O13" s="683">
        <v>9799208.1529108658</v>
      </c>
      <c r="P13" s="683">
        <v>10514400.881930506</v>
      </c>
      <c r="Q13" s="683">
        <v>5609749.4751308905</v>
      </c>
      <c r="R13" s="683">
        <v>4184197.9394843993</v>
      </c>
      <c r="S13" s="683">
        <v>282409.18655707838</v>
      </c>
      <c r="T13" s="683">
        <v>1288359.8326555991</v>
      </c>
      <c r="U13" s="683">
        <v>0</v>
      </c>
      <c r="V13" s="683">
        <v>38581.878412034013</v>
      </c>
      <c r="W13" s="683">
        <v>36429.390000000007</v>
      </c>
      <c r="X13" s="683">
        <v>45156.35</v>
      </c>
      <c r="Y13" s="683">
        <v>1140599.326791543</v>
      </c>
      <c r="Z13" s="683">
        <v>27592.887452021845</v>
      </c>
      <c r="AA13" s="683">
        <v>0</v>
      </c>
      <c r="AB13" s="469"/>
    </row>
    <row r="14" spans="1:28">
      <c r="A14" s="438">
        <v>1.6</v>
      </c>
      <c r="B14" s="470" t="s">
        <v>479</v>
      </c>
      <c r="C14" s="689">
        <v>0</v>
      </c>
      <c r="D14" s="683">
        <v>0</v>
      </c>
      <c r="E14" s="683">
        <v>0</v>
      </c>
      <c r="F14" s="683">
        <v>0</v>
      </c>
      <c r="G14" s="683">
        <v>0</v>
      </c>
      <c r="H14" s="683">
        <v>0</v>
      </c>
      <c r="I14" s="683">
        <v>0</v>
      </c>
      <c r="J14" s="683">
        <v>0</v>
      </c>
      <c r="K14" s="683">
        <v>0</v>
      </c>
      <c r="L14" s="683">
        <v>0</v>
      </c>
      <c r="M14" s="683">
        <v>0</v>
      </c>
      <c r="N14" s="683">
        <v>0</v>
      </c>
      <c r="O14" s="683">
        <v>0</v>
      </c>
      <c r="P14" s="683">
        <v>0</v>
      </c>
      <c r="Q14" s="683">
        <v>0</v>
      </c>
      <c r="R14" s="683">
        <v>0</v>
      </c>
      <c r="S14" s="683">
        <v>0</v>
      </c>
      <c r="T14" s="683">
        <v>0</v>
      </c>
      <c r="U14" s="683">
        <v>0</v>
      </c>
      <c r="V14" s="683">
        <v>0</v>
      </c>
      <c r="W14" s="683">
        <v>0</v>
      </c>
      <c r="X14" s="683">
        <v>0</v>
      </c>
      <c r="Y14" s="683">
        <v>0</v>
      </c>
      <c r="Z14" s="683">
        <v>0</v>
      </c>
      <c r="AA14" s="683">
        <v>0</v>
      </c>
      <c r="AB14" s="469"/>
    </row>
    <row r="15" spans="1:28">
      <c r="A15" s="471">
        <v>2</v>
      </c>
      <c r="B15" s="455" t="s">
        <v>480</v>
      </c>
      <c r="C15" s="685">
        <v>17347203.539999999</v>
      </c>
      <c r="D15" s="683">
        <v>17347203.539999999</v>
      </c>
      <c r="E15" s="683">
        <v>0</v>
      </c>
      <c r="F15" s="683">
        <v>0</v>
      </c>
      <c r="G15" s="683">
        <v>0</v>
      </c>
      <c r="H15" s="683">
        <v>0</v>
      </c>
      <c r="I15" s="683">
        <v>0</v>
      </c>
      <c r="J15" s="683">
        <v>0</v>
      </c>
      <c r="K15" s="683">
        <v>0</v>
      </c>
      <c r="L15" s="683">
        <v>0</v>
      </c>
      <c r="M15" s="683">
        <v>0</v>
      </c>
      <c r="N15" s="683">
        <v>0</v>
      </c>
      <c r="O15" s="683">
        <v>0</v>
      </c>
      <c r="P15" s="683">
        <v>0</v>
      </c>
      <c r="Q15" s="683">
        <v>0</v>
      </c>
      <c r="R15" s="683">
        <v>0</v>
      </c>
      <c r="S15" s="683">
        <v>0</v>
      </c>
      <c r="T15" s="683">
        <v>0</v>
      </c>
      <c r="U15" s="683">
        <v>0</v>
      </c>
      <c r="V15" s="683">
        <v>0</v>
      </c>
      <c r="W15" s="683">
        <v>0</v>
      </c>
      <c r="X15" s="683">
        <v>0</v>
      </c>
      <c r="Y15" s="683">
        <v>0</v>
      </c>
      <c r="Z15" s="683">
        <v>0</v>
      </c>
      <c r="AA15" s="683">
        <v>0</v>
      </c>
      <c r="AB15" s="469"/>
    </row>
    <row r="16" spans="1:28">
      <c r="A16" s="438">
        <v>2.1</v>
      </c>
      <c r="B16" s="470" t="s">
        <v>474</v>
      </c>
      <c r="C16" s="689">
        <v>0</v>
      </c>
      <c r="D16" s="683">
        <v>0</v>
      </c>
      <c r="E16" s="683">
        <v>0</v>
      </c>
      <c r="F16" s="683">
        <v>0</v>
      </c>
      <c r="G16" s="683">
        <v>0</v>
      </c>
      <c r="H16" s="683">
        <v>0</v>
      </c>
      <c r="I16" s="683">
        <v>0</v>
      </c>
      <c r="J16" s="683">
        <v>0</v>
      </c>
      <c r="K16" s="683">
        <v>0</v>
      </c>
      <c r="L16" s="683">
        <v>0</v>
      </c>
      <c r="M16" s="683">
        <v>0</v>
      </c>
      <c r="N16" s="683">
        <v>0</v>
      </c>
      <c r="O16" s="683">
        <v>0</v>
      </c>
      <c r="P16" s="683">
        <v>0</v>
      </c>
      <c r="Q16" s="683">
        <v>0</v>
      </c>
      <c r="R16" s="683">
        <v>0</v>
      </c>
      <c r="S16" s="683">
        <v>0</v>
      </c>
      <c r="T16" s="683">
        <v>0</v>
      </c>
      <c r="U16" s="683">
        <v>0</v>
      </c>
      <c r="V16" s="683">
        <v>0</v>
      </c>
      <c r="W16" s="683">
        <v>0</v>
      </c>
      <c r="X16" s="683">
        <v>0</v>
      </c>
      <c r="Y16" s="683">
        <v>0</v>
      </c>
      <c r="Z16" s="683">
        <v>0</v>
      </c>
      <c r="AA16" s="683">
        <v>0</v>
      </c>
      <c r="AB16" s="469"/>
    </row>
    <row r="17" spans="1:28">
      <c r="A17" s="438">
        <v>2.2000000000000002</v>
      </c>
      <c r="B17" s="470" t="s">
        <v>475</v>
      </c>
      <c r="C17" s="689">
        <v>17347203.539999999</v>
      </c>
      <c r="D17" s="683">
        <v>17347203.539999999</v>
      </c>
      <c r="E17" s="683">
        <v>0</v>
      </c>
      <c r="F17" s="683">
        <v>0</v>
      </c>
      <c r="G17" s="683">
        <v>0</v>
      </c>
      <c r="H17" s="683">
        <v>0</v>
      </c>
      <c r="I17" s="683">
        <v>0</v>
      </c>
      <c r="J17" s="683">
        <v>0</v>
      </c>
      <c r="K17" s="683">
        <v>0</v>
      </c>
      <c r="L17" s="683">
        <v>0</v>
      </c>
      <c r="M17" s="683">
        <v>0</v>
      </c>
      <c r="N17" s="683">
        <v>0</v>
      </c>
      <c r="O17" s="683">
        <v>0</v>
      </c>
      <c r="P17" s="683">
        <v>0</v>
      </c>
      <c r="Q17" s="683">
        <v>0</v>
      </c>
      <c r="R17" s="683">
        <v>0</v>
      </c>
      <c r="S17" s="683">
        <v>0</v>
      </c>
      <c r="T17" s="683">
        <v>0</v>
      </c>
      <c r="U17" s="683">
        <v>0</v>
      </c>
      <c r="V17" s="683">
        <v>0</v>
      </c>
      <c r="W17" s="683">
        <v>0</v>
      </c>
      <c r="X17" s="683">
        <v>0</v>
      </c>
      <c r="Y17" s="683">
        <v>0</v>
      </c>
      <c r="Z17" s="683">
        <v>0</v>
      </c>
      <c r="AA17" s="683">
        <v>0</v>
      </c>
      <c r="AB17" s="469"/>
    </row>
    <row r="18" spans="1:28">
      <c r="A18" s="438">
        <v>2.2999999999999998</v>
      </c>
      <c r="B18" s="470" t="s">
        <v>476</v>
      </c>
      <c r="C18" s="689">
        <v>0</v>
      </c>
      <c r="D18" s="683">
        <v>0</v>
      </c>
      <c r="E18" s="683">
        <v>0</v>
      </c>
      <c r="F18" s="683">
        <v>0</v>
      </c>
      <c r="G18" s="683">
        <v>0</v>
      </c>
      <c r="H18" s="683">
        <v>0</v>
      </c>
      <c r="I18" s="683">
        <v>0</v>
      </c>
      <c r="J18" s="683">
        <v>0</v>
      </c>
      <c r="K18" s="683">
        <v>0</v>
      </c>
      <c r="L18" s="683">
        <v>0</v>
      </c>
      <c r="M18" s="683">
        <v>0</v>
      </c>
      <c r="N18" s="683">
        <v>0</v>
      </c>
      <c r="O18" s="683">
        <v>0</v>
      </c>
      <c r="P18" s="683">
        <v>0</v>
      </c>
      <c r="Q18" s="683">
        <v>0</v>
      </c>
      <c r="R18" s="683">
        <v>0</v>
      </c>
      <c r="S18" s="683">
        <v>0</v>
      </c>
      <c r="T18" s="683">
        <v>0</v>
      </c>
      <c r="U18" s="683">
        <v>0</v>
      </c>
      <c r="V18" s="683">
        <v>0</v>
      </c>
      <c r="W18" s="683">
        <v>0</v>
      </c>
      <c r="X18" s="683">
        <v>0</v>
      </c>
      <c r="Y18" s="683">
        <v>0</v>
      </c>
      <c r="Z18" s="683">
        <v>0</v>
      </c>
      <c r="AA18" s="683">
        <v>0</v>
      </c>
      <c r="AB18" s="469"/>
    </row>
    <row r="19" spans="1:28">
      <c r="A19" s="438">
        <v>2.4</v>
      </c>
      <c r="B19" s="470" t="s">
        <v>477</v>
      </c>
      <c r="C19" s="689">
        <v>0</v>
      </c>
      <c r="D19" s="683">
        <v>0</v>
      </c>
      <c r="E19" s="683">
        <v>0</v>
      </c>
      <c r="F19" s="683">
        <v>0</v>
      </c>
      <c r="G19" s="683">
        <v>0</v>
      </c>
      <c r="H19" s="683">
        <v>0</v>
      </c>
      <c r="I19" s="683">
        <v>0</v>
      </c>
      <c r="J19" s="683">
        <v>0</v>
      </c>
      <c r="K19" s="683">
        <v>0</v>
      </c>
      <c r="L19" s="683">
        <v>0</v>
      </c>
      <c r="M19" s="683">
        <v>0</v>
      </c>
      <c r="N19" s="683">
        <v>0</v>
      </c>
      <c r="O19" s="683">
        <v>0</v>
      </c>
      <c r="P19" s="683">
        <v>0</v>
      </c>
      <c r="Q19" s="683">
        <v>0</v>
      </c>
      <c r="R19" s="683">
        <v>0</v>
      </c>
      <c r="S19" s="683">
        <v>0</v>
      </c>
      <c r="T19" s="683">
        <v>0</v>
      </c>
      <c r="U19" s="683">
        <v>0</v>
      </c>
      <c r="V19" s="683">
        <v>0</v>
      </c>
      <c r="W19" s="683">
        <v>0</v>
      </c>
      <c r="X19" s="683">
        <v>0</v>
      </c>
      <c r="Y19" s="683">
        <v>0</v>
      </c>
      <c r="Z19" s="683">
        <v>0</v>
      </c>
      <c r="AA19" s="683">
        <v>0</v>
      </c>
      <c r="AB19" s="469"/>
    </row>
    <row r="20" spans="1:28">
      <c r="A20" s="438">
        <v>2.5</v>
      </c>
      <c r="B20" s="470" t="s">
        <v>478</v>
      </c>
      <c r="C20" s="689">
        <v>0</v>
      </c>
      <c r="D20" s="683">
        <v>0</v>
      </c>
      <c r="E20" s="683">
        <v>0</v>
      </c>
      <c r="F20" s="683">
        <v>0</v>
      </c>
      <c r="G20" s="683">
        <v>0</v>
      </c>
      <c r="H20" s="683">
        <v>0</v>
      </c>
      <c r="I20" s="683">
        <v>0</v>
      </c>
      <c r="J20" s="683">
        <v>0</v>
      </c>
      <c r="K20" s="683">
        <v>0</v>
      </c>
      <c r="L20" s="683">
        <v>0</v>
      </c>
      <c r="M20" s="683">
        <v>0</v>
      </c>
      <c r="N20" s="683">
        <v>0</v>
      </c>
      <c r="O20" s="683">
        <v>0</v>
      </c>
      <c r="P20" s="683">
        <v>0</v>
      </c>
      <c r="Q20" s="683">
        <v>0</v>
      </c>
      <c r="R20" s="683">
        <v>0</v>
      </c>
      <c r="S20" s="683">
        <v>0</v>
      </c>
      <c r="T20" s="683">
        <v>0</v>
      </c>
      <c r="U20" s="683">
        <v>0</v>
      </c>
      <c r="V20" s="683">
        <v>0</v>
      </c>
      <c r="W20" s="683">
        <v>0</v>
      </c>
      <c r="X20" s="683">
        <v>0</v>
      </c>
      <c r="Y20" s="683">
        <v>0</v>
      </c>
      <c r="Z20" s="683">
        <v>0</v>
      </c>
      <c r="AA20" s="683">
        <v>0</v>
      </c>
      <c r="AB20" s="469"/>
    </row>
    <row r="21" spans="1:28">
      <c r="A21" s="438">
        <v>2.6</v>
      </c>
      <c r="B21" s="470" t="s">
        <v>479</v>
      </c>
      <c r="C21" s="689">
        <v>0</v>
      </c>
      <c r="D21" s="683">
        <v>0</v>
      </c>
      <c r="E21" s="683">
        <v>0</v>
      </c>
      <c r="F21" s="683">
        <v>0</v>
      </c>
      <c r="G21" s="683">
        <v>0</v>
      </c>
      <c r="H21" s="683">
        <v>0</v>
      </c>
      <c r="I21" s="683">
        <v>0</v>
      </c>
      <c r="J21" s="683">
        <v>0</v>
      </c>
      <c r="K21" s="683">
        <v>0</v>
      </c>
      <c r="L21" s="683">
        <v>0</v>
      </c>
      <c r="M21" s="683">
        <v>0</v>
      </c>
      <c r="N21" s="683">
        <v>0</v>
      </c>
      <c r="O21" s="683">
        <v>0</v>
      </c>
      <c r="P21" s="683">
        <v>0</v>
      </c>
      <c r="Q21" s="683">
        <v>0</v>
      </c>
      <c r="R21" s="683">
        <v>0</v>
      </c>
      <c r="S21" s="683">
        <v>0</v>
      </c>
      <c r="T21" s="683">
        <v>0</v>
      </c>
      <c r="U21" s="683">
        <v>0</v>
      </c>
      <c r="V21" s="683">
        <v>0</v>
      </c>
      <c r="W21" s="683">
        <v>0</v>
      </c>
      <c r="X21" s="683">
        <v>0</v>
      </c>
      <c r="Y21" s="683">
        <v>0</v>
      </c>
      <c r="Z21" s="683">
        <v>0</v>
      </c>
      <c r="AA21" s="683">
        <v>0</v>
      </c>
      <c r="AB21" s="469"/>
    </row>
    <row r="22" spans="1:28">
      <c r="A22" s="471">
        <v>3</v>
      </c>
      <c r="B22" s="443" t="s">
        <v>520</v>
      </c>
      <c r="C22" s="685">
        <v>55468864.929999985</v>
      </c>
      <c r="D22" s="685">
        <v>54015961.729999982</v>
      </c>
      <c r="E22" s="690">
        <v>0</v>
      </c>
      <c r="F22" s="690">
        <v>0</v>
      </c>
      <c r="G22" s="690">
        <v>0</v>
      </c>
      <c r="H22" s="685">
        <v>469474.95</v>
      </c>
      <c r="I22" s="690">
        <v>0</v>
      </c>
      <c r="J22" s="690">
        <v>0</v>
      </c>
      <c r="K22" s="690">
        <v>0</v>
      </c>
      <c r="L22" s="685">
        <v>983428.25</v>
      </c>
      <c r="M22" s="690">
        <v>0</v>
      </c>
      <c r="N22" s="690">
        <v>0</v>
      </c>
      <c r="O22" s="690">
        <v>0</v>
      </c>
      <c r="P22" s="690">
        <v>0</v>
      </c>
      <c r="Q22" s="690">
        <v>0</v>
      </c>
      <c r="R22" s="690">
        <v>0</v>
      </c>
      <c r="S22" s="690">
        <v>0</v>
      </c>
      <c r="T22" s="685">
        <v>0</v>
      </c>
      <c r="U22" s="690">
        <v>0</v>
      </c>
      <c r="V22" s="690">
        <v>0</v>
      </c>
      <c r="W22" s="690">
        <v>0</v>
      </c>
      <c r="X22" s="690">
        <v>0</v>
      </c>
      <c r="Y22" s="690">
        <v>0</v>
      </c>
      <c r="Z22" s="690">
        <v>0</v>
      </c>
      <c r="AA22" s="690">
        <v>0</v>
      </c>
      <c r="AB22" s="469"/>
    </row>
    <row r="23" spans="1:28">
      <c r="A23" s="438">
        <v>3.1</v>
      </c>
      <c r="B23" s="470" t="s">
        <v>474</v>
      </c>
      <c r="C23" s="689">
        <v>0</v>
      </c>
      <c r="D23" s="685">
        <v>0</v>
      </c>
      <c r="E23" s="690">
        <v>0</v>
      </c>
      <c r="F23" s="690">
        <v>0</v>
      </c>
      <c r="G23" s="690">
        <v>0</v>
      </c>
      <c r="H23" s="685">
        <v>0</v>
      </c>
      <c r="I23" s="690">
        <v>0</v>
      </c>
      <c r="J23" s="690">
        <v>0</v>
      </c>
      <c r="K23" s="690">
        <v>0</v>
      </c>
      <c r="L23" s="685">
        <v>0</v>
      </c>
      <c r="M23" s="690">
        <v>0</v>
      </c>
      <c r="N23" s="690">
        <v>0</v>
      </c>
      <c r="O23" s="690">
        <v>0</v>
      </c>
      <c r="P23" s="690">
        <v>0</v>
      </c>
      <c r="Q23" s="690">
        <v>0</v>
      </c>
      <c r="R23" s="690">
        <v>0</v>
      </c>
      <c r="S23" s="690">
        <v>0</v>
      </c>
      <c r="T23" s="685">
        <v>0</v>
      </c>
      <c r="U23" s="690">
        <v>0</v>
      </c>
      <c r="V23" s="690">
        <v>0</v>
      </c>
      <c r="W23" s="690">
        <v>0</v>
      </c>
      <c r="X23" s="690">
        <v>0</v>
      </c>
      <c r="Y23" s="690">
        <v>0</v>
      </c>
      <c r="Z23" s="690">
        <v>0</v>
      </c>
      <c r="AA23" s="690">
        <v>0</v>
      </c>
      <c r="AB23" s="469"/>
    </row>
    <row r="24" spans="1:28">
      <c r="A24" s="438">
        <v>3.2</v>
      </c>
      <c r="B24" s="470" t="s">
        <v>475</v>
      </c>
      <c r="C24" s="689">
        <v>0</v>
      </c>
      <c r="D24" s="685">
        <v>0</v>
      </c>
      <c r="E24" s="690">
        <v>0</v>
      </c>
      <c r="F24" s="690">
        <v>0</v>
      </c>
      <c r="G24" s="690">
        <v>0</v>
      </c>
      <c r="H24" s="685">
        <v>0</v>
      </c>
      <c r="I24" s="690">
        <v>0</v>
      </c>
      <c r="J24" s="690">
        <v>0</v>
      </c>
      <c r="K24" s="690">
        <v>0</v>
      </c>
      <c r="L24" s="685">
        <v>0</v>
      </c>
      <c r="M24" s="690">
        <v>0</v>
      </c>
      <c r="N24" s="690">
        <v>0</v>
      </c>
      <c r="O24" s="690">
        <v>0</v>
      </c>
      <c r="P24" s="690">
        <v>0</v>
      </c>
      <c r="Q24" s="690">
        <v>0</v>
      </c>
      <c r="R24" s="690">
        <v>0</v>
      </c>
      <c r="S24" s="690">
        <v>0</v>
      </c>
      <c r="T24" s="685">
        <v>0</v>
      </c>
      <c r="U24" s="690">
        <v>0</v>
      </c>
      <c r="V24" s="690">
        <v>0</v>
      </c>
      <c r="W24" s="690">
        <v>0</v>
      </c>
      <c r="X24" s="690">
        <v>0</v>
      </c>
      <c r="Y24" s="690">
        <v>0</v>
      </c>
      <c r="Z24" s="690">
        <v>0</v>
      </c>
      <c r="AA24" s="690">
        <v>0</v>
      </c>
      <c r="AB24" s="469"/>
    </row>
    <row r="25" spans="1:28">
      <c r="A25" s="438">
        <v>3.3</v>
      </c>
      <c r="B25" s="470" t="s">
        <v>476</v>
      </c>
      <c r="C25" s="689">
        <v>0</v>
      </c>
      <c r="D25" s="685">
        <v>0</v>
      </c>
      <c r="E25" s="690">
        <v>0</v>
      </c>
      <c r="F25" s="690">
        <v>0</v>
      </c>
      <c r="G25" s="690">
        <v>0</v>
      </c>
      <c r="H25" s="685">
        <v>0</v>
      </c>
      <c r="I25" s="690">
        <v>0</v>
      </c>
      <c r="J25" s="690">
        <v>0</v>
      </c>
      <c r="K25" s="690">
        <v>0</v>
      </c>
      <c r="L25" s="685">
        <v>0</v>
      </c>
      <c r="M25" s="690">
        <v>0</v>
      </c>
      <c r="N25" s="690">
        <v>0</v>
      </c>
      <c r="O25" s="690">
        <v>0</v>
      </c>
      <c r="P25" s="690">
        <v>0</v>
      </c>
      <c r="Q25" s="690">
        <v>0</v>
      </c>
      <c r="R25" s="690">
        <v>0</v>
      </c>
      <c r="S25" s="690">
        <v>0</v>
      </c>
      <c r="T25" s="685">
        <v>0</v>
      </c>
      <c r="U25" s="690">
        <v>0</v>
      </c>
      <c r="V25" s="690">
        <v>0</v>
      </c>
      <c r="W25" s="690">
        <v>0</v>
      </c>
      <c r="X25" s="690">
        <v>0</v>
      </c>
      <c r="Y25" s="690">
        <v>0</v>
      </c>
      <c r="Z25" s="690">
        <v>0</v>
      </c>
      <c r="AA25" s="690">
        <v>0</v>
      </c>
      <c r="AB25" s="469"/>
    </row>
    <row r="26" spans="1:28">
      <c r="A26" s="438">
        <v>3.4</v>
      </c>
      <c r="B26" s="470" t="s">
        <v>477</v>
      </c>
      <c r="C26" s="689">
        <v>12826730</v>
      </c>
      <c r="D26" s="685">
        <v>12826730</v>
      </c>
      <c r="E26" s="690">
        <v>0</v>
      </c>
      <c r="F26" s="690">
        <v>0</v>
      </c>
      <c r="G26" s="690">
        <v>0</v>
      </c>
      <c r="H26" s="685">
        <v>0</v>
      </c>
      <c r="I26" s="690">
        <v>0</v>
      </c>
      <c r="J26" s="690">
        <v>0</v>
      </c>
      <c r="K26" s="690">
        <v>0</v>
      </c>
      <c r="L26" s="685">
        <v>0</v>
      </c>
      <c r="M26" s="690">
        <v>0</v>
      </c>
      <c r="N26" s="690">
        <v>0</v>
      </c>
      <c r="O26" s="690">
        <v>0</v>
      </c>
      <c r="P26" s="690">
        <v>0</v>
      </c>
      <c r="Q26" s="690">
        <v>0</v>
      </c>
      <c r="R26" s="690">
        <v>0</v>
      </c>
      <c r="S26" s="690">
        <v>0</v>
      </c>
      <c r="T26" s="685">
        <v>0</v>
      </c>
      <c r="U26" s="690">
        <v>0</v>
      </c>
      <c r="V26" s="690">
        <v>0</v>
      </c>
      <c r="W26" s="690">
        <v>0</v>
      </c>
      <c r="X26" s="690">
        <v>0</v>
      </c>
      <c r="Y26" s="690">
        <v>0</v>
      </c>
      <c r="Z26" s="690">
        <v>0</v>
      </c>
      <c r="AA26" s="690">
        <v>0</v>
      </c>
      <c r="AB26" s="469"/>
    </row>
    <row r="27" spans="1:28">
      <c r="A27" s="438">
        <v>3.5</v>
      </c>
      <c r="B27" s="470" t="s">
        <v>478</v>
      </c>
      <c r="C27" s="689">
        <v>42628366.529999986</v>
      </c>
      <c r="D27" s="685">
        <v>41175463.329999983</v>
      </c>
      <c r="E27" s="690">
        <v>0</v>
      </c>
      <c r="F27" s="690">
        <v>0</v>
      </c>
      <c r="G27" s="690">
        <v>0</v>
      </c>
      <c r="H27" s="685">
        <v>469474.95</v>
      </c>
      <c r="I27" s="690">
        <v>0</v>
      </c>
      <c r="J27" s="690">
        <v>0</v>
      </c>
      <c r="K27" s="690">
        <v>0</v>
      </c>
      <c r="L27" s="685">
        <v>983428.25</v>
      </c>
      <c r="M27" s="690">
        <v>0</v>
      </c>
      <c r="N27" s="690">
        <v>0</v>
      </c>
      <c r="O27" s="690">
        <v>0</v>
      </c>
      <c r="P27" s="690">
        <v>0</v>
      </c>
      <c r="Q27" s="690">
        <v>0</v>
      </c>
      <c r="R27" s="690">
        <v>0</v>
      </c>
      <c r="S27" s="690">
        <v>0</v>
      </c>
      <c r="T27" s="685">
        <v>0</v>
      </c>
      <c r="U27" s="690">
        <v>0</v>
      </c>
      <c r="V27" s="690">
        <v>0</v>
      </c>
      <c r="W27" s="690">
        <v>0</v>
      </c>
      <c r="X27" s="690">
        <v>0</v>
      </c>
      <c r="Y27" s="690">
        <v>0</v>
      </c>
      <c r="Z27" s="690">
        <v>0</v>
      </c>
      <c r="AA27" s="690">
        <v>0</v>
      </c>
      <c r="AB27" s="469"/>
    </row>
    <row r="28" spans="1:28">
      <c r="A28" s="438">
        <v>3.6</v>
      </c>
      <c r="B28" s="470" t="s">
        <v>479</v>
      </c>
      <c r="C28" s="689">
        <v>13768.4</v>
      </c>
      <c r="D28" s="685">
        <v>13768.4</v>
      </c>
      <c r="E28" s="690">
        <v>0</v>
      </c>
      <c r="F28" s="690">
        <v>0</v>
      </c>
      <c r="G28" s="690">
        <v>0</v>
      </c>
      <c r="H28" s="685">
        <v>0</v>
      </c>
      <c r="I28" s="690">
        <v>0</v>
      </c>
      <c r="J28" s="690">
        <v>0</v>
      </c>
      <c r="K28" s="690">
        <v>0</v>
      </c>
      <c r="L28" s="685">
        <v>0</v>
      </c>
      <c r="M28" s="690">
        <v>0</v>
      </c>
      <c r="N28" s="690">
        <v>0</v>
      </c>
      <c r="O28" s="690">
        <v>0</v>
      </c>
      <c r="P28" s="690">
        <v>0</v>
      </c>
      <c r="Q28" s="690">
        <v>0</v>
      </c>
      <c r="R28" s="690">
        <v>0</v>
      </c>
      <c r="S28" s="690">
        <v>0</v>
      </c>
      <c r="T28" s="685">
        <v>0</v>
      </c>
      <c r="U28" s="690">
        <v>0</v>
      </c>
      <c r="V28" s="690">
        <v>0</v>
      </c>
      <c r="W28" s="690">
        <v>0</v>
      </c>
      <c r="X28" s="690">
        <v>0</v>
      </c>
      <c r="Y28" s="690">
        <v>0</v>
      </c>
      <c r="Z28" s="690">
        <v>0</v>
      </c>
      <c r="AA28" s="690">
        <v>0</v>
      </c>
      <c r="AB28" s="469"/>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3"/>
  <sheetViews>
    <sheetView showGridLines="0" zoomScale="80" zoomScaleNormal="80" workbookViewId="0">
      <selection activeCell="C16" sqref="C16"/>
    </sheetView>
  </sheetViews>
  <sheetFormatPr defaultColWidth="9.140625" defaultRowHeight="12.75"/>
  <cols>
    <col min="1" max="1" width="11.85546875" style="450" bestFit="1" customWidth="1"/>
    <col min="2" max="2" width="90.28515625" style="450" bestFit="1" customWidth="1"/>
    <col min="3" max="3" width="20.140625" style="450" customWidth="1"/>
    <col min="4" max="4" width="22.28515625" style="450" customWidth="1"/>
    <col min="5" max="7" width="17.140625" style="450" customWidth="1"/>
    <col min="8" max="8" width="22.28515625" style="450" customWidth="1"/>
    <col min="9" max="10" width="17.140625" style="450" customWidth="1"/>
    <col min="11" max="27" width="22.28515625" style="450" customWidth="1"/>
    <col min="28" max="16384" width="9.140625" style="450"/>
  </cols>
  <sheetData>
    <row r="1" spans="1:27" ht="13.5">
      <c r="A1" s="354" t="s">
        <v>30</v>
      </c>
      <c r="B1" s="435" t="str">
        <f>'Info '!C2</f>
        <v>JSC " Halyk Bank Georgia"</v>
      </c>
    </row>
    <row r="2" spans="1:27">
      <c r="A2" s="355" t="s">
        <v>31</v>
      </c>
      <c r="B2" s="434">
        <f>'1. key ratios '!B2</f>
        <v>45107</v>
      </c>
    </row>
    <row r="3" spans="1:27">
      <c r="A3" s="356" t="s">
        <v>482</v>
      </c>
      <c r="C3" s="452"/>
    </row>
    <row r="4" spans="1:27" ht="13.5" thickBot="1">
      <c r="A4" s="356"/>
      <c r="B4" s="505"/>
      <c r="C4" s="452"/>
    </row>
    <row r="5" spans="1:27" s="481" customFormat="1" ht="13.5" customHeight="1">
      <c r="A5" s="825" t="s">
        <v>688</v>
      </c>
      <c r="B5" s="826"/>
      <c r="C5" s="834" t="s">
        <v>687</v>
      </c>
      <c r="D5" s="835"/>
      <c r="E5" s="835"/>
      <c r="F5" s="835"/>
      <c r="G5" s="835"/>
      <c r="H5" s="835"/>
      <c r="I5" s="835"/>
      <c r="J5" s="835"/>
      <c r="K5" s="835"/>
      <c r="L5" s="835"/>
      <c r="M5" s="835"/>
      <c r="N5" s="835"/>
      <c r="O5" s="835"/>
      <c r="P5" s="835"/>
      <c r="Q5" s="835"/>
      <c r="R5" s="835"/>
      <c r="S5" s="836"/>
      <c r="T5" s="480"/>
      <c r="U5" s="480"/>
      <c r="V5" s="480"/>
      <c r="W5" s="480"/>
      <c r="X5" s="480"/>
      <c r="Y5" s="480"/>
      <c r="Z5" s="480"/>
      <c r="AA5" s="479"/>
    </row>
    <row r="6" spans="1:27" s="481" customFormat="1" ht="12" customHeight="1">
      <c r="A6" s="827"/>
      <c r="B6" s="828"/>
      <c r="C6" s="831" t="s">
        <v>64</v>
      </c>
      <c r="D6" s="823" t="s">
        <v>684</v>
      </c>
      <c r="E6" s="823"/>
      <c r="F6" s="823"/>
      <c r="G6" s="823"/>
      <c r="H6" s="823" t="s">
        <v>683</v>
      </c>
      <c r="I6" s="823"/>
      <c r="J6" s="823"/>
      <c r="K6" s="823"/>
      <c r="L6" s="478"/>
      <c r="M6" s="824" t="s">
        <v>682</v>
      </c>
      <c r="N6" s="824"/>
      <c r="O6" s="824"/>
      <c r="P6" s="824"/>
      <c r="Q6" s="824"/>
      <c r="R6" s="824"/>
      <c r="S6" s="833"/>
      <c r="T6" s="480"/>
      <c r="U6" s="812" t="s">
        <v>681</v>
      </c>
      <c r="V6" s="812"/>
      <c r="W6" s="812"/>
      <c r="X6" s="812"/>
      <c r="Y6" s="812"/>
      <c r="Z6" s="812"/>
      <c r="AA6" s="805"/>
    </row>
    <row r="7" spans="1:27" s="481" customFormat="1" ht="25.5">
      <c r="A7" s="829"/>
      <c r="B7" s="830"/>
      <c r="C7" s="832"/>
      <c r="D7" s="475"/>
      <c r="E7" s="473" t="s">
        <v>472</v>
      </c>
      <c r="F7" s="447" t="s">
        <v>679</v>
      </c>
      <c r="G7" s="449" t="s">
        <v>680</v>
      </c>
      <c r="H7" s="504"/>
      <c r="I7" s="473" t="s">
        <v>472</v>
      </c>
      <c r="J7" s="447" t="s">
        <v>679</v>
      </c>
      <c r="K7" s="449" t="s">
        <v>680</v>
      </c>
      <c r="L7" s="474"/>
      <c r="M7" s="473" t="s">
        <v>472</v>
      </c>
      <c r="N7" s="447" t="s">
        <v>679</v>
      </c>
      <c r="O7" s="447" t="s">
        <v>678</v>
      </c>
      <c r="P7" s="447" t="s">
        <v>677</v>
      </c>
      <c r="Q7" s="447" t="s">
        <v>676</v>
      </c>
      <c r="R7" s="447" t="s">
        <v>675</v>
      </c>
      <c r="S7" s="503" t="s">
        <v>674</v>
      </c>
      <c r="T7" s="502"/>
      <c r="U7" s="473" t="s">
        <v>472</v>
      </c>
      <c r="V7" s="473" t="s">
        <v>679</v>
      </c>
      <c r="W7" s="473" t="s">
        <v>678</v>
      </c>
      <c r="X7" s="473" t="s">
        <v>677</v>
      </c>
      <c r="Y7" s="473" t="s">
        <v>676</v>
      </c>
      <c r="Z7" s="447" t="s">
        <v>675</v>
      </c>
      <c r="AA7" s="473" t="s">
        <v>674</v>
      </c>
    </row>
    <row r="8" spans="1:27">
      <c r="A8" s="501">
        <v>1</v>
      </c>
      <c r="B8" s="500" t="s">
        <v>473</v>
      </c>
      <c r="C8" s="691">
        <v>642668675.1788311</v>
      </c>
      <c r="D8" s="683">
        <v>506105472.28608912</v>
      </c>
      <c r="E8" s="683">
        <v>31480637.518148094</v>
      </c>
      <c r="F8" s="683">
        <v>0</v>
      </c>
      <c r="G8" s="683">
        <v>0</v>
      </c>
      <c r="H8" s="683">
        <v>61987052.843105406</v>
      </c>
      <c r="I8" s="683">
        <v>16082259.820926046</v>
      </c>
      <c r="J8" s="683">
        <v>6524940.4686017018</v>
      </c>
      <c r="K8" s="683">
        <v>0</v>
      </c>
      <c r="L8" s="683">
        <v>73230118.328620464</v>
      </c>
      <c r="M8" s="683">
        <v>2929162.7819621377</v>
      </c>
      <c r="N8" s="683">
        <v>13508752.221061446</v>
      </c>
      <c r="O8" s="683">
        <v>11854835.932910865</v>
      </c>
      <c r="P8" s="683">
        <v>12353448.341930512</v>
      </c>
      <c r="Q8" s="683">
        <v>5768874.6849189447</v>
      </c>
      <c r="R8" s="683">
        <v>4818048.4471804099</v>
      </c>
      <c r="S8" s="692">
        <v>282409.18655707838</v>
      </c>
      <c r="T8" s="693">
        <v>1346031.7210161949</v>
      </c>
      <c r="U8" s="683">
        <v>0</v>
      </c>
      <c r="V8" s="683">
        <v>38581.878412034013</v>
      </c>
      <c r="W8" s="683">
        <v>36429.390000000007</v>
      </c>
      <c r="X8" s="683">
        <v>45156.35</v>
      </c>
      <c r="Y8" s="683">
        <v>1140599.326791543</v>
      </c>
      <c r="Z8" s="683">
        <v>85264.77581261759</v>
      </c>
      <c r="AA8" s="692">
        <v>0</v>
      </c>
    </row>
    <row r="9" spans="1:27">
      <c r="A9" s="498">
        <v>1.1000000000000001</v>
      </c>
      <c r="B9" s="499" t="s">
        <v>483</v>
      </c>
      <c r="C9" s="694">
        <v>608254261.18162465</v>
      </c>
      <c r="D9" s="683">
        <v>481543932.72029078</v>
      </c>
      <c r="E9" s="683">
        <v>30364506.947076857</v>
      </c>
      <c r="F9" s="683">
        <v>0</v>
      </c>
      <c r="G9" s="683">
        <v>0</v>
      </c>
      <c r="H9" s="683">
        <v>54906084.157470144</v>
      </c>
      <c r="I9" s="683">
        <v>15914576.685563179</v>
      </c>
      <c r="J9" s="683">
        <v>6404888.5794684719</v>
      </c>
      <c r="K9" s="683">
        <v>0</v>
      </c>
      <c r="L9" s="683">
        <v>70777745.781995267</v>
      </c>
      <c r="M9" s="683">
        <v>2855250.9864652772</v>
      </c>
      <c r="N9" s="683">
        <v>13489144.055779841</v>
      </c>
      <c r="O9" s="683">
        <v>11495302.599446241</v>
      </c>
      <c r="P9" s="683">
        <v>11819673.65622909</v>
      </c>
      <c r="Q9" s="683">
        <v>5131652.4660170088</v>
      </c>
      <c r="R9" s="683">
        <v>4414511.6710290229</v>
      </c>
      <c r="S9" s="692">
        <v>119926.72114454722</v>
      </c>
      <c r="T9" s="693">
        <v>1026498.5218684238</v>
      </c>
      <c r="U9" s="683">
        <v>0</v>
      </c>
      <c r="V9" s="683">
        <v>35229.918386243007</v>
      </c>
      <c r="W9" s="683">
        <v>0</v>
      </c>
      <c r="X9" s="683">
        <v>0</v>
      </c>
      <c r="Y9" s="683">
        <v>932390.3134113407</v>
      </c>
      <c r="Z9" s="683">
        <v>58878.290070839837</v>
      </c>
      <c r="AA9" s="692">
        <v>0</v>
      </c>
    </row>
    <row r="10" spans="1:27">
      <c r="A10" s="496" t="s">
        <v>14</v>
      </c>
      <c r="B10" s="497" t="s">
        <v>484</v>
      </c>
      <c r="C10" s="695">
        <v>591131917.81375432</v>
      </c>
      <c r="D10" s="683">
        <v>460231329.58175391</v>
      </c>
      <c r="E10" s="683">
        <v>31258221.977415998</v>
      </c>
      <c r="F10" s="683">
        <v>0</v>
      </c>
      <c r="G10" s="683">
        <v>0</v>
      </c>
      <c r="H10" s="683">
        <v>60071574.29956951</v>
      </c>
      <c r="I10" s="683">
        <v>16039411.392153569</v>
      </c>
      <c r="J10" s="683">
        <v>6428300.2735900516</v>
      </c>
      <c r="K10" s="683">
        <v>0</v>
      </c>
      <c r="L10" s="683">
        <v>69896623.619019464</v>
      </c>
      <c r="M10" s="683">
        <v>2855511.7964652767</v>
      </c>
      <c r="N10" s="683">
        <v>13489144.055779839</v>
      </c>
      <c r="O10" s="683">
        <v>11530990.999446241</v>
      </c>
      <c r="P10" s="683">
        <v>11972312.269302459</v>
      </c>
      <c r="Q10" s="683">
        <v>4095534.2872418356</v>
      </c>
      <c r="R10" s="683">
        <v>4398726.8551246338</v>
      </c>
      <c r="S10" s="692">
        <v>101411.78977499918</v>
      </c>
      <c r="T10" s="693">
        <v>932390.3134113407</v>
      </c>
      <c r="U10" s="683">
        <v>0</v>
      </c>
      <c r="V10" s="683">
        <v>0</v>
      </c>
      <c r="W10" s="683">
        <v>0</v>
      </c>
      <c r="X10" s="683">
        <v>0</v>
      </c>
      <c r="Y10" s="683">
        <v>932390.3134113407</v>
      </c>
      <c r="Z10" s="683">
        <v>0</v>
      </c>
      <c r="AA10" s="692">
        <v>0</v>
      </c>
    </row>
    <row r="11" spans="1:27">
      <c r="A11" s="495" t="s">
        <v>485</v>
      </c>
      <c r="B11" s="494" t="s">
        <v>486</v>
      </c>
      <c r="C11" s="696">
        <v>392546729.20026183</v>
      </c>
      <c r="D11" s="683">
        <v>314415682.7689752</v>
      </c>
      <c r="E11" s="683">
        <v>18346924.346216653</v>
      </c>
      <c r="F11" s="683">
        <v>0</v>
      </c>
      <c r="G11" s="683">
        <v>0</v>
      </c>
      <c r="H11" s="683">
        <v>38860334.608723827</v>
      </c>
      <c r="I11" s="683">
        <v>14026946.789713962</v>
      </c>
      <c r="J11" s="683">
        <v>4981553.8370936112</v>
      </c>
      <c r="K11" s="683">
        <v>0</v>
      </c>
      <c r="L11" s="683">
        <v>39270711.822562814</v>
      </c>
      <c r="M11" s="683">
        <v>2568573.6361845229</v>
      </c>
      <c r="N11" s="683">
        <v>10863122.234050121</v>
      </c>
      <c r="O11" s="683">
        <v>7061472.7271458339</v>
      </c>
      <c r="P11" s="683">
        <v>2171204.0206525726</v>
      </c>
      <c r="Q11" s="683">
        <v>2207114.6489816629</v>
      </c>
      <c r="R11" s="683">
        <v>3383675.1360993041</v>
      </c>
      <c r="S11" s="692">
        <v>101411.78977499918</v>
      </c>
      <c r="T11" s="693">
        <v>0</v>
      </c>
      <c r="U11" s="683">
        <v>0</v>
      </c>
      <c r="V11" s="683">
        <v>0</v>
      </c>
      <c r="W11" s="683">
        <v>0</v>
      </c>
      <c r="X11" s="683">
        <v>0</v>
      </c>
      <c r="Y11" s="683">
        <v>0</v>
      </c>
      <c r="Z11" s="683">
        <v>0</v>
      </c>
      <c r="AA11" s="692">
        <v>0</v>
      </c>
    </row>
    <row r="12" spans="1:27">
      <c r="A12" s="495" t="s">
        <v>487</v>
      </c>
      <c r="B12" s="494" t="s">
        <v>488</v>
      </c>
      <c r="C12" s="696">
        <v>135442823.00254622</v>
      </c>
      <c r="D12" s="683">
        <v>110708654.48730214</v>
      </c>
      <c r="E12" s="683">
        <v>9062165.2559205443</v>
      </c>
      <c r="F12" s="683">
        <v>0</v>
      </c>
      <c r="G12" s="683">
        <v>0</v>
      </c>
      <c r="H12" s="683">
        <v>10412070.829102099</v>
      </c>
      <c r="I12" s="683">
        <v>1455515.3558492158</v>
      </c>
      <c r="J12" s="683">
        <v>469160.8612503988</v>
      </c>
      <c r="K12" s="683">
        <v>0</v>
      </c>
      <c r="L12" s="683">
        <v>14322097.686141992</v>
      </c>
      <c r="M12" s="683">
        <v>173706.1073200473</v>
      </c>
      <c r="N12" s="683">
        <v>715437.56116319366</v>
      </c>
      <c r="O12" s="683">
        <v>4015790.5993687073</v>
      </c>
      <c r="P12" s="683">
        <v>6398279.8648516471</v>
      </c>
      <c r="Q12" s="683">
        <v>131104.1723184727</v>
      </c>
      <c r="R12" s="683">
        <v>0</v>
      </c>
      <c r="S12" s="692">
        <v>0</v>
      </c>
      <c r="T12" s="693">
        <v>0</v>
      </c>
      <c r="U12" s="683">
        <v>0</v>
      </c>
      <c r="V12" s="683">
        <v>0</v>
      </c>
      <c r="W12" s="683">
        <v>0</v>
      </c>
      <c r="X12" s="683">
        <v>0</v>
      </c>
      <c r="Y12" s="683">
        <v>0</v>
      </c>
      <c r="Z12" s="683">
        <v>0</v>
      </c>
      <c r="AA12" s="692">
        <v>0</v>
      </c>
    </row>
    <row r="13" spans="1:27">
      <c r="A13" s="495" t="s">
        <v>489</v>
      </c>
      <c r="B13" s="494" t="s">
        <v>490</v>
      </c>
      <c r="C13" s="696">
        <v>43354902.667712539</v>
      </c>
      <c r="D13" s="683">
        <v>28049927.99796012</v>
      </c>
      <c r="E13" s="683">
        <v>3664159.9951081891</v>
      </c>
      <c r="F13" s="683">
        <v>0</v>
      </c>
      <c r="G13" s="683">
        <v>0</v>
      </c>
      <c r="H13" s="683">
        <v>494575.2153559195</v>
      </c>
      <c r="I13" s="683">
        <v>153574.54</v>
      </c>
      <c r="J13" s="683">
        <v>187644.06149844441</v>
      </c>
      <c r="K13" s="683">
        <v>0</v>
      </c>
      <c r="L13" s="683">
        <v>14810399.454396501</v>
      </c>
      <c r="M13" s="683">
        <v>113232.05296070661</v>
      </c>
      <c r="N13" s="683">
        <v>1910584.2605665228</v>
      </c>
      <c r="O13" s="683">
        <v>210817.67293169961</v>
      </c>
      <c r="P13" s="683">
        <v>2493975.8507248703</v>
      </c>
      <c r="Q13" s="683">
        <v>1599088.8130969098</v>
      </c>
      <c r="R13" s="683">
        <v>1015051.7190253296</v>
      </c>
      <c r="S13" s="692">
        <v>0</v>
      </c>
      <c r="T13" s="693">
        <v>0</v>
      </c>
      <c r="U13" s="683">
        <v>0</v>
      </c>
      <c r="V13" s="683">
        <v>0</v>
      </c>
      <c r="W13" s="683">
        <v>0</v>
      </c>
      <c r="X13" s="683">
        <v>0</v>
      </c>
      <c r="Y13" s="683">
        <v>0</v>
      </c>
      <c r="Z13" s="683">
        <v>0</v>
      </c>
      <c r="AA13" s="692">
        <v>0</v>
      </c>
    </row>
    <row r="14" spans="1:27">
      <c r="A14" s="495" t="s">
        <v>491</v>
      </c>
      <c r="B14" s="494" t="s">
        <v>492</v>
      </c>
      <c r="C14" s="696">
        <v>19787462.943233676</v>
      </c>
      <c r="D14" s="683">
        <v>7057064.3275165139</v>
      </c>
      <c r="E14" s="683">
        <v>184972.38017060806</v>
      </c>
      <c r="F14" s="683">
        <v>0</v>
      </c>
      <c r="G14" s="683">
        <v>0</v>
      </c>
      <c r="H14" s="683">
        <v>10304593.646387665</v>
      </c>
      <c r="I14" s="683">
        <v>403374.70659039204</v>
      </c>
      <c r="J14" s="683">
        <v>789941.51374759688</v>
      </c>
      <c r="K14" s="683">
        <v>0</v>
      </c>
      <c r="L14" s="683">
        <v>1493414.65591816</v>
      </c>
      <c r="M14" s="683">
        <v>0</v>
      </c>
      <c r="N14" s="683">
        <v>0</v>
      </c>
      <c r="O14" s="683">
        <v>242910</v>
      </c>
      <c r="P14" s="683">
        <v>908852.53307336941</v>
      </c>
      <c r="Q14" s="683">
        <v>158226.65284479043</v>
      </c>
      <c r="R14" s="683">
        <v>0</v>
      </c>
      <c r="S14" s="692">
        <v>0</v>
      </c>
      <c r="T14" s="693">
        <v>932390.3134113407</v>
      </c>
      <c r="U14" s="683">
        <v>0</v>
      </c>
      <c r="V14" s="683">
        <v>0</v>
      </c>
      <c r="W14" s="683">
        <v>0</v>
      </c>
      <c r="X14" s="683">
        <v>0</v>
      </c>
      <c r="Y14" s="683">
        <v>932390.3134113407</v>
      </c>
      <c r="Z14" s="683">
        <v>0</v>
      </c>
      <c r="AA14" s="692">
        <v>0</v>
      </c>
    </row>
    <row r="15" spans="1:27">
      <c r="A15" s="493">
        <v>1.2</v>
      </c>
      <c r="B15" s="491" t="s">
        <v>686</v>
      </c>
      <c r="C15" s="697">
        <v>13787683.800000004</v>
      </c>
      <c r="D15" s="683">
        <v>2717489.6400000015</v>
      </c>
      <c r="E15" s="683">
        <v>353102.39000000007</v>
      </c>
      <c r="F15" s="683">
        <v>0</v>
      </c>
      <c r="G15" s="683">
        <v>0</v>
      </c>
      <c r="H15" s="683">
        <v>1184486.0799999998</v>
      </c>
      <c r="I15" s="683">
        <v>344434.91999999993</v>
      </c>
      <c r="J15" s="683">
        <v>321151.41999999981</v>
      </c>
      <c r="K15" s="683">
        <v>0</v>
      </c>
      <c r="L15" s="683">
        <v>9271216.5100000016</v>
      </c>
      <c r="M15" s="683">
        <v>348092.34</v>
      </c>
      <c r="N15" s="683">
        <v>1236989.5699999998</v>
      </c>
      <c r="O15" s="683">
        <v>1437619.7999999998</v>
      </c>
      <c r="P15" s="683">
        <v>1531503.64</v>
      </c>
      <c r="Q15" s="683">
        <v>1636853.7399999998</v>
      </c>
      <c r="R15" s="683">
        <v>625335.15999999992</v>
      </c>
      <c r="S15" s="692">
        <v>18013.629999999997</v>
      </c>
      <c r="T15" s="693">
        <v>614491.57000000007</v>
      </c>
      <c r="U15" s="683">
        <v>0</v>
      </c>
      <c r="V15" s="683">
        <v>4202.93</v>
      </c>
      <c r="W15" s="683">
        <v>0</v>
      </c>
      <c r="X15" s="683">
        <v>0</v>
      </c>
      <c r="Y15" s="683">
        <v>603286.41</v>
      </c>
      <c r="Z15" s="683">
        <v>7002.2300000000023</v>
      </c>
      <c r="AA15" s="692">
        <v>0</v>
      </c>
    </row>
    <row r="16" spans="1:27">
      <c r="A16" s="492">
        <v>1.3</v>
      </c>
      <c r="B16" s="491" t="s">
        <v>531</v>
      </c>
      <c r="C16" s="698">
        <v>0</v>
      </c>
      <c r="D16" s="699">
        <v>0</v>
      </c>
      <c r="E16" s="699">
        <v>0</v>
      </c>
      <c r="F16" s="699">
        <v>0</v>
      </c>
      <c r="G16" s="699">
        <v>0</v>
      </c>
      <c r="H16" s="699">
        <v>0</v>
      </c>
      <c r="I16" s="699">
        <v>0</v>
      </c>
      <c r="J16" s="699">
        <v>0</v>
      </c>
      <c r="K16" s="699">
        <v>0</v>
      </c>
      <c r="L16" s="699">
        <v>0</v>
      </c>
      <c r="M16" s="699">
        <v>0</v>
      </c>
      <c r="N16" s="699">
        <v>0</v>
      </c>
      <c r="O16" s="699">
        <v>0</v>
      </c>
      <c r="P16" s="699">
        <v>0</v>
      </c>
      <c r="Q16" s="699">
        <v>0</v>
      </c>
      <c r="R16" s="699">
        <v>0</v>
      </c>
      <c r="S16" s="700">
        <v>0</v>
      </c>
      <c r="T16" s="701">
        <v>0</v>
      </c>
      <c r="U16" s="699">
        <v>0</v>
      </c>
      <c r="V16" s="699">
        <v>0</v>
      </c>
      <c r="W16" s="699">
        <v>0</v>
      </c>
      <c r="X16" s="699">
        <v>0</v>
      </c>
      <c r="Y16" s="699">
        <v>0</v>
      </c>
      <c r="Z16" s="699">
        <v>0</v>
      </c>
      <c r="AA16" s="700">
        <v>0</v>
      </c>
    </row>
    <row r="17" spans="1:27" s="481" customFormat="1">
      <c r="A17" s="489" t="s">
        <v>493</v>
      </c>
      <c r="B17" s="490" t="s">
        <v>494</v>
      </c>
      <c r="C17" s="702">
        <v>588555270.72077501</v>
      </c>
      <c r="D17" s="684">
        <v>460658822.42183298</v>
      </c>
      <c r="E17" s="684">
        <v>30229695.196906239</v>
      </c>
      <c r="F17" s="684">
        <v>0</v>
      </c>
      <c r="G17" s="684">
        <v>0</v>
      </c>
      <c r="H17" s="684">
        <v>57715604.234761901</v>
      </c>
      <c r="I17" s="684">
        <v>15914576.685563179</v>
      </c>
      <c r="J17" s="684">
        <v>6141255.5305800606</v>
      </c>
      <c r="K17" s="684">
        <v>0</v>
      </c>
      <c r="L17" s="684">
        <v>69679886.964180157</v>
      </c>
      <c r="M17" s="684">
        <v>2855250.9864652767</v>
      </c>
      <c r="N17" s="684">
        <v>13489144.055779839</v>
      </c>
      <c r="O17" s="684">
        <v>11495302.599446243</v>
      </c>
      <c r="P17" s="684">
        <v>11819673.656229088</v>
      </c>
      <c r="Q17" s="684">
        <v>4082686.8443970457</v>
      </c>
      <c r="R17" s="684">
        <v>4392360.2962034456</v>
      </c>
      <c r="S17" s="703">
        <v>101411.78977499918</v>
      </c>
      <c r="T17" s="704">
        <v>500957.1</v>
      </c>
      <c r="U17" s="684">
        <v>0</v>
      </c>
      <c r="V17" s="684">
        <v>0</v>
      </c>
      <c r="W17" s="684">
        <v>0</v>
      </c>
      <c r="X17" s="684">
        <v>0</v>
      </c>
      <c r="Y17" s="684">
        <v>500957.1</v>
      </c>
      <c r="Z17" s="684">
        <v>0</v>
      </c>
      <c r="AA17" s="703">
        <v>0</v>
      </c>
    </row>
    <row r="18" spans="1:27" s="481" customFormat="1">
      <c r="A18" s="486" t="s">
        <v>495</v>
      </c>
      <c r="B18" s="487" t="s">
        <v>496</v>
      </c>
      <c r="C18" s="705">
        <v>580873744.61710334</v>
      </c>
      <c r="D18" s="684">
        <v>456422085.13811725</v>
      </c>
      <c r="E18" s="684">
        <v>30229695.196906239</v>
      </c>
      <c r="F18" s="684">
        <v>0</v>
      </c>
      <c r="G18" s="684">
        <v>0</v>
      </c>
      <c r="H18" s="684">
        <v>54270815.414805897</v>
      </c>
      <c r="I18" s="684">
        <v>15798862.417071695</v>
      </c>
      <c r="J18" s="684">
        <v>6062595.5805800613</v>
      </c>
      <c r="K18" s="684">
        <v>0</v>
      </c>
      <c r="L18" s="684">
        <v>69679886.964180157</v>
      </c>
      <c r="M18" s="684">
        <v>2855250.9864652767</v>
      </c>
      <c r="N18" s="684">
        <v>13489144.055779839</v>
      </c>
      <c r="O18" s="684">
        <v>11495302.599446243</v>
      </c>
      <c r="P18" s="684">
        <v>11819673.656229088</v>
      </c>
      <c r="Q18" s="684">
        <v>4082686.8443970457</v>
      </c>
      <c r="R18" s="684">
        <v>4392360.2962034456</v>
      </c>
      <c r="S18" s="703">
        <v>101411.78977499918</v>
      </c>
      <c r="T18" s="704">
        <v>500957.1</v>
      </c>
      <c r="U18" s="684">
        <v>0</v>
      </c>
      <c r="V18" s="684">
        <v>0</v>
      </c>
      <c r="W18" s="684">
        <v>0</v>
      </c>
      <c r="X18" s="684">
        <v>0</v>
      </c>
      <c r="Y18" s="684">
        <v>500957.1</v>
      </c>
      <c r="Z18" s="684">
        <v>0</v>
      </c>
      <c r="AA18" s="703">
        <v>0</v>
      </c>
    </row>
    <row r="19" spans="1:27" s="481" customFormat="1">
      <c r="A19" s="489" t="s">
        <v>497</v>
      </c>
      <c r="B19" s="488" t="s">
        <v>498</v>
      </c>
      <c r="C19" s="706">
        <v>661974556.70922482</v>
      </c>
      <c r="D19" s="684">
        <v>525035862.56816685</v>
      </c>
      <c r="E19" s="684">
        <v>29485193.503093757</v>
      </c>
      <c r="F19" s="684">
        <v>0</v>
      </c>
      <c r="G19" s="684">
        <v>0</v>
      </c>
      <c r="H19" s="684">
        <v>66423615.30523809</v>
      </c>
      <c r="I19" s="684">
        <v>15420755.314436823</v>
      </c>
      <c r="J19" s="684">
        <v>6147982.8994199401</v>
      </c>
      <c r="K19" s="684">
        <v>0</v>
      </c>
      <c r="L19" s="684">
        <v>70515078.83581984</v>
      </c>
      <c r="M19" s="684">
        <v>4189291.3235347243</v>
      </c>
      <c r="N19" s="684">
        <v>14853742.584220156</v>
      </c>
      <c r="O19" s="684">
        <v>10087661.160553759</v>
      </c>
      <c r="P19" s="684">
        <v>3621604.7037709109</v>
      </c>
      <c r="Q19" s="684">
        <v>5988801.915602955</v>
      </c>
      <c r="R19" s="684">
        <v>7173389.8337965533</v>
      </c>
      <c r="S19" s="703">
        <v>66621.010225000835</v>
      </c>
      <c r="T19" s="704">
        <v>0</v>
      </c>
      <c r="U19" s="684">
        <v>0</v>
      </c>
      <c r="V19" s="684">
        <v>0</v>
      </c>
      <c r="W19" s="684">
        <v>0</v>
      </c>
      <c r="X19" s="684">
        <v>0</v>
      </c>
      <c r="Y19" s="684">
        <v>0</v>
      </c>
      <c r="Z19" s="684">
        <v>0</v>
      </c>
      <c r="AA19" s="703">
        <v>0</v>
      </c>
    </row>
    <row r="20" spans="1:27" s="481" customFormat="1">
      <c r="A20" s="486" t="s">
        <v>499</v>
      </c>
      <c r="B20" s="487" t="s">
        <v>496</v>
      </c>
      <c r="C20" s="705">
        <v>632818057.15289605</v>
      </c>
      <c r="D20" s="684">
        <v>506117663.33188206</v>
      </c>
      <c r="E20" s="684">
        <v>26810123.533093769</v>
      </c>
      <c r="F20" s="684">
        <v>0</v>
      </c>
      <c r="G20" s="684">
        <v>0</v>
      </c>
      <c r="H20" s="684">
        <v>59584707.345194124</v>
      </c>
      <c r="I20" s="684">
        <v>15027951.042928305</v>
      </c>
      <c r="J20" s="684">
        <v>6147982.8994199401</v>
      </c>
      <c r="K20" s="684">
        <v>0</v>
      </c>
      <c r="L20" s="684">
        <v>67115686.475819856</v>
      </c>
      <c r="M20" s="684">
        <v>4189291.3235347243</v>
      </c>
      <c r="N20" s="684">
        <v>14853742.554220157</v>
      </c>
      <c r="O20" s="684">
        <v>10087661.160553759</v>
      </c>
      <c r="P20" s="684">
        <v>3621604.7037709109</v>
      </c>
      <c r="Q20" s="684">
        <v>4443547.4356029546</v>
      </c>
      <c r="R20" s="684">
        <v>6976850.303796554</v>
      </c>
      <c r="S20" s="703">
        <v>66621.010225000835</v>
      </c>
      <c r="T20" s="704">
        <v>0</v>
      </c>
      <c r="U20" s="684">
        <v>0</v>
      </c>
      <c r="V20" s="684">
        <v>0</v>
      </c>
      <c r="W20" s="684">
        <v>0</v>
      </c>
      <c r="X20" s="684">
        <v>0</v>
      </c>
      <c r="Y20" s="684">
        <v>0</v>
      </c>
      <c r="Z20" s="684">
        <v>0</v>
      </c>
      <c r="AA20" s="703">
        <v>0</v>
      </c>
    </row>
    <row r="21" spans="1:27" s="481" customFormat="1">
      <c r="A21" s="485">
        <v>1.4</v>
      </c>
      <c r="B21" s="484" t="s">
        <v>500</v>
      </c>
      <c r="C21" s="707">
        <v>389656.00959999999</v>
      </c>
      <c r="D21" s="684">
        <v>285784.48239999998</v>
      </c>
      <c r="E21" s="684">
        <v>134872.34039999999</v>
      </c>
      <c r="F21" s="684">
        <v>0</v>
      </c>
      <c r="G21" s="684">
        <v>0</v>
      </c>
      <c r="H21" s="684">
        <v>103871.52720000001</v>
      </c>
      <c r="I21" s="684">
        <v>0</v>
      </c>
      <c r="J21" s="684">
        <v>103871.52720000001</v>
      </c>
      <c r="K21" s="684">
        <v>0</v>
      </c>
      <c r="L21" s="684">
        <v>0</v>
      </c>
      <c r="M21" s="684">
        <v>0</v>
      </c>
      <c r="N21" s="684">
        <v>0</v>
      </c>
      <c r="O21" s="684">
        <v>0</v>
      </c>
      <c r="P21" s="684">
        <v>0</v>
      </c>
      <c r="Q21" s="684">
        <v>0</v>
      </c>
      <c r="R21" s="684">
        <v>0</v>
      </c>
      <c r="S21" s="703">
        <v>0</v>
      </c>
      <c r="T21" s="704">
        <v>0</v>
      </c>
      <c r="U21" s="684">
        <v>0</v>
      </c>
      <c r="V21" s="684">
        <v>0</v>
      </c>
      <c r="W21" s="684">
        <v>0</v>
      </c>
      <c r="X21" s="684">
        <v>0</v>
      </c>
      <c r="Y21" s="684">
        <v>0</v>
      </c>
      <c r="Z21" s="684">
        <v>0</v>
      </c>
      <c r="AA21" s="703">
        <v>0</v>
      </c>
    </row>
    <row r="22" spans="1:27" s="481" customFormat="1" ht="13.5" thickBot="1">
      <c r="A22" s="483">
        <v>1.5</v>
      </c>
      <c r="B22" s="482" t="s">
        <v>501</v>
      </c>
      <c r="C22" s="708">
        <v>0</v>
      </c>
      <c r="D22" s="709">
        <v>0</v>
      </c>
      <c r="E22" s="709">
        <v>0</v>
      </c>
      <c r="F22" s="709">
        <v>0</v>
      </c>
      <c r="G22" s="709">
        <v>0</v>
      </c>
      <c r="H22" s="709">
        <v>0</v>
      </c>
      <c r="I22" s="709">
        <v>0</v>
      </c>
      <c r="J22" s="709">
        <v>0</v>
      </c>
      <c r="K22" s="709">
        <v>0</v>
      </c>
      <c r="L22" s="709">
        <v>0</v>
      </c>
      <c r="M22" s="709">
        <v>0</v>
      </c>
      <c r="N22" s="709">
        <v>0</v>
      </c>
      <c r="O22" s="709">
        <v>0</v>
      </c>
      <c r="P22" s="709">
        <v>0</v>
      </c>
      <c r="Q22" s="709">
        <v>0</v>
      </c>
      <c r="R22" s="709">
        <v>0</v>
      </c>
      <c r="S22" s="710">
        <v>0</v>
      </c>
      <c r="T22" s="711">
        <v>0</v>
      </c>
      <c r="U22" s="709">
        <v>0</v>
      </c>
      <c r="V22" s="709">
        <v>0</v>
      </c>
      <c r="W22" s="709">
        <v>0</v>
      </c>
      <c r="X22" s="709">
        <v>0</v>
      </c>
      <c r="Y22" s="709">
        <v>0</v>
      </c>
      <c r="Z22" s="709">
        <v>0</v>
      </c>
      <c r="AA22" s="710">
        <v>0</v>
      </c>
    </row>
    <row r="23" spans="1:27">
      <c r="A23" s="469"/>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showGridLines="0" zoomScale="80" zoomScaleNormal="80" workbookViewId="0">
      <selection activeCell="N7" sqref="N7"/>
    </sheetView>
  </sheetViews>
  <sheetFormatPr defaultColWidth="9.140625" defaultRowHeight="12.75"/>
  <cols>
    <col min="1" max="1" width="11.85546875" style="450" bestFit="1" customWidth="1"/>
    <col min="2" max="2" width="93.42578125" style="450" customWidth="1"/>
    <col min="3" max="3" width="15.5703125" style="450" bestFit="1" customWidth="1"/>
    <col min="4" max="5" width="16.140625" style="450" customWidth="1"/>
    <col min="6" max="6" width="16.140625" style="506" customWidth="1"/>
    <col min="7" max="7" width="25.28515625" style="506" customWidth="1"/>
    <col min="8" max="8" width="16.140625" style="450" customWidth="1"/>
    <col min="9" max="11" width="16.140625" style="506" customWidth="1"/>
    <col min="12" max="12" width="26.28515625" style="506" customWidth="1"/>
    <col min="13" max="16384" width="9.140625" style="450"/>
  </cols>
  <sheetData>
    <row r="1" spans="1:12" ht="13.5">
      <c r="A1" s="354" t="s">
        <v>30</v>
      </c>
      <c r="B1" s="435" t="str">
        <f>'Info '!C2</f>
        <v>JSC " Halyk Bank Georgia"</v>
      </c>
      <c r="F1" s="450"/>
      <c r="G1" s="450"/>
      <c r="I1" s="450"/>
      <c r="J1" s="450"/>
      <c r="K1" s="450"/>
      <c r="L1" s="450"/>
    </row>
    <row r="2" spans="1:12">
      <c r="A2" s="355" t="s">
        <v>31</v>
      </c>
      <c r="B2" s="434">
        <f>'1. key ratios '!B2</f>
        <v>45107</v>
      </c>
      <c r="F2" s="450"/>
      <c r="G2" s="450"/>
      <c r="I2" s="450"/>
      <c r="J2" s="450"/>
      <c r="K2" s="450"/>
      <c r="L2" s="450"/>
    </row>
    <row r="3" spans="1:12">
      <c r="A3" s="356" t="s">
        <v>502</v>
      </c>
      <c r="F3" s="450"/>
      <c r="G3" s="450"/>
      <c r="I3" s="450"/>
      <c r="J3" s="450"/>
      <c r="K3" s="450"/>
      <c r="L3" s="450"/>
    </row>
    <row r="4" spans="1:12">
      <c r="F4" s="450"/>
      <c r="G4" s="450"/>
      <c r="I4" s="450"/>
      <c r="J4" s="450"/>
      <c r="K4" s="450"/>
      <c r="L4" s="450"/>
    </row>
    <row r="5" spans="1:12" ht="37.5" customHeight="1">
      <c r="A5" s="791" t="s">
        <v>519</v>
      </c>
      <c r="B5" s="792"/>
      <c r="C5" s="837" t="s">
        <v>503</v>
      </c>
      <c r="D5" s="838"/>
      <c r="E5" s="838"/>
      <c r="F5" s="838"/>
      <c r="G5" s="838"/>
      <c r="H5" s="839" t="s">
        <v>663</v>
      </c>
      <c r="I5" s="840"/>
      <c r="J5" s="840"/>
      <c r="K5" s="840"/>
      <c r="L5" s="841"/>
    </row>
    <row r="6" spans="1:12" ht="39.6" customHeight="1">
      <c r="A6" s="795"/>
      <c r="B6" s="796"/>
      <c r="C6" s="358"/>
      <c r="D6" s="448" t="s">
        <v>684</v>
      </c>
      <c r="E6" s="448" t="s">
        <v>683</v>
      </c>
      <c r="F6" s="448" t="s">
        <v>682</v>
      </c>
      <c r="G6" s="448" t="s">
        <v>681</v>
      </c>
      <c r="H6" s="509"/>
      <c r="I6" s="448" t="s">
        <v>684</v>
      </c>
      <c r="J6" s="448" t="s">
        <v>683</v>
      </c>
      <c r="K6" s="448" t="s">
        <v>682</v>
      </c>
      <c r="L6" s="448" t="s">
        <v>681</v>
      </c>
    </row>
    <row r="7" spans="1:12">
      <c r="A7" s="439">
        <v>1</v>
      </c>
      <c r="B7" s="456" t="s">
        <v>522</v>
      </c>
      <c r="C7" s="712">
        <v>11933708.1</v>
      </c>
      <c r="D7" s="712">
        <v>10856203.52</v>
      </c>
      <c r="E7" s="712">
        <v>279325.33</v>
      </c>
      <c r="F7" s="712">
        <v>798179.25</v>
      </c>
      <c r="G7" s="712">
        <v>0</v>
      </c>
      <c r="H7" s="712">
        <v>352622.65</v>
      </c>
      <c r="I7" s="712">
        <v>94725.959999999992</v>
      </c>
      <c r="J7" s="712">
        <v>44451.27</v>
      </c>
      <c r="K7" s="712">
        <v>213445.42000000004</v>
      </c>
      <c r="L7" s="712">
        <v>0</v>
      </c>
    </row>
    <row r="8" spans="1:12">
      <c r="A8" s="439">
        <v>2</v>
      </c>
      <c r="B8" s="456" t="s">
        <v>435</v>
      </c>
      <c r="C8" s="712">
        <v>40030464.030000001</v>
      </c>
      <c r="D8" s="683">
        <v>32372050.59</v>
      </c>
      <c r="E8" s="683">
        <v>292094.62</v>
      </c>
      <c r="F8" s="713">
        <v>7308646.9299999997</v>
      </c>
      <c r="G8" s="713">
        <v>57671.89</v>
      </c>
      <c r="H8" s="683">
        <v>1268711.78</v>
      </c>
      <c r="I8" s="713">
        <v>257327.40000000002</v>
      </c>
      <c r="J8" s="713">
        <v>25670.46</v>
      </c>
      <c r="K8" s="713">
        <v>978833.65999999992</v>
      </c>
      <c r="L8" s="713">
        <v>6880.26</v>
      </c>
    </row>
    <row r="9" spans="1:12">
      <c r="A9" s="439">
        <v>3</v>
      </c>
      <c r="B9" s="456" t="s">
        <v>436</v>
      </c>
      <c r="C9" s="712">
        <v>0</v>
      </c>
      <c r="D9" s="683">
        <v>0</v>
      </c>
      <c r="E9" s="683">
        <v>0</v>
      </c>
      <c r="F9" s="714">
        <v>0</v>
      </c>
      <c r="G9" s="714">
        <v>0</v>
      </c>
      <c r="H9" s="683">
        <v>0</v>
      </c>
      <c r="I9" s="714">
        <v>0</v>
      </c>
      <c r="J9" s="714">
        <v>0</v>
      </c>
      <c r="K9" s="714">
        <v>0</v>
      </c>
      <c r="L9" s="714">
        <v>0</v>
      </c>
    </row>
    <row r="10" spans="1:12">
      <c r="A10" s="439">
        <v>4</v>
      </c>
      <c r="B10" s="456" t="s">
        <v>523</v>
      </c>
      <c r="C10" s="712">
        <v>34074577.520000003</v>
      </c>
      <c r="D10" s="683">
        <v>28183574.850000001</v>
      </c>
      <c r="E10" s="683">
        <v>3839525.91</v>
      </c>
      <c r="F10" s="714">
        <v>2051476.76</v>
      </c>
      <c r="G10" s="714">
        <v>0</v>
      </c>
      <c r="H10" s="683">
        <v>135979.78999999998</v>
      </c>
      <c r="I10" s="714">
        <v>118005.84999999999</v>
      </c>
      <c r="J10" s="714">
        <v>0</v>
      </c>
      <c r="K10" s="714">
        <v>17973.940000000002</v>
      </c>
      <c r="L10" s="714">
        <v>0</v>
      </c>
    </row>
    <row r="11" spans="1:12">
      <c r="A11" s="439">
        <v>5</v>
      </c>
      <c r="B11" s="456" t="s">
        <v>437</v>
      </c>
      <c r="C11" s="712">
        <v>115887921.67</v>
      </c>
      <c r="D11" s="683">
        <v>90367588.400000006</v>
      </c>
      <c r="E11" s="683">
        <v>12909365.390000001</v>
      </c>
      <c r="F11" s="714">
        <v>12491655.960000001</v>
      </c>
      <c r="G11" s="714">
        <v>119311.92</v>
      </c>
      <c r="H11" s="683">
        <v>1018496.2999999998</v>
      </c>
      <c r="I11" s="714">
        <v>381268.55</v>
      </c>
      <c r="J11" s="714">
        <v>47510.59</v>
      </c>
      <c r="K11" s="714">
        <v>579026.80999999982</v>
      </c>
      <c r="L11" s="714">
        <v>10690.35</v>
      </c>
    </row>
    <row r="12" spans="1:12">
      <c r="A12" s="439">
        <v>6</v>
      </c>
      <c r="B12" s="456" t="s">
        <v>438</v>
      </c>
      <c r="C12" s="712">
        <v>26004150.960000001</v>
      </c>
      <c r="D12" s="683">
        <v>17728982.430000003</v>
      </c>
      <c r="E12" s="683">
        <v>3799820.9</v>
      </c>
      <c r="F12" s="714">
        <v>4474925.3</v>
      </c>
      <c r="G12" s="714">
        <v>422.33</v>
      </c>
      <c r="H12" s="683">
        <v>1432687.2100000004</v>
      </c>
      <c r="I12" s="714">
        <v>91657.47</v>
      </c>
      <c r="J12" s="714">
        <v>287679.24000000005</v>
      </c>
      <c r="K12" s="714">
        <v>1053266.8800000001</v>
      </c>
      <c r="L12" s="714">
        <v>83.62</v>
      </c>
    </row>
    <row r="13" spans="1:12">
      <c r="A13" s="439">
        <v>7</v>
      </c>
      <c r="B13" s="456" t="s">
        <v>439</v>
      </c>
      <c r="C13" s="712">
        <v>4847107.7300000004</v>
      </c>
      <c r="D13" s="683">
        <v>221763.83000000002</v>
      </c>
      <c r="E13" s="683">
        <v>0</v>
      </c>
      <c r="F13" s="714">
        <v>4625343.9000000004</v>
      </c>
      <c r="G13" s="714">
        <v>0</v>
      </c>
      <c r="H13" s="683">
        <v>468556.71000000008</v>
      </c>
      <c r="I13" s="714">
        <v>1613.08</v>
      </c>
      <c r="J13" s="714">
        <v>0</v>
      </c>
      <c r="K13" s="714">
        <v>466943.63000000006</v>
      </c>
      <c r="L13" s="714">
        <v>0</v>
      </c>
    </row>
    <row r="14" spans="1:12">
      <c r="A14" s="439">
        <v>8</v>
      </c>
      <c r="B14" s="456" t="s">
        <v>440</v>
      </c>
      <c r="C14" s="712">
        <v>4587951.7200000007</v>
      </c>
      <c r="D14" s="683">
        <v>4480212.49</v>
      </c>
      <c r="E14" s="683">
        <v>0</v>
      </c>
      <c r="F14" s="714">
        <v>107739.23000000001</v>
      </c>
      <c r="G14" s="714">
        <v>0</v>
      </c>
      <c r="H14" s="683">
        <v>52098.369999999995</v>
      </c>
      <c r="I14" s="714">
        <v>26071.959999999995</v>
      </c>
      <c r="J14" s="714">
        <v>0</v>
      </c>
      <c r="K14" s="714">
        <v>26026.41</v>
      </c>
      <c r="L14" s="714">
        <v>0</v>
      </c>
    </row>
    <row r="15" spans="1:12">
      <c r="A15" s="439">
        <v>9</v>
      </c>
      <c r="B15" s="456" t="s">
        <v>441</v>
      </c>
      <c r="C15" s="712">
        <v>12875813.41</v>
      </c>
      <c r="D15" s="683">
        <v>2201832</v>
      </c>
      <c r="E15" s="683">
        <v>4816035.75</v>
      </c>
      <c r="F15" s="714">
        <v>5857945.6600000001</v>
      </c>
      <c r="G15" s="714">
        <v>0</v>
      </c>
      <c r="H15" s="683">
        <v>1075954.6600000001</v>
      </c>
      <c r="I15" s="714">
        <v>14946.75</v>
      </c>
      <c r="J15" s="714">
        <v>167796.52000000002</v>
      </c>
      <c r="K15" s="714">
        <v>893211.39</v>
      </c>
      <c r="L15" s="714">
        <v>0</v>
      </c>
    </row>
    <row r="16" spans="1:12">
      <c r="A16" s="439">
        <v>10</v>
      </c>
      <c r="B16" s="456" t="s">
        <v>442</v>
      </c>
      <c r="C16" s="712">
        <v>897424.25</v>
      </c>
      <c r="D16" s="683">
        <v>819364.67</v>
      </c>
      <c r="E16" s="683">
        <v>0</v>
      </c>
      <c r="F16" s="714">
        <v>78059.58</v>
      </c>
      <c r="G16" s="714">
        <v>0</v>
      </c>
      <c r="H16" s="683">
        <v>11743.69</v>
      </c>
      <c r="I16" s="714">
        <v>2431.1799999999998</v>
      </c>
      <c r="J16" s="714">
        <v>0</v>
      </c>
      <c r="K16" s="714">
        <v>9312.51</v>
      </c>
      <c r="L16" s="714">
        <v>0</v>
      </c>
    </row>
    <row r="17" spans="1:12">
      <c r="A17" s="439">
        <v>11</v>
      </c>
      <c r="B17" s="456" t="s">
        <v>443</v>
      </c>
      <c r="C17" s="712">
        <v>13023492.18</v>
      </c>
      <c r="D17" s="683">
        <v>3973007.2499999995</v>
      </c>
      <c r="E17" s="683">
        <v>9023807.4199999999</v>
      </c>
      <c r="F17" s="714">
        <v>26677.51</v>
      </c>
      <c r="G17" s="714">
        <v>0</v>
      </c>
      <c r="H17" s="683">
        <v>36120.25</v>
      </c>
      <c r="I17" s="714">
        <v>24662.21</v>
      </c>
      <c r="J17" s="714">
        <v>0</v>
      </c>
      <c r="K17" s="714">
        <v>11458.04</v>
      </c>
      <c r="L17" s="714">
        <v>0</v>
      </c>
    </row>
    <row r="18" spans="1:12">
      <c r="A18" s="439">
        <v>12</v>
      </c>
      <c r="B18" s="456" t="s">
        <v>444</v>
      </c>
      <c r="C18" s="712">
        <v>69708343.469999999</v>
      </c>
      <c r="D18" s="683">
        <v>61614329.190000005</v>
      </c>
      <c r="E18" s="683">
        <v>3557611.6500000004</v>
      </c>
      <c r="F18" s="714">
        <v>3602805.92</v>
      </c>
      <c r="G18" s="714">
        <v>933596.71</v>
      </c>
      <c r="H18" s="683">
        <v>2078327.0899999999</v>
      </c>
      <c r="I18" s="714">
        <v>425246.43</v>
      </c>
      <c r="J18" s="714">
        <v>189907.08000000002</v>
      </c>
      <c r="K18" s="714">
        <v>859765.2</v>
      </c>
      <c r="L18" s="714">
        <v>603408.38</v>
      </c>
    </row>
    <row r="19" spans="1:12">
      <c r="A19" s="439">
        <v>13</v>
      </c>
      <c r="B19" s="456" t="s">
        <v>445</v>
      </c>
      <c r="C19" s="712">
        <v>48714183.100000009</v>
      </c>
      <c r="D19" s="683">
        <v>41160097.210000008</v>
      </c>
      <c r="E19" s="683">
        <v>2500116.5499999998</v>
      </c>
      <c r="F19" s="714">
        <v>5053969.34</v>
      </c>
      <c r="G19" s="714">
        <v>0</v>
      </c>
      <c r="H19" s="683">
        <v>1446268.6500000001</v>
      </c>
      <c r="I19" s="714">
        <v>404921.85000000015</v>
      </c>
      <c r="J19" s="714">
        <v>38656.680000000008</v>
      </c>
      <c r="K19" s="714">
        <v>1002690.12</v>
      </c>
      <c r="L19" s="714">
        <v>0</v>
      </c>
    </row>
    <row r="20" spans="1:12">
      <c r="A20" s="439">
        <v>14</v>
      </c>
      <c r="B20" s="456" t="s">
        <v>446</v>
      </c>
      <c r="C20" s="712">
        <v>72014838.900000006</v>
      </c>
      <c r="D20" s="683">
        <v>67509833.170000002</v>
      </c>
      <c r="E20" s="683">
        <v>351013.97</v>
      </c>
      <c r="F20" s="714">
        <v>4153991.76</v>
      </c>
      <c r="G20" s="714">
        <v>0</v>
      </c>
      <c r="H20" s="683">
        <v>591072.67000000004</v>
      </c>
      <c r="I20" s="714">
        <v>482693.57</v>
      </c>
      <c r="J20" s="714">
        <v>17567.810000000001</v>
      </c>
      <c r="K20" s="714">
        <v>90811.290000000008</v>
      </c>
      <c r="L20" s="714">
        <v>0</v>
      </c>
    </row>
    <row r="21" spans="1:12">
      <c r="A21" s="439">
        <v>15</v>
      </c>
      <c r="B21" s="456" t="s">
        <v>447</v>
      </c>
      <c r="C21" s="712">
        <v>20430627.75</v>
      </c>
      <c r="D21" s="683">
        <v>17731975.780000001</v>
      </c>
      <c r="E21" s="683">
        <v>383929.76999999996</v>
      </c>
      <c r="F21" s="714">
        <v>2314722.1999999997</v>
      </c>
      <c r="G21" s="714">
        <v>0</v>
      </c>
      <c r="H21" s="683">
        <v>796833.05</v>
      </c>
      <c r="I21" s="714">
        <v>129197.50999999998</v>
      </c>
      <c r="J21" s="714">
        <v>18978.98</v>
      </c>
      <c r="K21" s="714">
        <v>648656.56000000006</v>
      </c>
      <c r="L21" s="714">
        <v>0</v>
      </c>
    </row>
    <row r="22" spans="1:12">
      <c r="A22" s="439">
        <v>16</v>
      </c>
      <c r="B22" s="456" t="s">
        <v>448</v>
      </c>
      <c r="C22" s="712">
        <v>1408514.8399999999</v>
      </c>
      <c r="D22" s="683">
        <v>1407985.0499999998</v>
      </c>
      <c r="E22" s="683">
        <v>0</v>
      </c>
      <c r="F22" s="714">
        <v>529.79</v>
      </c>
      <c r="G22" s="714">
        <v>0</v>
      </c>
      <c r="H22" s="683">
        <v>10688.970000000001</v>
      </c>
      <c r="I22" s="714">
        <v>10159.18</v>
      </c>
      <c r="J22" s="714">
        <v>0</v>
      </c>
      <c r="K22" s="714">
        <v>529.79</v>
      </c>
      <c r="L22" s="714">
        <v>0</v>
      </c>
    </row>
    <row r="23" spans="1:12">
      <c r="A23" s="439">
        <v>17</v>
      </c>
      <c r="B23" s="456" t="s">
        <v>526</v>
      </c>
      <c r="C23" s="712">
        <v>11461048.569999998</v>
      </c>
      <c r="D23" s="683">
        <v>11314921.419999998</v>
      </c>
      <c r="E23" s="683">
        <v>0</v>
      </c>
      <c r="F23" s="714">
        <v>146127.15</v>
      </c>
      <c r="G23" s="714">
        <v>0</v>
      </c>
      <c r="H23" s="683">
        <v>119162.03</v>
      </c>
      <c r="I23" s="714">
        <v>92549.93</v>
      </c>
      <c r="J23" s="714">
        <v>0</v>
      </c>
      <c r="K23" s="714">
        <v>26612.1</v>
      </c>
      <c r="L23" s="714">
        <v>0</v>
      </c>
    </row>
    <row r="24" spans="1:12">
      <c r="A24" s="439">
        <v>18</v>
      </c>
      <c r="B24" s="456" t="s">
        <v>449</v>
      </c>
      <c r="C24" s="712">
        <v>3413764.89</v>
      </c>
      <c r="D24" s="683">
        <v>3410032.18</v>
      </c>
      <c r="E24" s="683">
        <v>3732.71</v>
      </c>
      <c r="F24" s="714">
        <v>0</v>
      </c>
      <c r="G24" s="714">
        <v>0</v>
      </c>
      <c r="H24" s="683">
        <v>26493.730000000003</v>
      </c>
      <c r="I24" s="714">
        <v>23853.47</v>
      </c>
      <c r="J24" s="714">
        <v>2640.26</v>
      </c>
      <c r="K24" s="714">
        <v>0</v>
      </c>
      <c r="L24" s="714">
        <v>0</v>
      </c>
    </row>
    <row r="25" spans="1:12">
      <c r="A25" s="439">
        <v>19</v>
      </c>
      <c r="B25" s="456" t="s">
        <v>450</v>
      </c>
      <c r="C25" s="712">
        <v>1329735.94</v>
      </c>
      <c r="D25" s="683">
        <v>1033496.05</v>
      </c>
      <c r="E25" s="683">
        <v>0</v>
      </c>
      <c r="F25" s="714">
        <v>296239.89</v>
      </c>
      <c r="G25" s="714">
        <v>0</v>
      </c>
      <c r="H25" s="683">
        <v>32147.03</v>
      </c>
      <c r="I25" s="714">
        <v>5603.9400000000005</v>
      </c>
      <c r="J25" s="714">
        <v>0</v>
      </c>
      <c r="K25" s="714">
        <v>26543.09</v>
      </c>
      <c r="L25" s="714">
        <v>0</v>
      </c>
    </row>
    <row r="26" spans="1:12">
      <c r="A26" s="439">
        <v>20</v>
      </c>
      <c r="B26" s="456" t="s">
        <v>525</v>
      </c>
      <c r="C26" s="712">
        <v>18570416.629999999</v>
      </c>
      <c r="D26" s="683">
        <v>11293754.099999998</v>
      </c>
      <c r="E26" s="683">
        <v>6675070.8700000001</v>
      </c>
      <c r="F26" s="714">
        <v>601591.66</v>
      </c>
      <c r="G26" s="714">
        <v>0</v>
      </c>
      <c r="H26" s="683">
        <v>219923.51</v>
      </c>
      <c r="I26" s="714">
        <v>85472.150000000009</v>
      </c>
      <c r="J26" s="714">
        <v>29044.720000000001</v>
      </c>
      <c r="K26" s="714">
        <v>105406.63999999998</v>
      </c>
      <c r="L26" s="714">
        <v>0</v>
      </c>
    </row>
    <row r="27" spans="1:12">
      <c r="A27" s="439">
        <v>21</v>
      </c>
      <c r="B27" s="456" t="s">
        <v>451</v>
      </c>
      <c r="C27" s="712">
        <v>1584611.32</v>
      </c>
      <c r="D27" s="683">
        <v>374957.05</v>
      </c>
      <c r="E27" s="683">
        <v>0</v>
      </c>
      <c r="F27" s="714">
        <v>1209654.27</v>
      </c>
      <c r="G27" s="714">
        <v>0</v>
      </c>
      <c r="H27" s="683">
        <v>10520.630000000001</v>
      </c>
      <c r="I27" s="714">
        <v>4174.82</v>
      </c>
      <c r="J27" s="714">
        <v>0</v>
      </c>
      <c r="K27" s="714">
        <v>6345.81</v>
      </c>
      <c r="L27" s="714">
        <v>0</v>
      </c>
    </row>
    <row r="28" spans="1:12">
      <c r="A28" s="439">
        <v>22</v>
      </c>
      <c r="B28" s="456" t="s">
        <v>452</v>
      </c>
      <c r="C28" s="712">
        <v>929967.32000000007</v>
      </c>
      <c r="D28" s="683">
        <v>797581.06</v>
      </c>
      <c r="E28" s="683">
        <v>0</v>
      </c>
      <c r="F28" s="714">
        <v>132386.26</v>
      </c>
      <c r="G28" s="714">
        <v>0</v>
      </c>
      <c r="H28" s="683">
        <v>49117.090000000004</v>
      </c>
      <c r="I28" s="714">
        <v>9721.01</v>
      </c>
      <c r="J28" s="714">
        <v>0</v>
      </c>
      <c r="K28" s="714">
        <v>39396.080000000002</v>
      </c>
      <c r="L28" s="714">
        <v>0</v>
      </c>
    </row>
    <row r="29" spans="1:12">
      <c r="A29" s="439">
        <v>23</v>
      </c>
      <c r="B29" s="456" t="s">
        <v>453</v>
      </c>
      <c r="C29" s="712">
        <v>68622477.090000004</v>
      </c>
      <c r="D29" s="683">
        <v>52474435.219999999</v>
      </c>
      <c r="E29" s="683">
        <v>5069458.9600000009</v>
      </c>
      <c r="F29" s="714">
        <v>10950326.800000001</v>
      </c>
      <c r="G29" s="714">
        <v>128256.11</v>
      </c>
      <c r="H29" s="683">
        <v>3355278.6999999993</v>
      </c>
      <c r="I29" s="714">
        <v>369445.27999999997</v>
      </c>
      <c r="J29" s="714">
        <v>208844.09000000003</v>
      </c>
      <c r="K29" s="714">
        <v>2755497.7799999993</v>
      </c>
      <c r="L29" s="714">
        <v>21491.55</v>
      </c>
    </row>
    <row r="30" spans="1:12">
      <c r="A30" s="439">
        <v>24</v>
      </c>
      <c r="B30" s="456" t="s">
        <v>524</v>
      </c>
      <c r="C30" s="712">
        <v>22666146.090000004</v>
      </c>
      <c r="D30" s="683">
        <v>16149804.66</v>
      </c>
      <c r="E30" s="683">
        <v>5443298.5099999998</v>
      </c>
      <c r="F30" s="714">
        <v>1037813</v>
      </c>
      <c r="G30" s="714">
        <v>35229.919999999998</v>
      </c>
      <c r="H30" s="683">
        <v>516819.61</v>
      </c>
      <c r="I30" s="714">
        <v>132049.29</v>
      </c>
      <c r="J30" s="714">
        <v>125833.90000000001</v>
      </c>
      <c r="K30" s="714">
        <v>254733.49</v>
      </c>
      <c r="L30" s="714">
        <v>4202.93</v>
      </c>
    </row>
    <row r="31" spans="1:12">
      <c r="A31" s="439">
        <v>25</v>
      </c>
      <c r="B31" s="456" t="s">
        <v>454</v>
      </c>
      <c r="C31" s="712">
        <v>37651387.750000007</v>
      </c>
      <c r="D31" s="683">
        <v>28627690.150000002</v>
      </c>
      <c r="E31" s="683">
        <v>3042844.5700000003</v>
      </c>
      <c r="F31" s="714">
        <v>5909310.1899999995</v>
      </c>
      <c r="G31" s="714">
        <v>71542.84</v>
      </c>
      <c r="H31" s="683">
        <v>1804941.8099999998</v>
      </c>
      <c r="I31" s="714">
        <v>211638.71999999997</v>
      </c>
      <c r="J31" s="714">
        <v>243616.8</v>
      </c>
      <c r="K31" s="714">
        <v>1338381.0999999999</v>
      </c>
      <c r="L31" s="714">
        <v>11305.189999999999</v>
      </c>
    </row>
    <row r="32" spans="1:12">
      <c r="A32" s="439">
        <v>26</v>
      </c>
      <c r="B32" s="456" t="s">
        <v>521</v>
      </c>
      <c r="C32" s="712">
        <v>0</v>
      </c>
      <c r="D32" s="683">
        <v>0</v>
      </c>
      <c r="E32" s="683">
        <v>0</v>
      </c>
      <c r="F32" s="714">
        <v>0</v>
      </c>
      <c r="G32" s="714">
        <v>0</v>
      </c>
      <c r="H32" s="683">
        <v>0</v>
      </c>
      <c r="I32" s="714">
        <v>0</v>
      </c>
      <c r="J32" s="714">
        <v>0</v>
      </c>
      <c r="K32" s="714">
        <v>0</v>
      </c>
      <c r="L32" s="714">
        <v>0</v>
      </c>
    </row>
    <row r="33" spans="1:12">
      <c r="A33" s="439">
        <v>27</v>
      </c>
      <c r="B33" s="508" t="s">
        <v>64</v>
      </c>
      <c r="C33" s="715">
        <v>642668675.2299999</v>
      </c>
      <c r="D33" s="683">
        <v>506105472.32000023</v>
      </c>
      <c r="E33" s="683">
        <v>61987052.879999995</v>
      </c>
      <c r="F33" s="714">
        <v>73230118.310000002</v>
      </c>
      <c r="G33" s="714">
        <v>1346031.72</v>
      </c>
      <c r="H33" s="684">
        <v>16910565.98</v>
      </c>
      <c r="I33" s="714">
        <v>3399437.5599999996</v>
      </c>
      <c r="J33" s="714">
        <v>1448198.4000000001</v>
      </c>
      <c r="K33" s="714">
        <v>11404867.739999998</v>
      </c>
      <c r="L33" s="714">
        <v>658062.28</v>
      </c>
    </row>
    <row r="34" spans="1:12">
      <c r="A34" s="469"/>
      <c r="B34" s="469"/>
      <c r="C34" s="469"/>
      <c r="D34" s="469"/>
      <c r="E34" s="469"/>
      <c r="H34" s="469"/>
    </row>
    <row r="35" spans="1:12">
      <c r="A35" s="469"/>
      <c r="B35" s="507"/>
      <c r="C35" s="507"/>
      <c r="D35" s="469"/>
      <c r="E35" s="469"/>
      <c r="H35" s="469"/>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3"/>
  <sheetViews>
    <sheetView showGridLines="0" zoomScale="70" zoomScaleNormal="70" workbookViewId="0">
      <selection activeCell="C6" sqref="C6:K11"/>
    </sheetView>
  </sheetViews>
  <sheetFormatPr defaultColWidth="8.7109375" defaultRowHeight="12"/>
  <cols>
    <col min="1" max="1" width="11.85546875" style="510" bestFit="1" customWidth="1"/>
    <col min="2" max="2" width="68.7109375" style="510" customWidth="1"/>
    <col min="3" max="11" width="28.28515625" style="510" customWidth="1"/>
    <col min="12" max="16384" width="8.7109375" style="510"/>
  </cols>
  <sheetData>
    <row r="1" spans="1:11" s="450" customFormat="1" ht="13.5">
      <c r="A1" s="354" t="s">
        <v>30</v>
      </c>
      <c r="B1" s="435" t="str">
        <f>'Info '!C2</f>
        <v>JSC " Halyk Bank Georgia"</v>
      </c>
    </row>
    <row r="2" spans="1:11" s="450" customFormat="1" ht="12.75">
      <c r="A2" s="355" t="s">
        <v>31</v>
      </c>
      <c r="B2" s="434">
        <f>'1. key ratios '!B2</f>
        <v>45107</v>
      </c>
    </row>
    <row r="3" spans="1:11" s="450" customFormat="1" ht="12.75">
      <c r="A3" s="356" t="s">
        <v>504</v>
      </c>
    </row>
    <row r="4" spans="1:11">
      <c r="C4" s="513" t="s">
        <v>698</v>
      </c>
      <c r="D4" s="513" t="s">
        <v>697</v>
      </c>
      <c r="E4" s="513" t="s">
        <v>696</v>
      </c>
      <c r="F4" s="513" t="s">
        <v>695</v>
      </c>
      <c r="G4" s="513" t="s">
        <v>694</v>
      </c>
      <c r="H4" s="513" t="s">
        <v>693</v>
      </c>
      <c r="I4" s="513" t="s">
        <v>692</v>
      </c>
      <c r="J4" s="513" t="s">
        <v>691</v>
      </c>
      <c r="K4" s="513" t="s">
        <v>690</v>
      </c>
    </row>
    <row r="5" spans="1:11" ht="104.1" customHeight="1">
      <c r="A5" s="842" t="s">
        <v>689</v>
      </c>
      <c r="B5" s="843"/>
      <c r="C5" s="512" t="s">
        <v>505</v>
      </c>
      <c r="D5" s="512" t="s">
        <v>506</v>
      </c>
      <c r="E5" s="512" t="s">
        <v>507</v>
      </c>
      <c r="F5" s="512" t="s">
        <v>508</v>
      </c>
      <c r="G5" s="512" t="s">
        <v>509</v>
      </c>
      <c r="H5" s="512" t="s">
        <v>510</v>
      </c>
      <c r="I5" s="512" t="s">
        <v>511</v>
      </c>
      <c r="J5" s="512" t="s">
        <v>512</v>
      </c>
      <c r="K5" s="512" t="s">
        <v>513</v>
      </c>
    </row>
    <row r="6" spans="1:11" ht="12.75">
      <c r="A6" s="438">
        <v>1</v>
      </c>
      <c r="B6" s="438" t="s">
        <v>473</v>
      </c>
      <c r="C6" s="683">
        <v>8665887.1248228308</v>
      </c>
      <c r="D6" s="683">
        <v>559136.80360979354</v>
      </c>
      <c r="E6" s="683"/>
      <c r="F6" s="683"/>
      <c r="G6" s="683">
        <v>576148829.2006309</v>
      </c>
      <c r="H6" s="683"/>
      <c r="I6" s="683">
        <v>17477868.514486227</v>
      </c>
      <c r="J6" s="683">
        <v>5402928.5230125235</v>
      </c>
      <c r="K6" s="683">
        <v>34414025.012267083</v>
      </c>
    </row>
    <row r="7" spans="1:11" ht="12.75">
      <c r="A7" s="438">
        <v>2</v>
      </c>
      <c r="B7" s="439" t="s">
        <v>514</v>
      </c>
      <c r="C7" s="683"/>
      <c r="D7" s="683"/>
      <c r="E7" s="683"/>
      <c r="F7" s="683"/>
      <c r="G7" s="683"/>
      <c r="H7" s="683"/>
      <c r="I7" s="683"/>
      <c r="J7" s="683"/>
      <c r="K7" s="683"/>
    </row>
    <row r="8" spans="1:11" ht="12.75">
      <c r="A8" s="438">
        <v>3</v>
      </c>
      <c r="B8" s="439" t="s">
        <v>481</v>
      </c>
      <c r="C8" s="683">
        <v>584422.76</v>
      </c>
      <c r="D8" s="683">
        <v>0</v>
      </c>
      <c r="E8" s="683">
        <v>0</v>
      </c>
      <c r="F8" s="683">
        <v>0</v>
      </c>
      <c r="G8" s="683">
        <v>2162539.16</v>
      </c>
      <c r="H8" s="683">
        <v>0</v>
      </c>
      <c r="I8" s="683">
        <v>548393</v>
      </c>
      <c r="J8" s="683">
        <v>0</v>
      </c>
      <c r="K8" s="683">
        <v>52173510.010000035</v>
      </c>
    </row>
    <row r="9" spans="1:11" ht="12.75">
      <c r="A9" s="438">
        <v>4</v>
      </c>
      <c r="B9" s="470" t="s">
        <v>515</v>
      </c>
      <c r="C9" s="716">
        <v>0</v>
      </c>
      <c r="D9" s="716">
        <v>0</v>
      </c>
      <c r="E9" s="716"/>
      <c r="F9" s="716"/>
      <c r="G9" s="716">
        <v>70180844.064180151</v>
      </c>
      <c r="H9" s="716"/>
      <c r="I9" s="716">
        <v>0</v>
      </c>
      <c r="J9" s="716">
        <v>1623400.2396835145</v>
      </c>
      <c r="K9" s="716">
        <v>2771905.7457729606</v>
      </c>
    </row>
    <row r="10" spans="1:11" ht="12.75">
      <c r="A10" s="438">
        <v>5</v>
      </c>
      <c r="B10" s="460" t="s">
        <v>516</v>
      </c>
      <c r="C10" s="716"/>
      <c r="D10" s="716"/>
      <c r="E10" s="716"/>
      <c r="F10" s="716"/>
      <c r="G10" s="716"/>
      <c r="H10" s="716"/>
      <c r="I10" s="716"/>
      <c r="J10" s="716"/>
      <c r="K10" s="716"/>
    </row>
    <row r="11" spans="1:11" ht="12.75">
      <c r="A11" s="438">
        <v>6</v>
      </c>
      <c r="B11" s="460" t="s">
        <v>517</v>
      </c>
      <c r="C11" s="716">
        <v>0</v>
      </c>
      <c r="D11" s="716"/>
      <c r="E11" s="716"/>
      <c r="F11" s="716"/>
      <c r="G11" s="716">
        <v>268165.90999999997</v>
      </c>
      <c r="H11" s="716"/>
      <c r="I11" s="716"/>
      <c r="J11" s="716">
        <v>0</v>
      </c>
      <c r="K11" s="716">
        <v>666029.09</v>
      </c>
    </row>
    <row r="13" spans="1:11" ht="15">
      <c r="B13" s="511"/>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20"/>
  <sheetViews>
    <sheetView showGridLines="0" zoomScale="80" zoomScaleNormal="80" workbookViewId="0">
      <selection activeCell="D23" sqref="D23"/>
    </sheetView>
  </sheetViews>
  <sheetFormatPr defaultColWidth="8.7109375" defaultRowHeight="15"/>
  <cols>
    <col min="1" max="1" width="10" style="514" bestFit="1" customWidth="1"/>
    <col min="2" max="2" width="71.7109375" style="514" customWidth="1"/>
    <col min="3" max="3" width="12.85546875" style="514" bestFit="1" customWidth="1"/>
    <col min="4" max="7" width="15.5703125" style="514" customWidth="1"/>
    <col min="8" max="8" width="12.7109375" style="514" bestFit="1" customWidth="1"/>
    <col min="9" max="12" width="17.28515625" style="514" customWidth="1"/>
    <col min="13" max="13" width="10.5703125" style="514" bestFit="1" customWidth="1"/>
    <col min="14" max="17" width="16.140625" style="514" customWidth="1"/>
    <col min="18" max="18" width="12.28515625" style="514" bestFit="1" customWidth="1"/>
    <col min="19" max="19" width="46.85546875" style="514" bestFit="1" customWidth="1"/>
    <col min="20" max="20" width="43.42578125" style="514" bestFit="1" customWidth="1"/>
    <col min="21" max="21" width="45.85546875" style="514" bestFit="1" customWidth="1"/>
    <col min="22" max="22" width="43.42578125" style="514" bestFit="1" customWidth="1"/>
    <col min="23" max="16384" width="8.7109375" style="514"/>
  </cols>
  <sheetData>
    <row r="1" spans="1:22">
      <c r="A1" s="354" t="s">
        <v>30</v>
      </c>
      <c r="B1" s="435" t="str">
        <f>'Info '!C2</f>
        <v>JSC " Halyk Bank Georgia"</v>
      </c>
    </row>
    <row r="2" spans="1:22">
      <c r="A2" s="355" t="s">
        <v>31</v>
      </c>
      <c r="B2" s="434">
        <f>'1. key ratios '!B2</f>
        <v>45107</v>
      </c>
    </row>
    <row r="3" spans="1:22">
      <c r="A3" s="356" t="s">
        <v>532</v>
      </c>
      <c r="B3" s="450"/>
    </row>
    <row r="4" spans="1:22">
      <c r="A4" s="356"/>
      <c r="B4" s="450"/>
    </row>
    <row r="5" spans="1:22" ht="24" customHeight="1">
      <c r="A5" s="844" t="s">
        <v>533</v>
      </c>
      <c r="B5" s="845"/>
      <c r="C5" s="849" t="s">
        <v>699</v>
      </c>
      <c r="D5" s="849"/>
      <c r="E5" s="849"/>
      <c r="F5" s="849"/>
      <c r="G5" s="849"/>
      <c r="H5" s="849" t="s">
        <v>551</v>
      </c>
      <c r="I5" s="849"/>
      <c r="J5" s="849"/>
      <c r="K5" s="849"/>
      <c r="L5" s="849"/>
      <c r="M5" s="849" t="s">
        <v>663</v>
      </c>
      <c r="N5" s="849"/>
      <c r="O5" s="849"/>
      <c r="P5" s="849"/>
      <c r="Q5" s="849"/>
      <c r="R5" s="848" t="s">
        <v>534</v>
      </c>
      <c r="S5" s="848" t="s">
        <v>548</v>
      </c>
      <c r="T5" s="848" t="s">
        <v>549</v>
      </c>
      <c r="U5" s="848" t="s">
        <v>710</v>
      </c>
      <c r="V5" s="848" t="s">
        <v>711</v>
      </c>
    </row>
    <row r="6" spans="1:22" ht="36" customHeight="1">
      <c r="A6" s="846"/>
      <c r="B6" s="847"/>
      <c r="C6" s="524"/>
      <c r="D6" s="448" t="s">
        <v>684</v>
      </c>
      <c r="E6" s="448" t="s">
        <v>683</v>
      </c>
      <c r="F6" s="448" t="s">
        <v>682</v>
      </c>
      <c r="G6" s="448" t="s">
        <v>681</v>
      </c>
      <c r="H6" s="524"/>
      <c r="I6" s="448" t="s">
        <v>684</v>
      </c>
      <c r="J6" s="448" t="s">
        <v>683</v>
      </c>
      <c r="K6" s="448" t="s">
        <v>682</v>
      </c>
      <c r="L6" s="448" t="s">
        <v>681</v>
      </c>
      <c r="M6" s="524"/>
      <c r="N6" s="448" t="s">
        <v>684</v>
      </c>
      <c r="O6" s="448" t="s">
        <v>683</v>
      </c>
      <c r="P6" s="448" t="s">
        <v>682</v>
      </c>
      <c r="Q6" s="448" t="s">
        <v>681</v>
      </c>
      <c r="R6" s="848"/>
      <c r="S6" s="848"/>
      <c r="T6" s="848"/>
      <c r="U6" s="848"/>
      <c r="V6" s="848"/>
    </row>
    <row r="7" spans="1:22">
      <c r="A7" s="522">
        <v>1</v>
      </c>
      <c r="B7" s="523" t="s">
        <v>542</v>
      </c>
      <c r="C7" s="716">
        <v>0</v>
      </c>
      <c r="D7" s="716">
        <v>0</v>
      </c>
      <c r="E7" s="716">
        <v>0</v>
      </c>
      <c r="F7" s="716">
        <v>0</v>
      </c>
      <c r="G7" s="716">
        <v>0</v>
      </c>
      <c r="H7" s="716">
        <v>0</v>
      </c>
      <c r="I7" s="716">
        <v>0</v>
      </c>
      <c r="J7" s="716">
        <v>0</v>
      </c>
      <c r="K7" s="716">
        <v>0</v>
      </c>
      <c r="L7" s="716">
        <v>0</v>
      </c>
      <c r="M7" s="716">
        <v>0</v>
      </c>
      <c r="N7" s="716">
        <v>0</v>
      </c>
      <c r="O7" s="716">
        <v>0</v>
      </c>
      <c r="P7" s="716">
        <v>0</v>
      </c>
      <c r="Q7" s="716">
        <v>0</v>
      </c>
      <c r="R7" s="716">
        <v>0</v>
      </c>
      <c r="S7" s="719">
        <v>0</v>
      </c>
      <c r="T7" s="719">
        <v>0</v>
      </c>
      <c r="U7" s="719">
        <v>0</v>
      </c>
      <c r="V7" s="716">
        <v>0</v>
      </c>
    </row>
    <row r="8" spans="1:22">
      <c r="A8" s="522">
        <v>2</v>
      </c>
      <c r="B8" s="521" t="s">
        <v>541</v>
      </c>
      <c r="C8" s="716">
        <v>61948024.359999999</v>
      </c>
      <c r="D8" s="716">
        <v>51383065.020000003</v>
      </c>
      <c r="E8" s="716">
        <v>3012200.2300000004</v>
      </c>
      <c r="F8" s="716">
        <v>7525378.6299999999</v>
      </c>
      <c r="G8" s="716">
        <v>27380.480000000003</v>
      </c>
      <c r="H8" s="716">
        <v>62560984.619999997</v>
      </c>
      <c r="I8" s="716">
        <v>51627154.5</v>
      </c>
      <c r="J8" s="716">
        <v>3052451.37</v>
      </c>
      <c r="K8" s="716">
        <v>7851640.2999999998</v>
      </c>
      <c r="L8" s="716">
        <v>29738.45</v>
      </c>
      <c r="M8" s="716">
        <v>3752456.260000003</v>
      </c>
      <c r="N8" s="716">
        <v>637075.29000000027</v>
      </c>
      <c r="O8" s="716">
        <v>355378.4</v>
      </c>
      <c r="P8" s="716">
        <v>2756974.6500000027</v>
      </c>
      <c r="Q8" s="716">
        <v>3027.92</v>
      </c>
      <c r="R8" s="716">
        <v>2465</v>
      </c>
      <c r="S8" s="719">
        <v>0.14027129181727968</v>
      </c>
      <c r="T8" s="719">
        <v>0.15399607128494167</v>
      </c>
      <c r="U8" s="719">
        <v>0.12660703841693899</v>
      </c>
      <c r="V8" s="716">
        <v>80.597687968462594</v>
      </c>
    </row>
    <row r="9" spans="1:22">
      <c r="A9" s="522">
        <v>3</v>
      </c>
      <c r="B9" s="521" t="s">
        <v>540</v>
      </c>
      <c r="C9" s="716">
        <v>0</v>
      </c>
      <c r="D9" s="716">
        <v>0</v>
      </c>
      <c r="E9" s="716">
        <v>0</v>
      </c>
      <c r="F9" s="716">
        <v>0</v>
      </c>
      <c r="G9" s="716">
        <v>0</v>
      </c>
      <c r="H9" s="716">
        <v>0</v>
      </c>
      <c r="I9" s="716">
        <v>0</v>
      </c>
      <c r="J9" s="716">
        <v>0</v>
      </c>
      <c r="K9" s="716">
        <v>0</v>
      </c>
      <c r="L9" s="716">
        <v>0</v>
      </c>
      <c r="M9" s="716">
        <v>0</v>
      </c>
      <c r="N9" s="716">
        <v>0</v>
      </c>
      <c r="O9" s="716">
        <v>0</v>
      </c>
      <c r="P9" s="716">
        <v>0</v>
      </c>
      <c r="Q9" s="716">
        <v>0</v>
      </c>
      <c r="R9" s="716">
        <v>0</v>
      </c>
      <c r="S9" s="719">
        <v>0</v>
      </c>
      <c r="T9" s="719">
        <v>0</v>
      </c>
      <c r="U9" s="719">
        <v>0</v>
      </c>
      <c r="V9" s="716">
        <v>0</v>
      </c>
    </row>
    <row r="10" spans="1:22">
      <c r="A10" s="522">
        <v>4</v>
      </c>
      <c r="B10" s="521" t="s">
        <v>539</v>
      </c>
      <c r="C10" s="716">
        <v>0</v>
      </c>
      <c r="D10" s="716">
        <v>0</v>
      </c>
      <c r="E10" s="716">
        <v>0</v>
      </c>
      <c r="F10" s="716">
        <v>0</v>
      </c>
      <c r="G10" s="716">
        <v>0</v>
      </c>
      <c r="H10" s="716">
        <v>0</v>
      </c>
      <c r="I10" s="716">
        <v>0</v>
      </c>
      <c r="J10" s="716">
        <v>0</v>
      </c>
      <c r="K10" s="716">
        <v>0</v>
      </c>
      <c r="L10" s="716">
        <v>0</v>
      </c>
      <c r="M10" s="716">
        <v>0</v>
      </c>
      <c r="N10" s="716">
        <v>0</v>
      </c>
      <c r="O10" s="716">
        <v>0</v>
      </c>
      <c r="P10" s="716">
        <v>0</v>
      </c>
      <c r="Q10" s="716">
        <v>0</v>
      </c>
      <c r="R10" s="716">
        <v>0</v>
      </c>
      <c r="S10" s="719">
        <v>0</v>
      </c>
      <c r="T10" s="719">
        <v>0</v>
      </c>
      <c r="U10" s="719">
        <v>0</v>
      </c>
      <c r="V10" s="716">
        <v>0</v>
      </c>
    </row>
    <row r="11" spans="1:22">
      <c r="A11" s="522">
        <v>5</v>
      </c>
      <c r="B11" s="521" t="s">
        <v>538</v>
      </c>
      <c r="C11" s="716">
        <v>408135.64</v>
      </c>
      <c r="D11" s="716">
        <v>371686.11</v>
      </c>
      <c r="E11" s="716">
        <v>2230.9499999999998</v>
      </c>
      <c r="F11" s="716">
        <v>34218.58</v>
      </c>
      <c r="G11" s="716">
        <v>0</v>
      </c>
      <c r="H11" s="716">
        <v>419128.98</v>
      </c>
      <c r="I11" s="716">
        <v>378082.35</v>
      </c>
      <c r="J11" s="716">
        <v>2369.89</v>
      </c>
      <c r="K11" s="716">
        <v>38676.74</v>
      </c>
      <c r="L11" s="716">
        <v>0</v>
      </c>
      <c r="M11" s="716">
        <v>57067.299999999996</v>
      </c>
      <c r="N11" s="716">
        <v>16714.199999999997</v>
      </c>
      <c r="O11" s="716">
        <v>1676.3600000000001</v>
      </c>
      <c r="P11" s="716">
        <v>38676.74</v>
      </c>
      <c r="Q11" s="716">
        <v>0</v>
      </c>
      <c r="R11" s="716">
        <v>519</v>
      </c>
      <c r="S11" s="719">
        <v>0.16891720314710634</v>
      </c>
      <c r="T11" s="719">
        <v>0.17012250685958166</v>
      </c>
      <c r="U11" s="719">
        <v>0.15842414546301301</v>
      </c>
      <c r="V11" s="716">
        <v>3.5940613762620699</v>
      </c>
    </row>
    <row r="12" spans="1:22">
      <c r="A12" s="522">
        <v>6</v>
      </c>
      <c r="B12" s="521" t="s">
        <v>537</v>
      </c>
      <c r="C12" s="716">
        <v>502479.26</v>
      </c>
      <c r="D12" s="716">
        <v>408507.57</v>
      </c>
      <c r="E12" s="716">
        <v>19063.759999999998</v>
      </c>
      <c r="F12" s="716">
        <v>74907.929999999993</v>
      </c>
      <c r="G12" s="716">
        <v>0</v>
      </c>
      <c r="H12" s="716">
        <v>502329.36</v>
      </c>
      <c r="I12" s="716">
        <v>408377.54</v>
      </c>
      <c r="J12" s="716">
        <v>19080.900000000001</v>
      </c>
      <c r="K12" s="716">
        <v>74870.92</v>
      </c>
      <c r="L12" s="716">
        <v>0</v>
      </c>
      <c r="M12" s="716">
        <v>103380.92000000001</v>
      </c>
      <c r="N12" s="716">
        <v>19730.700000000008</v>
      </c>
      <c r="O12" s="716">
        <v>10706.06</v>
      </c>
      <c r="P12" s="716">
        <v>72944.160000000003</v>
      </c>
      <c r="Q12" s="716">
        <v>0</v>
      </c>
      <c r="R12" s="716">
        <v>403</v>
      </c>
      <c r="S12" s="719">
        <v>0.24279821618486799</v>
      </c>
      <c r="T12" s="719">
        <v>0.31143286757289529</v>
      </c>
      <c r="U12" s="719">
        <v>0.22189630274491301</v>
      </c>
      <c r="V12" s="716">
        <v>110.544996523837</v>
      </c>
    </row>
    <row r="13" spans="1:22">
      <c r="A13" s="522">
        <v>7</v>
      </c>
      <c r="B13" s="521" t="s">
        <v>536</v>
      </c>
      <c r="C13" s="716">
        <v>96452820.979999989</v>
      </c>
      <c r="D13" s="716">
        <v>78082270.379999995</v>
      </c>
      <c r="E13" s="716">
        <v>4883206.5600000005</v>
      </c>
      <c r="F13" s="716">
        <v>13209079.539999999</v>
      </c>
      <c r="G13" s="716">
        <v>278264.5</v>
      </c>
      <c r="H13" s="716">
        <v>97334472.079999998</v>
      </c>
      <c r="I13" s="716">
        <v>78513401.379999995</v>
      </c>
      <c r="J13" s="716">
        <v>4922459.3599999994</v>
      </c>
      <c r="K13" s="716">
        <v>13608816.59</v>
      </c>
      <c r="L13" s="716">
        <v>289794.75</v>
      </c>
      <c r="M13" s="716">
        <v>2703792.7800000003</v>
      </c>
      <c r="N13" s="716">
        <v>428030.83000000013</v>
      </c>
      <c r="O13" s="716">
        <v>304060.23</v>
      </c>
      <c r="P13" s="716">
        <v>1931158.9300000002</v>
      </c>
      <c r="Q13" s="716">
        <v>40542.79</v>
      </c>
      <c r="R13" s="716">
        <v>873</v>
      </c>
      <c r="S13" s="719">
        <v>0.10512186388630736</v>
      </c>
      <c r="T13" s="719">
        <v>0.11157940953880895</v>
      </c>
      <c r="U13" s="719">
        <v>9.9606553156098301E-2</v>
      </c>
      <c r="V13" s="716">
        <v>131.28987027798601</v>
      </c>
    </row>
    <row r="14" spans="1:22">
      <c r="A14" s="516">
        <v>7.1</v>
      </c>
      <c r="B14" s="515" t="s">
        <v>545</v>
      </c>
      <c r="C14" s="716">
        <v>76005749.090000004</v>
      </c>
      <c r="D14" s="716">
        <v>59997775.530000001</v>
      </c>
      <c r="E14" s="716">
        <v>4103500.7699999996</v>
      </c>
      <c r="F14" s="716">
        <v>11626208.289999999</v>
      </c>
      <c r="G14" s="716">
        <v>278264.5</v>
      </c>
      <c r="H14" s="716">
        <v>76571581.679999992</v>
      </c>
      <c r="I14" s="716">
        <v>60217500.989999995</v>
      </c>
      <c r="J14" s="716">
        <v>4138293.87</v>
      </c>
      <c r="K14" s="716">
        <v>11940132.16</v>
      </c>
      <c r="L14" s="716">
        <v>275654.66000000003</v>
      </c>
      <c r="M14" s="716">
        <v>2016262.3500000003</v>
      </c>
      <c r="N14" s="716">
        <v>328085.7900000001</v>
      </c>
      <c r="O14" s="716">
        <v>250368.43</v>
      </c>
      <c r="P14" s="716">
        <v>1400065.0800000003</v>
      </c>
      <c r="Q14" s="716">
        <v>37743.050000000003</v>
      </c>
      <c r="R14" s="716">
        <v>591</v>
      </c>
      <c r="S14" s="719">
        <v>0.11535737394325467</v>
      </c>
      <c r="T14" s="719">
        <v>0.12295627808513106</v>
      </c>
      <c r="U14" s="719">
        <v>9.81772300035363E-2</v>
      </c>
      <c r="V14" s="716">
        <v>132.48367368008499</v>
      </c>
    </row>
    <row r="15" spans="1:22">
      <c r="A15" s="516">
        <v>7.2</v>
      </c>
      <c r="B15" s="515" t="s">
        <v>547</v>
      </c>
      <c r="C15" s="716">
        <v>6999748.3700000001</v>
      </c>
      <c r="D15" s="716">
        <v>6377472.4399999995</v>
      </c>
      <c r="E15" s="716">
        <v>477323.03</v>
      </c>
      <c r="F15" s="716">
        <v>144952.9</v>
      </c>
      <c r="G15" s="716">
        <v>0</v>
      </c>
      <c r="H15" s="716">
        <v>7013714.1999999993</v>
      </c>
      <c r="I15" s="716">
        <v>6379589.8399999999</v>
      </c>
      <c r="J15" s="716">
        <v>482059.18999999994</v>
      </c>
      <c r="K15" s="716">
        <v>152065.16999999998</v>
      </c>
      <c r="L15" s="716">
        <v>0</v>
      </c>
      <c r="M15" s="716">
        <v>90344.13</v>
      </c>
      <c r="N15" s="716">
        <v>35879.420000000006</v>
      </c>
      <c r="O15" s="716">
        <v>30164.9</v>
      </c>
      <c r="P15" s="716">
        <v>24299.809999999998</v>
      </c>
      <c r="Q15" s="716">
        <v>0</v>
      </c>
      <c r="R15" s="716">
        <v>71</v>
      </c>
      <c r="S15" s="719">
        <v>7.459788414966223E-2</v>
      </c>
      <c r="T15" s="719">
        <v>7.9113021285964244E-2</v>
      </c>
      <c r="U15" s="719">
        <v>0.108532425716326</v>
      </c>
      <c r="V15" s="716">
        <v>138.68239763167401</v>
      </c>
    </row>
    <row r="16" spans="1:22">
      <c r="A16" s="516">
        <v>7.3</v>
      </c>
      <c r="B16" s="515" t="s">
        <v>544</v>
      </c>
      <c r="C16" s="716">
        <v>13447323.52</v>
      </c>
      <c r="D16" s="716">
        <v>11707022.41</v>
      </c>
      <c r="E16" s="716">
        <v>302382.76</v>
      </c>
      <c r="F16" s="716">
        <v>1437918.35</v>
      </c>
      <c r="G16" s="716">
        <v>0</v>
      </c>
      <c r="H16" s="716">
        <v>13749176.199999999</v>
      </c>
      <c r="I16" s="716">
        <v>11916310.549999999</v>
      </c>
      <c r="J16" s="716">
        <v>302106.3</v>
      </c>
      <c r="K16" s="716">
        <v>1516619.26</v>
      </c>
      <c r="L16" s="716">
        <v>14140.09</v>
      </c>
      <c r="M16" s="716">
        <v>597186.30000000005</v>
      </c>
      <c r="N16" s="716">
        <v>64065.620000000017</v>
      </c>
      <c r="O16" s="716">
        <v>23526.9</v>
      </c>
      <c r="P16" s="716">
        <v>506794.04</v>
      </c>
      <c r="Q16" s="716">
        <v>2799.74</v>
      </c>
      <c r="R16" s="716">
        <v>211</v>
      </c>
      <c r="S16" s="719">
        <v>8.7864374415413907E-2</v>
      </c>
      <c r="T16" s="719">
        <v>9.269311184201838E-2</v>
      </c>
      <c r="U16" s="719">
        <v>0.10303905144687101</v>
      </c>
      <c r="V16" s="716">
        <v>120.694322924269</v>
      </c>
    </row>
    <row r="17" spans="1:22">
      <c r="A17" s="522">
        <v>8</v>
      </c>
      <c r="B17" s="521" t="s">
        <v>543</v>
      </c>
      <c r="C17" s="716">
        <v>0</v>
      </c>
      <c r="D17" s="716">
        <v>0</v>
      </c>
      <c r="E17" s="716">
        <v>0</v>
      </c>
      <c r="F17" s="716">
        <v>0</v>
      </c>
      <c r="G17" s="716">
        <v>0</v>
      </c>
      <c r="H17" s="716">
        <v>0</v>
      </c>
      <c r="I17" s="716">
        <v>0</v>
      </c>
      <c r="J17" s="716">
        <v>0</v>
      </c>
      <c r="K17" s="716">
        <v>0</v>
      </c>
      <c r="L17" s="716">
        <v>0</v>
      </c>
      <c r="M17" s="716">
        <v>0</v>
      </c>
      <c r="N17" s="716">
        <v>0</v>
      </c>
      <c r="O17" s="716">
        <v>0</v>
      </c>
      <c r="P17" s="716">
        <v>0</v>
      </c>
      <c r="Q17" s="716">
        <v>0</v>
      </c>
      <c r="R17" s="716">
        <v>0</v>
      </c>
      <c r="S17" s="719">
        <v>0</v>
      </c>
      <c r="T17" s="719">
        <v>0</v>
      </c>
      <c r="U17" s="719">
        <v>0</v>
      </c>
      <c r="V17" s="716">
        <v>0</v>
      </c>
    </row>
    <row r="18" spans="1:22">
      <c r="A18" s="520">
        <v>9</v>
      </c>
      <c r="B18" s="519" t="s">
        <v>535</v>
      </c>
      <c r="C18" s="717">
        <v>0</v>
      </c>
      <c r="D18" s="717">
        <v>0</v>
      </c>
      <c r="E18" s="717">
        <v>0</v>
      </c>
      <c r="F18" s="717">
        <v>0</v>
      </c>
      <c r="G18" s="717">
        <v>0</v>
      </c>
      <c r="H18" s="717">
        <v>0</v>
      </c>
      <c r="I18" s="717">
        <v>0</v>
      </c>
      <c r="J18" s="717">
        <v>0</v>
      </c>
      <c r="K18" s="717">
        <v>0</v>
      </c>
      <c r="L18" s="717">
        <v>0</v>
      </c>
      <c r="M18" s="717">
        <v>0</v>
      </c>
      <c r="N18" s="717">
        <v>0</v>
      </c>
      <c r="O18" s="717">
        <v>0</v>
      </c>
      <c r="P18" s="717">
        <v>0</v>
      </c>
      <c r="Q18" s="717">
        <v>0</v>
      </c>
      <c r="R18" s="717">
        <v>0</v>
      </c>
      <c r="S18" s="720">
        <v>0</v>
      </c>
      <c r="T18" s="720">
        <v>0</v>
      </c>
      <c r="U18" s="720">
        <v>0</v>
      </c>
      <c r="V18" s="717">
        <v>0</v>
      </c>
    </row>
    <row r="19" spans="1:22">
      <c r="A19" s="518">
        <v>10</v>
      </c>
      <c r="B19" s="517" t="s">
        <v>546</v>
      </c>
      <c r="C19" s="716">
        <v>159311460.23999998</v>
      </c>
      <c r="D19" s="716">
        <v>130245529.08</v>
      </c>
      <c r="E19" s="716">
        <v>7916701.5000000009</v>
      </c>
      <c r="F19" s="716">
        <v>20843584.68</v>
      </c>
      <c r="G19" s="716">
        <v>305644.98</v>
      </c>
      <c r="H19" s="716">
        <v>160816915.03999999</v>
      </c>
      <c r="I19" s="716">
        <v>130927015.77</v>
      </c>
      <c r="J19" s="716">
        <v>7996361.5199999996</v>
      </c>
      <c r="K19" s="716">
        <v>21574004.550000001</v>
      </c>
      <c r="L19" s="716">
        <v>319533.2</v>
      </c>
      <c r="M19" s="716">
        <v>6616697.2600000035</v>
      </c>
      <c r="N19" s="716">
        <v>1101551.0200000003</v>
      </c>
      <c r="O19" s="716">
        <v>671821.05</v>
      </c>
      <c r="P19" s="716">
        <v>4799754.4800000032</v>
      </c>
      <c r="Q19" s="716">
        <v>43570.71</v>
      </c>
      <c r="R19" s="716">
        <v>4260</v>
      </c>
      <c r="S19" s="719">
        <v>0.13001564533133167</v>
      </c>
      <c r="T19" s="719">
        <v>0.14134788648555965</v>
      </c>
      <c r="U19" s="719">
        <v>0.110642045107401</v>
      </c>
      <c r="V19" s="716">
        <v>111.18571945763</v>
      </c>
    </row>
    <row r="20" spans="1:22" ht="25.5">
      <c r="A20" s="516">
        <v>10.1</v>
      </c>
      <c r="B20" s="515" t="s">
        <v>550</v>
      </c>
      <c r="C20" s="716">
        <v>0</v>
      </c>
      <c r="D20" s="716">
        <v>0</v>
      </c>
      <c r="E20" s="716">
        <v>0</v>
      </c>
      <c r="F20" s="716">
        <v>0</v>
      </c>
      <c r="G20" s="716">
        <v>0</v>
      </c>
      <c r="H20" s="716">
        <v>0</v>
      </c>
      <c r="I20" s="716">
        <v>0</v>
      </c>
      <c r="J20" s="716">
        <v>0</v>
      </c>
      <c r="K20" s="716">
        <v>0</v>
      </c>
      <c r="L20" s="716">
        <v>0</v>
      </c>
      <c r="M20" s="716">
        <v>0</v>
      </c>
      <c r="N20" s="716">
        <v>0</v>
      </c>
      <c r="O20" s="716">
        <v>0</v>
      </c>
      <c r="P20" s="716">
        <v>0</v>
      </c>
      <c r="Q20" s="716">
        <v>0</v>
      </c>
      <c r="R20" s="716">
        <v>0</v>
      </c>
      <c r="S20" s="719">
        <v>0</v>
      </c>
      <c r="T20" s="719">
        <v>0</v>
      </c>
      <c r="U20" s="719">
        <v>0</v>
      </c>
      <c r="V20" s="716">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9"/>
  <sheetViews>
    <sheetView zoomScale="80" zoomScaleNormal="80" workbookViewId="0">
      <selection activeCell="C61" sqref="C61"/>
    </sheetView>
  </sheetViews>
  <sheetFormatPr defaultRowHeight="15"/>
  <cols>
    <col min="1" max="1" width="8.7109375" style="391"/>
    <col min="2" max="2" width="69.28515625" style="392" customWidth="1"/>
    <col min="3" max="3" width="13.5703125" customWidth="1"/>
    <col min="4" max="4" width="14.42578125" customWidth="1"/>
    <col min="5" max="7" width="13.140625" customWidth="1"/>
    <col min="8" max="8" width="13.85546875" bestFit="1" customWidth="1"/>
  </cols>
  <sheetData>
    <row r="1" spans="1:10" s="5" customFormat="1" ht="14.25">
      <c r="A1" s="2" t="s">
        <v>30</v>
      </c>
      <c r="B1" s="3" t="str">
        <f>'Info '!C2</f>
        <v>JSC " Halyk Bank Georgia"</v>
      </c>
      <c r="C1" s="3"/>
      <c r="D1" s="4"/>
      <c r="E1" s="4"/>
      <c r="F1" s="4"/>
      <c r="G1" s="4"/>
    </row>
    <row r="2" spans="1:10" s="5" customFormat="1" ht="14.25">
      <c r="A2" s="2" t="s">
        <v>31</v>
      </c>
      <c r="B2" s="306">
        <f>'1. key ratios '!B2</f>
        <v>45107</v>
      </c>
      <c r="C2" s="6"/>
      <c r="D2" s="7"/>
      <c r="E2" s="7"/>
      <c r="F2" s="7"/>
      <c r="G2" s="7"/>
      <c r="H2" s="8"/>
    </row>
    <row r="3" spans="1:10" s="5" customFormat="1" ht="14.25">
      <c r="A3" s="2"/>
      <c r="B3" s="6"/>
      <c r="C3" s="6"/>
      <c r="D3" s="7"/>
      <c r="E3" s="7"/>
      <c r="F3" s="7"/>
      <c r="G3" s="7"/>
      <c r="H3" s="8"/>
    </row>
    <row r="4" spans="1:10" ht="21" customHeight="1">
      <c r="A4" s="734" t="s">
        <v>6</v>
      </c>
      <c r="B4" s="735" t="s">
        <v>557</v>
      </c>
      <c r="C4" s="737" t="s">
        <v>558</v>
      </c>
      <c r="D4" s="737"/>
      <c r="E4" s="737"/>
      <c r="F4" s="737" t="s">
        <v>559</v>
      </c>
      <c r="G4" s="737"/>
      <c r="H4" s="738"/>
    </row>
    <row r="5" spans="1:10" ht="21" customHeight="1">
      <c r="A5" s="734"/>
      <c r="B5" s="736"/>
      <c r="C5" s="361" t="s">
        <v>32</v>
      </c>
      <c r="D5" s="361" t="s">
        <v>33</v>
      </c>
      <c r="E5" s="361" t="s">
        <v>34</v>
      </c>
      <c r="F5" s="361" t="s">
        <v>32</v>
      </c>
      <c r="G5" s="361" t="s">
        <v>33</v>
      </c>
      <c r="H5" s="361" t="s">
        <v>34</v>
      </c>
    </row>
    <row r="6" spans="1:10" ht="26.45" customHeight="1">
      <c r="A6" s="734"/>
      <c r="B6" s="362" t="s">
        <v>560</v>
      </c>
      <c r="C6" s="739"/>
      <c r="D6" s="740"/>
      <c r="E6" s="740"/>
      <c r="F6" s="740"/>
      <c r="G6" s="740"/>
      <c r="H6" s="741"/>
    </row>
    <row r="7" spans="1:10" ht="23.1" customHeight="1">
      <c r="A7" s="363">
        <v>1</v>
      </c>
      <c r="B7" s="364" t="s">
        <v>561</v>
      </c>
      <c r="C7" s="577">
        <f>SUM(C8:C10)</f>
        <v>71751771.710000008</v>
      </c>
      <c r="D7" s="577">
        <f>SUM(D8:D10)</f>
        <v>29412223.299999997</v>
      </c>
      <c r="E7" s="578">
        <f>C7+D7</f>
        <v>101163995.01000001</v>
      </c>
      <c r="F7" s="577">
        <f>SUM(F8:F10)</f>
        <v>63572416.310000002</v>
      </c>
      <c r="G7" s="577">
        <f>SUM(G8:G10)</f>
        <v>73347728.729999989</v>
      </c>
      <c r="H7" s="578">
        <f>F7+G7</f>
        <v>136920145.03999999</v>
      </c>
      <c r="I7" s="583"/>
      <c r="J7" s="583"/>
    </row>
    <row r="8" spans="1:10">
      <c r="A8" s="363">
        <v>1.1000000000000001</v>
      </c>
      <c r="B8" s="365" t="s">
        <v>562</v>
      </c>
      <c r="C8" s="577">
        <v>5924065.9000000004</v>
      </c>
      <c r="D8" s="577">
        <v>6974083.8899999987</v>
      </c>
      <c r="E8" s="578">
        <f t="shared" ref="E8:E36" si="0">C8+D8</f>
        <v>12898149.789999999</v>
      </c>
      <c r="F8" s="577">
        <v>8286840.3999999994</v>
      </c>
      <c r="G8" s="577">
        <v>5757758.2199999979</v>
      </c>
      <c r="H8" s="578">
        <f t="shared" ref="H8:H36" si="1">F8+G8</f>
        <v>14044598.619999997</v>
      </c>
      <c r="I8" s="583"/>
      <c r="J8" s="583"/>
    </row>
    <row r="9" spans="1:10">
      <c r="A9" s="363">
        <v>1.2</v>
      </c>
      <c r="B9" s="365" t="s">
        <v>563</v>
      </c>
      <c r="C9" s="577">
        <v>39017055.350000001</v>
      </c>
      <c r="D9" s="577">
        <v>42150.880000002682</v>
      </c>
      <c r="E9" s="578">
        <f t="shared" si="0"/>
        <v>39059206.230000004</v>
      </c>
      <c r="F9" s="577">
        <v>41617608.588926069</v>
      </c>
      <c r="G9" s="577">
        <v>28196196.619999997</v>
      </c>
      <c r="H9" s="578">
        <f t="shared" si="1"/>
        <v>69813805.208926067</v>
      </c>
      <c r="I9" s="583"/>
      <c r="J9" s="583"/>
    </row>
    <row r="10" spans="1:10">
      <c r="A10" s="363">
        <v>1.3</v>
      </c>
      <c r="B10" s="365" t="s">
        <v>564</v>
      </c>
      <c r="C10" s="577">
        <v>26810650.460000005</v>
      </c>
      <c r="D10" s="577">
        <v>22395988.529999997</v>
      </c>
      <c r="E10" s="578">
        <f t="shared" si="0"/>
        <v>49206638.990000002</v>
      </c>
      <c r="F10" s="577">
        <v>13667967.321073931</v>
      </c>
      <c r="G10" s="577">
        <v>39393773.890000001</v>
      </c>
      <c r="H10" s="578">
        <f t="shared" si="1"/>
        <v>53061741.211073935</v>
      </c>
      <c r="I10" s="583"/>
      <c r="J10" s="583"/>
    </row>
    <row r="11" spans="1:10">
      <c r="A11" s="363">
        <v>2</v>
      </c>
      <c r="B11" s="366" t="s">
        <v>565</v>
      </c>
      <c r="C11" s="577">
        <v>0</v>
      </c>
      <c r="D11" s="577">
        <v>0</v>
      </c>
      <c r="E11" s="578">
        <f t="shared" si="0"/>
        <v>0</v>
      </c>
      <c r="F11" s="577">
        <v>54769.16</v>
      </c>
      <c r="G11" s="577">
        <v>0</v>
      </c>
      <c r="H11" s="578">
        <f t="shared" si="1"/>
        <v>54769.16</v>
      </c>
      <c r="I11" s="583"/>
      <c r="J11" s="583"/>
    </row>
    <row r="12" spans="1:10">
      <c r="A12" s="363">
        <v>2.1</v>
      </c>
      <c r="B12" s="367" t="s">
        <v>566</v>
      </c>
      <c r="C12" s="577">
        <v>0</v>
      </c>
      <c r="D12" s="577">
        <v>0</v>
      </c>
      <c r="E12" s="578">
        <f t="shared" si="0"/>
        <v>0</v>
      </c>
      <c r="F12" s="577">
        <v>54769.16</v>
      </c>
      <c r="G12" s="577">
        <v>0</v>
      </c>
      <c r="H12" s="578">
        <f t="shared" si="1"/>
        <v>54769.16</v>
      </c>
      <c r="I12" s="583"/>
      <c r="J12" s="583"/>
    </row>
    <row r="13" spans="1:10" ht="26.45" customHeight="1">
      <c r="A13" s="363">
        <v>3</v>
      </c>
      <c r="B13" s="368" t="s">
        <v>567</v>
      </c>
      <c r="C13" s="577">
        <v>0</v>
      </c>
      <c r="D13" s="577">
        <v>0</v>
      </c>
      <c r="E13" s="578">
        <f t="shared" si="0"/>
        <v>0</v>
      </c>
      <c r="F13" s="577">
        <v>0</v>
      </c>
      <c r="G13" s="577">
        <v>0</v>
      </c>
      <c r="H13" s="578">
        <f t="shared" si="1"/>
        <v>0</v>
      </c>
      <c r="I13" s="583"/>
      <c r="J13" s="583"/>
    </row>
    <row r="14" spans="1:10" ht="26.45" customHeight="1">
      <c r="A14" s="363">
        <v>4</v>
      </c>
      <c r="B14" s="369" t="s">
        <v>568</v>
      </c>
      <c r="C14" s="577">
        <v>0</v>
      </c>
      <c r="D14" s="577">
        <v>0</v>
      </c>
      <c r="E14" s="578">
        <f t="shared" si="0"/>
        <v>0</v>
      </c>
      <c r="F14" s="577">
        <v>0</v>
      </c>
      <c r="G14" s="577">
        <v>0</v>
      </c>
      <c r="H14" s="578">
        <f t="shared" si="1"/>
        <v>0</v>
      </c>
      <c r="I14" s="583"/>
      <c r="J14" s="583"/>
    </row>
    <row r="15" spans="1:10" ht="24.6" customHeight="1">
      <c r="A15" s="363">
        <v>5</v>
      </c>
      <c r="B15" s="370" t="s">
        <v>569</v>
      </c>
      <c r="C15" s="579">
        <f>SUM(C16:C18)</f>
        <v>54000</v>
      </c>
      <c r="D15" s="579">
        <f>SUM(D16:D18)</f>
        <v>0</v>
      </c>
      <c r="E15" s="580">
        <f t="shared" si="0"/>
        <v>54000</v>
      </c>
      <c r="F15" s="579">
        <f>SUM(F16:F18)</f>
        <v>54000</v>
      </c>
      <c r="G15" s="579">
        <f>SUM(G16:G18)</f>
        <v>0</v>
      </c>
      <c r="H15" s="580">
        <f t="shared" si="1"/>
        <v>54000</v>
      </c>
      <c r="I15" s="583"/>
      <c r="J15" s="583"/>
    </row>
    <row r="16" spans="1:10">
      <c r="A16" s="363">
        <v>5.0999999999999996</v>
      </c>
      <c r="B16" s="371" t="s">
        <v>570</v>
      </c>
      <c r="C16" s="577">
        <v>54000</v>
      </c>
      <c r="D16" s="577">
        <v>0</v>
      </c>
      <c r="E16" s="578">
        <f t="shared" si="0"/>
        <v>54000</v>
      </c>
      <c r="F16" s="577">
        <v>54000</v>
      </c>
      <c r="G16" s="577">
        <v>0</v>
      </c>
      <c r="H16" s="578">
        <f t="shared" si="1"/>
        <v>54000</v>
      </c>
      <c r="I16" s="583"/>
      <c r="J16" s="583"/>
    </row>
    <row r="17" spans="1:10">
      <c r="A17" s="363">
        <v>5.2</v>
      </c>
      <c r="B17" s="371" t="s">
        <v>571</v>
      </c>
      <c r="C17" s="577">
        <v>0</v>
      </c>
      <c r="D17" s="577">
        <v>0</v>
      </c>
      <c r="E17" s="578">
        <f t="shared" si="0"/>
        <v>0</v>
      </c>
      <c r="F17" s="577">
        <v>0</v>
      </c>
      <c r="G17" s="577">
        <v>0</v>
      </c>
      <c r="H17" s="578">
        <f t="shared" si="1"/>
        <v>0</v>
      </c>
      <c r="I17" s="583"/>
      <c r="J17" s="583"/>
    </row>
    <row r="18" spans="1:10">
      <c r="A18" s="363">
        <v>5.3</v>
      </c>
      <c r="B18" s="372" t="s">
        <v>572</v>
      </c>
      <c r="C18" s="577">
        <v>0</v>
      </c>
      <c r="D18" s="577">
        <v>0</v>
      </c>
      <c r="E18" s="578">
        <f t="shared" si="0"/>
        <v>0</v>
      </c>
      <c r="F18" s="577">
        <v>0</v>
      </c>
      <c r="G18" s="577">
        <v>0</v>
      </c>
      <c r="H18" s="578">
        <f t="shared" si="1"/>
        <v>0</v>
      </c>
      <c r="I18" s="583"/>
      <c r="J18" s="583"/>
    </row>
    <row r="19" spans="1:10">
      <c r="A19" s="363">
        <v>6</v>
      </c>
      <c r="B19" s="368" t="s">
        <v>573</v>
      </c>
      <c r="C19" s="577">
        <f>SUM(C20:C21)</f>
        <v>192536629.00526053</v>
      </c>
      <c r="D19" s="577">
        <f>SUM(D20:D21)</f>
        <v>536114771.80036962</v>
      </c>
      <c r="E19" s="578">
        <f t="shared" si="0"/>
        <v>728651400.80563021</v>
      </c>
      <c r="F19" s="577">
        <f>SUM(F20:F21)</f>
        <v>211172842.45009997</v>
      </c>
      <c r="G19" s="577">
        <f>SUM(G20:G21)</f>
        <v>573823102.30877519</v>
      </c>
      <c r="H19" s="578">
        <f t="shared" si="1"/>
        <v>784995944.75887513</v>
      </c>
      <c r="I19" s="583"/>
      <c r="J19" s="583"/>
    </row>
    <row r="20" spans="1:10">
      <c r="A20" s="363">
        <v>6.1</v>
      </c>
      <c r="B20" s="371" t="s">
        <v>571</v>
      </c>
      <c r="C20" s="577">
        <v>17332329.59</v>
      </c>
      <c r="D20" s="577">
        <v>0</v>
      </c>
      <c r="E20" s="578">
        <f t="shared" si="0"/>
        <v>17332329.59</v>
      </c>
      <c r="F20" s="577">
        <v>17314172.440000001</v>
      </c>
      <c r="G20" s="577">
        <v>0</v>
      </c>
      <c r="H20" s="578">
        <f t="shared" si="1"/>
        <v>17314172.440000001</v>
      </c>
      <c r="I20" s="583"/>
      <c r="J20" s="583"/>
    </row>
    <row r="21" spans="1:10">
      <c r="A21" s="363">
        <v>6.2</v>
      </c>
      <c r="B21" s="372" t="s">
        <v>572</v>
      </c>
      <c r="C21" s="577">
        <v>175204299.41526052</v>
      </c>
      <c r="D21" s="577">
        <v>536114771.80036962</v>
      </c>
      <c r="E21" s="578">
        <f t="shared" si="0"/>
        <v>711319071.21563017</v>
      </c>
      <c r="F21" s="577">
        <v>193858670.01009998</v>
      </c>
      <c r="G21" s="577">
        <v>573823102.30877519</v>
      </c>
      <c r="H21" s="578">
        <f t="shared" si="1"/>
        <v>767681772.31887519</v>
      </c>
      <c r="I21" s="583"/>
      <c r="J21" s="583"/>
    </row>
    <row r="22" spans="1:10">
      <c r="A22" s="363">
        <v>7</v>
      </c>
      <c r="B22" s="366" t="s">
        <v>574</v>
      </c>
      <c r="C22" s="577">
        <v>0</v>
      </c>
      <c r="D22" s="577">
        <v>0</v>
      </c>
      <c r="E22" s="578">
        <f t="shared" si="0"/>
        <v>0</v>
      </c>
      <c r="F22" s="577">
        <v>0</v>
      </c>
      <c r="G22" s="577">
        <v>0</v>
      </c>
      <c r="H22" s="578">
        <f t="shared" si="1"/>
        <v>0</v>
      </c>
      <c r="I22" s="583"/>
      <c r="J22" s="583"/>
    </row>
    <row r="23" spans="1:10">
      <c r="A23" s="363">
        <v>8</v>
      </c>
      <c r="B23" s="373" t="s">
        <v>575</v>
      </c>
      <c r="C23" s="577">
        <v>0</v>
      </c>
      <c r="D23" s="577">
        <v>0</v>
      </c>
      <c r="E23" s="578">
        <f t="shared" si="0"/>
        <v>0</v>
      </c>
      <c r="F23" s="577">
        <v>0</v>
      </c>
      <c r="G23" s="577">
        <v>0</v>
      </c>
      <c r="H23" s="578">
        <f t="shared" si="1"/>
        <v>0</v>
      </c>
      <c r="I23" s="583"/>
      <c r="J23" s="583"/>
    </row>
    <row r="24" spans="1:10">
      <c r="A24" s="363">
        <v>9</v>
      </c>
      <c r="B24" s="369" t="s">
        <v>576</v>
      </c>
      <c r="C24" s="577">
        <f>SUM(C25:C26)</f>
        <v>15917467.42</v>
      </c>
      <c r="D24" s="577">
        <f>SUM(D25:D26)</f>
        <v>0</v>
      </c>
      <c r="E24" s="578">
        <f t="shared" si="0"/>
        <v>15917467.42</v>
      </c>
      <c r="F24" s="577">
        <f>SUM(F25:F26)</f>
        <v>20875910.300000004</v>
      </c>
      <c r="G24" s="577">
        <f>SUM(G25:G26)</f>
        <v>0</v>
      </c>
      <c r="H24" s="578">
        <f t="shared" si="1"/>
        <v>20875910.300000004</v>
      </c>
      <c r="I24" s="583"/>
      <c r="J24" s="583"/>
    </row>
    <row r="25" spans="1:10">
      <c r="A25" s="363">
        <v>9.1</v>
      </c>
      <c r="B25" s="371" t="s">
        <v>577</v>
      </c>
      <c r="C25" s="577">
        <v>15917467.42</v>
      </c>
      <c r="D25" s="577">
        <v>0</v>
      </c>
      <c r="E25" s="578">
        <f t="shared" si="0"/>
        <v>15917467.42</v>
      </c>
      <c r="F25" s="577">
        <v>16427978.100000003</v>
      </c>
      <c r="G25" s="577">
        <v>0</v>
      </c>
      <c r="H25" s="578">
        <f t="shared" si="1"/>
        <v>16427978.100000003</v>
      </c>
      <c r="I25" s="583"/>
      <c r="J25" s="583"/>
    </row>
    <row r="26" spans="1:10">
      <c r="A26" s="363">
        <v>9.1999999999999993</v>
      </c>
      <c r="B26" s="371" t="s">
        <v>578</v>
      </c>
      <c r="C26" s="577">
        <v>0</v>
      </c>
      <c r="D26" s="577">
        <v>0</v>
      </c>
      <c r="E26" s="578">
        <f t="shared" si="0"/>
        <v>0</v>
      </c>
      <c r="F26" s="577">
        <v>4447932.2</v>
      </c>
      <c r="G26" s="577">
        <v>0</v>
      </c>
      <c r="H26" s="578">
        <f t="shared" si="1"/>
        <v>4447932.2</v>
      </c>
      <c r="I26" s="583"/>
      <c r="J26" s="583"/>
    </row>
    <row r="27" spans="1:10">
      <c r="A27" s="363">
        <v>10</v>
      </c>
      <c r="B27" s="369" t="s">
        <v>579</v>
      </c>
      <c r="C27" s="577">
        <f>SUM(C28:C29)</f>
        <v>5660763.629999999</v>
      </c>
      <c r="D27" s="577">
        <f>SUM(D28:D29)</f>
        <v>0</v>
      </c>
      <c r="E27" s="578">
        <f t="shared" si="0"/>
        <v>5660763.629999999</v>
      </c>
      <c r="F27" s="577">
        <f>SUM(F28:F29)</f>
        <v>4637595.1900000004</v>
      </c>
      <c r="G27" s="577">
        <f>SUM(G28:G29)</f>
        <v>0</v>
      </c>
      <c r="H27" s="578">
        <f t="shared" si="1"/>
        <v>4637595.1900000004</v>
      </c>
      <c r="I27" s="583"/>
      <c r="J27" s="583"/>
    </row>
    <row r="28" spans="1:10">
      <c r="A28" s="363">
        <v>10.1</v>
      </c>
      <c r="B28" s="371" t="s">
        <v>580</v>
      </c>
      <c r="C28" s="577">
        <v>0</v>
      </c>
      <c r="D28" s="577">
        <v>0</v>
      </c>
      <c r="E28" s="578">
        <f t="shared" si="0"/>
        <v>0</v>
      </c>
      <c r="F28" s="577">
        <v>0</v>
      </c>
      <c r="G28" s="577">
        <v>0</v>
      </c>
      <c r="H28" s="578">
        <f t="shared" si="1"/>
        <v>0</v>
      </c>
      <c r="I28" s="583"/>
      <c r="J28" s="583"/>
    </row>
    <row r="29" spans="1:10">
      <c r="A29" s="363">
        <v>10.199999999999999</v>
      </c>
      <c r="B29" s="371" t="s">
        <v>581</v>
      </c>
      <c r="C29" s="577">
        <v>5660763.629999999</v>
      </c>
      <c r="D29" s="577">
        <v>0</v>
      </c>
      <c r="E29" s="578">
        <f t="shared" si="0"/>
        <v>5660763.629999999</v>
      </c>
      <c r="F29" s="577">
        <v>4637595.1900000004</v>
      </c>
      <c r="G29" s="577">
        <v>0</v>
      </c>
      <c r="H29" s="578">
        <f t="shared" si="1"/>
        <v>4637595.1900000004</v>
      </c>
      <c r="I29" s="583"/>
      <c r="J29" s="583"/>
    </row>
    <row r="30" spans="1:10">
      <c r="A30" s="363">
        <v>11</v>
      </c>
      <c r="B30" s="369" t="s">
        <v>582</v>
      </c>
      <c r="C30" s="577">
        <f>SUM(C31:C32)</f>
        <v>517278.78</v>
      </c>
      <c r="D30" s="577">
        <f>SUM(D31:D32)</f>
        <v>0</v>
      </c>
      <c r="E30" s="578">
        <f t="shared" si="0"/>
        <v>517278.78</v>
      </c>
      <c r="F30" s="577">
        <f>SUM(F31:F32)</f>
        <v>549790.78</v>
      </c>
      <c r="G30" s="577">
        <f>SUM(G31:G32)</f>
        <v>0</v>
      </c>
      <c r="H30" s="578">
        <f t="shared" si="1"/>
        <v>549790.78</v>
      </c>
      <c r="I30" s="583"/>
      <c r="J30" s="583"/>
    </row>
    <row r="31" spans="1:10">
      <c r="A31" s="363">
        <v>11.1</v>
      </c>
      <c r="B31" s="371" t="s">
        <v>583</v>
      </c>
      <c r="C31" s="577">
        <v>517278.78</v>
      </c>
      <c r="D31" s="577">
        <v>0</v>
      </c>
      <c r="E31" s="578">
        <f t="shared" si="0"/>
        <v>517278.78</v>
      </c>
      <c r="F31" s="577">
        <v>549790.78</v>
      </c>
      <c r="G31" s="577">
        <v>0</v>
      </c>
      <c r="H31" s="578">
        <f t="shared" si="1"/>
        <v>549790.78</v>
      </c>
      <c r="I31" s="583"/>
      <c r="J31" s="583"/>
    </row>
    <row r="32" spans="1:10">
      <c r="A32" s="363">
        <v>11.2</v>
      </c>
      <c r="B32" s="371" t="s">
        <v>584</v>
      </c>
      <c r="C32" s="577">
        <v>0</v>
      </c>
      <c r="D32" s="577">
        <v>0</v>
      </c>
      <c r="E32" s="578">
        <f t="shared" si="0"/>
        <v>0</v>
      </c>
      <c r="F32" s="577">
        <v>0</v>
      </c>
      <c r="G32" s="577">
        <v>0</v>
      </c>
      <c r="H32" s="578">
        <f t="shared" si="1"/>
        <v>0</v>
      </c>
      <c r="I32" s="583"/>
      <c r="J32" s="583"/>
    </row>
    <row r="33" spans="1:10">
      <c r="A33" s="363">
        <v>13</v>
      </c>
      <c r="B33" s="369" t="s">
        <v>585</v>
      </c>
      <c r="C33" s="577">
        <v>12446624.029999999</v>
      </c>
      <c r="D33" s="577">
        <v>5306545.2100000028</v>
      </c>
      <c r="E33" s="578">
        <f t="shared" si="0"/>
        <v>17753169.240000002</v>
      </c>
      <c r="F33" s="577">
        <v>14378896.701526169</v>
      </c>
      <c r="G33" s="577">
        <v>1349698.1109105032</v>
      </c>
      <c r="H33" s="578">
        <f t="shared" si="1"/>
        <v>15728594.812436672</v>
      </c>
      <c r="I33" s="583"/>
      <c r="J33" s="583"/>
    </row>
    <row r="34" spans="1:10">
      <c r="A34" s="363">
        <v>13.1</v>
      </c>
      <c r="B34" s="374" t="s">
        <v>586</v>
      </c>
      <c r="C34" s="577">
        <v>10064254.290000001</v>
      </c>
      <c r="D34" s="577">
        <v>0</v>
      </c>
      <c r="E34" s="578">
        <f t="shared" si="0"/>
        <v>10064254.290000001</v>
      </c>
      <c r="F34" s="577">
        <v>11691707.369999999</v>
      </c>
      <c r="G34" s="577">
        <v>0</v>
      </c>
      <c r="H34" s="578">
        <f t="shared" si="1"/>
        <v>11691707.369999999</v>
      </c>
      <c r="I34" s="583"/>
      <c r="J34" s="583"/>
    </row>
    <row r="35" spans="1:10">
      <c r="A35" s="363">
        <v>13.2</v>
      </c>
      <c r="B35" s="374" t="s">
        <v>587</v>
      </c>
      <c r="C35" s="577">
        <v>0</v>
      </c>
      <c r="D35" s="577">
        <v>0</v>
      </c>
      <c r="E35" s="578">
        <f t="shared" si="0"/>
        <v>0</v>
      </c>
      <c r="F35" s="577">
        <v>0</v>
      </c>
      <c r="G35" s="577">
        <v>0</v>
      </c>
      <c r="H35" s="578">
        <f t="shared" si="1"/>
        <v>0</v>
      </c>
      <c r="I35" s="583"/>
      <c r="J35" s="583"/>
    </row>
    <row r="36" spans="1:10">
      <c r="A36" s="363">
        <v>14</v>
      </c>
      <c r="B36" s="375" t="s">
        <v>588</v>
      </c>
      <c r="C36" s="577">
        <f>SUM(C7,C11,C13,C14,C15,C19,C22,C23,C24,C27,C30,C33)</f>
        <v>298884534.57526046</v>
      </c>
      <c r="D36" s="577">
        <f>SUM(D7,D11,D13,D14,D15,D19,D22,D23,D24,D27,D30,D33)</f>
        <v>570833540.31036961</v>
      </c>
      <c r="E36" s="578">
        <f t="shared" si="0"/>
        <v>869718074.88563013</v>
      </c>
      <c r="F36" s="577">
        <f>SUM(F7,F11,F13,F14,F15,F19,F22,F23,F24,F27,F30,F33)</f>
        <v>315296220.89162612</v>
      </c>
      <c r="G36" s="577">
        <f>SUM(G7,G11,G13,G14,G15,G19,G22,G23,G24,G27,G30,G33)</f>
        <v>648520529.14968574</v>
      </c>
      <c r="H36" s="578">
        <f t="shared" si="1"/>
        <v>963816750.04131186</v>
      </c>
      <c r="I36" s="583"/>
      <c r="J36" s="583"/>
    </row>
    <row r="37" spans="1:10" ht="22.5" customHeight="1">
      <c r="A37" s="363"/>
      <c r="B37" s="376" t="s">
        <v>589</v>
      </c>
      <c r="C37" s="742"/>
      <c r="D37" s="743"/>
      <c r="E37" s="743"/>
      <c r="F37" s="743"/>
      <c r="G37" s="743"/>
      <c r="H37" s="744"/>
      <c r="I37" s="583"/>
      <c r="J37" s="583"/>
    </row>
    <row r="38" spans="1:10">
      <c r="A38" s="363">
        <v>15</v>
      </c>
      <c r="B38" s="377" t="s">
        <v>590</v>
      </c>
      <c r="C38" s="581">
        <v>0</v>
      </c>
      <c r="D38" s="581">
        <v>0</v>
      </c>
      <c r="E38" s="582">
        <f>C38+D38</f>
        <v>0</v>
      </c>
      <c r="F38" s="581">
        <v>0</v>
      </c>
      <c r="G38" s="581">
        <v>0</v>
      </c>
      <c r="H38" s="582">
        <f>F38+G38</f>
        <v>0</v>
      </c>
      <c r="I38" s="583"/>
      <c r="J38" s="583"/>
    </row>
    <row r="39" spans="1:10">
      <c r="A39" s="378">
        <v>15.1</v>
      </c>
      <c r="B39" s="379" t="s">
        <v>566</v>
      </c>
      <c r="C39" s="581">
        <v>0</v>
      </c>
      <c r="D39" s="581">
        <v>0</v>
      </c>
      <c r="E39" s="582">
        <f t="shared" ref="E39:E53" si="2">C39+D39</f>
        <v>0</v>
      </c>
      <c r="F39" s="581">
        <v>0</v>
      </c>
      <c r="G39" s="581">
        <v>0</v>
      </c>
      <c r="H39" s="582">
        <f t="shared" ref="H39:H53" si="3">F39+G39</f>
        <v>0</v>
      </c>
      <c r="I39" s="583"/>
      <c r="J39" s="583"/>
    </row>
    <row r="40" spans="1:10" ht="24" customHeight="1">
      <c r="A40" s="378">
        <v>16</v>
      </c>
      <c r="B40" s="366" t="s">
        <v>591</v>
      </c>
      <c r="C40" s="581">
        <v>0</v>
      </c>
      <c r="D40" s="581">
        <v>0</v>
      </c>
      <c r="E40" s="582">
        <f t="shared" si="2"/>
        <v>0</v>
      </c>
      <c r="F40" s="581">
        <v>0</v>
      </c>
      <c r="G40" s="581">
        <v>0</v>
      </c>
      <c r="H40" s="582">
        <f t="shared" si="3"/>
        <v>0</v>
      </c>
      <c r="I40" s="583"/>
      <c r="J40" s="583"/>
    </row>
    <row r="41" spans="1:10">
      <c r="A41" s="378">
        <v>17</v>
      </c>
      <c r="B41" s="366" t="s">
        <v>592</v>
      </c>
      <c r="C41" s="581">
        <f>SUM(C42:C45)</f>
        <v>115288671.29999998</v>
      </c>
      <c r="D41" s="581">
        <f>SUM(D42:D45)</f>
        <v>551376638.92000008</v>
      </c>
      <c r="E41" s="582">
        <f t="shared" si="2"/>
        <v>666665310.22000003</v>
      </c>
      <c r="F41" s="581">
        <f>SUM(F42:F45)</f>
        <v>158937345.69099993</v>
      </c>
      <c r="G41" s="581">
        <f>SUM(G42:G45)</f>
        <v>620288453.01000011</v>
      </c>
      <c r="H41" s="582">
        <f t="shared" si="3"/>
        <v>779225798.70099998</v>
      </c>
      <c r="I41" s="583"/>
      <c r="J41" s="583"/>
    </row>
    <row r="42" spans="1:10">
      <c r="A42" s="378">
        <v>17.100000000000001</v>
      </c>
      <c r="B42" s="380" t="s">
        <v>593</v>
      </c>
      <c r="C42" s="581">
        <v>112863285.04999998</v>
      </c>
      <c r="D42" s="581">
        <v>522367141.0200001</v>
      </c>
      <c r="E42" s="582">
        <f t="shared" si="2"/>
        <v>635230426.07000005</v>
      </c>
      <c r="F42" s="581">
        <v>157193315.93999994</v>
      </c>
      <c r="G42" s="581">
        <v>608284698.5</v>
      </c>
      <c r="H42" s="582">
        <f t="shared" si="3"/>
        <v>765478014.43999994</v>
      </c>
      <c r="I42" s="583"/>
      <c r="J42" s="583"/>
    </row>
    <row r="43" spans="1:10">
      <c r="A43" s="378">
        <v>17.2</v>
      </c>
      <c r="B43" s="381" t="s">
        <v>594</v>
      </c>
      <c r="C43" s="581">
        <v>0</v>
      </c>
      <c r="D43" s="581">
        <v>0</v>
      </c>
      <c r="E43" s="582">
        <f t="shared" si="2"/>
        <v>0</v>
      </c>
      <c r="F43" s="581">
        <v>0</v>
      </c>
      <c r="G43" s="581">
        <v>0</v>
      </c>
      <c r="H43" s="582">
        <f t="shared" si="3"/>
        <v>0</v>
      </c>
      <c r="I43" s="583"/>
      <c r="J43" s="583"/>
    </row>
    <row r="44" spans="1:10">
      <c r="A44" s="378">
        <v>17.3</v>
      </c>
      <c r="B44" s="380" t="s">
        <v>595</v>
      </c>
      <c r="C44" s="581">
        <v>0</v>
      </c>
      <c r="D44" s="581">
        <v>23738406.140000001</v>
      </c>
      <c r="E44" s="582">
        <f t="shared" si="2"/>
        <v>23738406.140000001</v>
      </c>
      <c r="F44" s="581">
        <v>0</v>
      </c>
      <c r="G44" s="581">
        <v>10303957.57</v>
      </c>
      <c r="H44" s="582">
        <f t="shared" si="3"/>
        <v>10303957.57</v>
      </c>
      <c r="I44" s="583"/>
      <c r="J44" s="583"/>
    </row>
    <row r="45" spans="1:10">
      <c r="A45" s="378">
        <v>17.399999999999999</v>
      </c>
      <c r="B45" s="380" t="s">
        <v>596</v>
      </c>
      <c r="C45" s="581">
        <v>2425386.2499999995</v>
      </c>
      <c r="D45" s="581">
        <v>5271091.7600000016</v>
      </c>
      <c r="E45" s="582">
        <f t="shared" si="2"/>
        <v>7696478.0100000016</v>
      </c>
      <c r="F45" s="581">
        <v>1744029.7510000004</v>
      </c>
      <c r="G45" s="581">
        <v>1699796.9400000002</v>
      </c>
      <c r="H45" s="582">
        <f t="shared" si="3"/>
        <v>3443826.6910000006</v>
      </c>
      <c r="I45" s="583"/>
      <c r="J45" s="583"/>
    </row>
    <row r="46" spans="1:10">
      <c r="A46" s="378">
        <v>18</v>
      </c>
      <c r="B46" s="382" t="s">
        <v>597</v>
      </c>
      <c r="C46" s="581">
        <v>88887.789999999979</v>
      </c>
      <c r="D46" s="581">
        <v>94077.56</v>
      </c>
      <c r="E46" s="582">
        <f t="shared" si="2"/>
        <v>182965.34999999998</v>
      </c>
      <c r="F46" s="581">
        <v>147547.36910716371</v>
      </c>
      <c r="G46" s="581">
        <v>189981.20089283623</v>
      </c>
      <c r="H46" s="582">
        <f t="shared" si="3"/>
        <v>337528.56999999995</v>
      </c>
      <c r="I46" s="583"/>
      <c r="J46" s="583"/>
    </row>
    <row r="47" spans="1:10">
      <c r="A47" s="378">
        <v>19</v>
      </c>
      <c r="B47" s="382" t="s">
        <v>598</v>
      </c>
      <c r="C47" s="581">
        <f>SUM(C48:C49)</f>
        <v>5692558.1400000006</v>
      </c>
      <c r="D47" s="581">
        <f>SUM(D48:D49)</f>
        <v>0</v>
      </c>
      <c r="E47" s="582">
        <f t="shared" si="2"/>
        <v>5692558.1400000006</v>
      </c>
      <c r="F47" s="581">
        <f>SUM(F48:F49)</f>
        <v>1844508.2</v>
      </c>
      <c r="G47" s="581">
        <f>SUM(G48:G49)</f>
        <v>0</v>
      </c>
      <c r="H47" s="582">
        <f t="shared" si="3"/>
        <v>1844508.2</v>
      </c>
      <c r="I47" s="583"/>
      <c r="J47" s="583"/>
    </row>
    <row r="48" spans="1:10">
      <c r="A48" s="378">
        <v>19.100000000000001</v>
      </c>
      <c r="B48" s="383" t="s">
        <v>599</v>
      </c>
      <c r="C48" s="581">
        <v>5557627.8700000001</v>
      </c>
      <c r="D48" s="581">
        <v>0</v>
      </c>
      <c r="E48" s="582">
        <f t="shared" si="2"/>
        <v>5557627.8700000001</v>
      </c>
      <c r="F48" s="581">
        <v>425257</v>
      </c>
      <c r="G48" s="581">
        <v>0</v>
      </c>
      <c r="H48" s="582">
        <f t="shared" si="3"/>
        <v>425257</v>
      </c>
      <c r="I48" s="583"/>
      <c r="J48" s="583"/>
    </row>
    <row r="49" spans="1:10">
      <c r="A49" s="378">
        <v>19.2</v>
      </c>
      <c r="B49" s="384" t="s">
        <v>600</v>
      </c>
      <c r="C49" s="581">
        <v>134930.27000000002</v>
      </c>
      <c r="D49" s="581">
        <v>0</v>
      </c>
      <c r="E49" s="582">
        <f t="shared" si="2"/>
        <v>134930.27000000002</v>
      </c>
      <c r="F49" s="581">
        <v>1419251.2</v>
      </c>
      <c r="G49" s="581">
        <v>0</v>
      </c>
      <c r="H49" s="582">
        <f t="shared" si="3"/>
        <v>1419251.2</v>
      </c>
      <c r="I49" s="583"/>
      <c r="J49" s="583"/>
    </row>
    <row r="50" spans="1:10">
      <c r="A50" s="378">
        <v>20</v>
      </c>
      <c r="B50" s="385" t="s">
        <v>601</v>
      </c>
      <c r="C50" s="581">
        <v>0</v>
      </c>
      <c r="D50" s="581">
        <v>26242442.5</v>
      </c>
      <c r="E50" s="582">
        <f t="shared" si="2"/>
        <v>26242442.5</v>
      </c>
      <c r="F50" s="581">
        <v>0</v>
      </c>
      <c r="G50" s="581">
        <v>29362222.5</v>
      </c>
      <c r="H50" s="582">
        <f t="shared" si="3"/>
        <v>29362222.5</v>
      </c>
      <c r="I50" s="583"/>
      <c r="J50" s="583"/>
    </row>
    <row r="51" spans="1:10">
      <c r="A51" s="378">
        <v>21</v>
      </c>
      <c r="B51" s="373" t="s">
        <v>602</v>
      </c>
      <c r="C51" s="581">
        <v>3468166.92</v>
      </c>
      <c r="D51" s="581">
        <v>0</v>
      </c>
      <c r="E51" s="582">
        <f t="shared" si="2"/>
        <v>3468166.92</v>
      </c>
      <c r="F51" s="581">
        <v>3051299.71</v>
      </c>
      <c r="G51" s="581">
        <v>0</v>
      </c>
      <c r="H51" s="582">
        <f t="shared" si="3"/>
        <v>3051299.71</v>
      </c>
      <c r="I51" s="583"/>
      <c r="J51" s="583"/>
    </row>
    <row r="52" spans="1:10">
      <c r="A52" s="378">
        <v>21.1</v>
      </c>
      <c r="B52" s="381" t="s">
        <v>603</v>
      </c>
      <c r="C52" s="581">
        <v>0</v>
      </c>
      <c r="D52" s="581">
        <v>0</v>
      </c>
      <c r="E52" s="582">
        <f t="shared" si="2"/>
        <v>0</v>
      </c>
      <c r="F52" s="581">
        <v>0</v>
      </c>
      <c r="G52" s="581">
        <v>0</v>
      </c>
      <c r="H52" s="582">
        <f t="shared" si="3"/>
        <v>0</v>
      </c>
      <c r="I52" s="583"/>
      <c r="J52" s="583"/>
    </row>
    <row r="53" spans="1:10">
      <c r="A53" s="378">
        <v>22</v>
      </c>
      <c r="B53" s="386" t="s">
        <v>604</v>
      </c>
      <c r="C53" s="581">
        <f>SUM(C38,C40,C41,C46,C47,C50,C51)</f>
        <v>124538284.14999999</v>
      </c>
      <c r="D53" s="581">
        <f>SUM(D38,D40,D41,D46,D47,D50,D51)</f>
        <v>577713158.98000002</v>
      </c>
      <c r="E53" s="582">
        <f t="shared" si="2"/>
        <v>702251443.13</v>
      </c>
      <c r="F53" s="581">
        <f>SUM(F38,F40,F41,F46,F47,F50,F51)</f>
        <v>163980700.97010708</v>
      </c>
      <c r="G53" s="581">
        <f>SUM(G38,G40,G41,G46,G47,G50,G51)</f>
        <v>649840656.71089292</v>
      </c>
      <c r="H53" s="582">
        <f t="shared" si="3"/>
        <v>813821357.68099999</v>
      </c>
      <c r="I53" s="583"/>
      <c r="J53" s="583"/>
    </row>
    <row r="54" spans="1:10" ht="24" customHeight="1">
      <c r="A54" s="378"/>
      <c r="B54" s="387" t="s">
        <v>605</v>
      </c>
      <c r="C54" s="731"/>
      <c r="D54" s="732"/>
      <c r="E54" s="732"/>
      <c r="F54" s="732"/>
      <c r="G54" s="732"/>
      <c r="H54" s="733"/>
      <c r="I54" s="583"/>
      <c r="J54" s="583"/>
    </row>
    <row r="55" spans="1:10">
      <c r="A55" s="378">
        <v>23</v>
      </c>
      <c r="B55" s="385" t="s">
        <v>606</v>
      </c>
      <c r="C55" s="581">
        <v>76000000</v>
      </c>
      <c r="D55" s="581">
        <v>0</v>
      </c>
      <c r="E55" s="582">
        <f>C55+D55</f>
        <v>76000000</v>
      </c>
      <c r="F55" s="581">
        <v>76000000</v>
      </c>
      <c r="G55" s="581">
        <v>0</v>
      </c>
      <c r="H55" s="582">
        <f>F55+G55</f>
        <v>76000000</v>
      </c>
      <c r="I55" s="583"/>
      <c r="J55" s="583"/>
    </row>
    <row r="56" spans="1:10">
      <c r="A56" s="378">
        <v>24</v>
      </c>
      <c r="B56" s="385" t="s">
        <v>607</v>
      </c>
      <c r="C56" s="581">
        <v>0</v>
      </c>
      <c r="D56" s="581">
        <v>0</v>
      </c>
      <c r="E56" s="582">
        <f t="shared" ref="E56:E69" si="4">C56+D56</f>
        <v>0</v>
      </c>
      <c r="F56" s="581">
        <v>0</v>
      </c>
      <c r="G56" s="581">
        <v>0</v>
      </c>
      <c r="H56" s="582">
        <f t="shared" ref="H56:H69" si="5">F56+G56</f>
        <v>0</v>
      </c>
      <c r="I56" s="583"/>
      <c r="J56" s="583"/>
    </row>
    <row r="57" spans="1:10">
      <c r="A57" s="378">
        <v>25</v>
      </c>
      <c r="B57" s="382" t="s">
        <v>608</v>
      </c>
      <c r="C57" s="581">
        <v>0</v>
      </c>
      <c r="D57" s="581">
        <v>0</v>
      </c>
      <c r="E57" s="582">
        <f t="shared" si="4"/>
        <v>0</v>
      </c>
      <c r="F57" s="581">
        <v>0</v>
      </c>
      <c r="G57" s="581">
        <v>0</v>
      </c>
      <c r="H57" s="582">
        <f t="shared" si="5"/>
        <v>0</v>
      </c>
      <c r="I57" s="583"/>
      <c r="J57" s="583"/>
    </row>
    <row r="58" spans="1:10">
      <c r="A58" s="378">
        <v>26</v>
      </c>
      <c r="B58" s="382" t="s">
        <v>609</v>
      </c>
      <c r="C58" s="581">
        <v>0</v>
      </c>
      <c r="D58" s="581">
        <v>0</v>
      </c>
      <c r="E58" s="582">
        <f t="shared" si="4"/>
        <v>0</v>
      </c>
      <c r="F58" s="581">
        <v>0</v>
      </c>
      <c r="G58" s="581">
        <v>0</v>
      </c>
      <c r="H58" s="582">
        <f t="shared" si="5"/>
        <v>0</v>
      </c>
      <c r="I58" s="583"/>
      <c r="J58" s="583"/>
    </row>
    <row r="59" spans="1:10">
      <c r="A59" s="378">
        <v>27</v>
      </c>
      <c r="B59" s="382" t="s">
        <v>610</v>
      </c>
      <c r="C59" s="581">
        <f>SUM(C60:C61)</f>
        <v>0</v>
      </c>
      <c r="D59" s="581">
        <f>SUM(D60:D61)</f>
        <v>0</v>
      </c>
      <c r="E59" s="582">
        <f t="shared" si="4"/>
        <v>0</v>
      </c>
      <c r="F59" s="581">
        <f>SUM(F60:F61)</f>
        <v>0</v>
      </c>
      <c r="G59" s="581">
        <f>SUM(G60:G61)</f>
        <v>0</v>
      </c>
      <c r="H59" s="582">
        <f t="shared" si="5"/>
        <v>0</v>
      </c>
      <c r="I59" s="583"/>
      <c r="J59" s="583"/>
    </row>
    <row r="60" spans="1:10">
      <c r="A60" s="378">
        <v>27.1</v>
      </c>
      <c r="B60" s="380" t="s">
        <v>611</v>
      </c>
      <c r="C60" s="581">
        <v>0</v>
      </c>
      <c r="D60" s="581">
        <v>0</v>
      </c>
      <c r="E60" s="582">
        <f t="shared" si="4"/>
        <v>0</v>
      </c>
      <c r="F60" s="581">
        <v>0</v>
      </c>
      <c r="G60" s="581">
        <v>0</v>
      </c>
      <c r="H60" s="582">
        <f t="shared" si="5"/>
        <v>0</v>
      </c>
      <c r="I60" s="583"/>
      <c r="J60" s="583"/>
    </row>
    <row r="61" spans="1:10">
      <c r="A61" s="378">
        <v>27.2</v>
      </c>
      <c r="B61" s="380" t="s">
        <v>612</v>
      </c>
      <c r="C61" s="581">
        <v>0</v>
      </c>
      <c r="D61" s="581">
        <v>0</v>
      </c>
      <c r="E61" s="582">
        <f t="shared" si="4"/>
        <v>0</v>
      </c>
      <c r="F61" s="581">
        <v>0</v>
      </c>
      <c r="G61" s="581">
        <v>0</v>
      </c>
      <c r="H61" s="582">
        <f t="shared" si="5"/>
        <v>0</v>
      </c>
      <c r="I61" s="583"/>
      <c r="J61" s="583"/>
    </row>
    <row r="62" spans="1:10">
      <c r="A62" s="378">
        <v>28</v>
      </c>
      <c r="B62" s="388" t="s">
        <v>613</v>
      </c>
      <c r="C62" s="581">
        <v>0</v>
      </c>
      <c r="D62" s="581">
        <v>0</v>
      </c>
      <c r="E62" s="582">
        <f t="shared" si="4"/>
        <v>0</v>
      </c>
      <c r="F62" s="581">
        <v>0</v>
      </c>
      <c r="G62" s="581">
        <v>0</v>
      </c>
      <c r="H62" s="582">
        <f t="shared" si="5"/>
        <v>0</v>
      </c>
      <c r="I62" s="583"/>
      <c r="J62" s="583"/>
    </row>
    <row r="63" spans="1:10">
      <c r="A63" s="378">
        <v>29</v>
      </c>
      <c r="B63" s="382" t="s">
        <v>614</v>
      </c>
      <c r="C63" s="581">
        <f>SUM(C64:C66)</f>
        <v>1851948.42</v>
      </c>
      <c r="D63" s="581">
        <f>SUM(D64:D66)</f>
        <v>0</v>
      </c>
      <c r="E63" s="582">
        <f t="shared" si="4"/>
        <v>1851948.42</v>
      </c>
      <c r="F63" s="581">
        <f>SUM(F64:F66)</f>
        <v>1946973.6700000002</v>
      </c>
      <c r="G63" s="581">
        <f>SUM(G64:G66)</f>
        <v>0</v>
      </c>
      <c r="H63" s="582">
        <f t="shared" si="5"/>
        <v>1946973.6700000002</v>
      </c>
      <c r="I63" s="583"/>
      <c r="J63" s="583"/>
    </row>
    <row r="64" spans="1:10">
      <c r="A64" s="378">
        <v>29.1</v>
      </c>
      <c r="B64" s="372" t="s">
        <v>615</v>
      </c>
      <c r="C64" s="581">
        <v>1851948.42</v>
      </c>
      <c r="D64" s="581">
        <v>0</v>
      </c>
      <c r="E64" s="582">
        <f t="shared" si="4"/>
        <v>1851948.42</v>
      </c>
      <c r="F64" s="581">
        <v>1946973.6700000002</v>
      </c>
      <c r="G64" s="581">
        <v>0</v>
      </c>
      <c r="H64" s="582">
        <f t="shared" si="5"/>
        <v>1946973.6700000002</v>
      </c>
      <c r="I64" s="583"/>
      <c r="J64" s="583"/>
    </row>
    <row r="65" spans="1:10" ht="24.95" customHeight="1">
      <c r="A65" s="378">
        <v>29.2</v>
      </c>
      <c r="B65" s="396" t="s">
        <v>616</v>
      </c>
      <c r="C65" s="581">
        <v>0</v>
      </c>
      <c r="D65" s="581">
        <v>0</v>
      </c>
      <c r="E65" s="582">
        <f t="shared" si="4"/>
        <v>0</v>
      </c>
      <c r="F65" s="581">
        <v>0</v>
      </c>
      <c r="G65" s="581">
        <v>0</v>
      </c>
      <c r="H65" s="582">
        <f t="shared" si="5"/>
        <v>0</v>
      </c>
      <c r="I65" s="583"/>
      <c r="J65" s="583"/>
    </row>
    <row r="66" spans="1:10" ht="22.5" customHeight="1">
      <c r="A66" s="378">
        <v>29.3</v>
      </c>
      <c r="B66" s="396" t="s">
        <v>617</v>
      </c>
      <c r="C66" s="581">
        <v>0</v>
      </c>
      <c r="D66" s="581">
        <v>0</v>
      </c>
      <c r="E66" s="582">
        <f t="shared" si="4"/>
        <v>0</v>
      </c>
      <c r="F66" s="581">
        <v>0</v>
      </c>
      <c r="G66" s="581">
        <v>0</v>
      </c>
      <c r="H66" s="582">
        <f t="shared" si="5"/>
        <v>0</v>
      </c>
      <c r="I66" s="583"/>
      <c r="J66" s="583"/>
    </row>
    <row r="67" spans="1:10">
      <c r="A67" s="378">
        <v>30</v>
      </c>
      <c r="B67" s="369" t="s">
        <v>618</v>
      </c>
      <c r="C67" s="581">
        <v>89614683.340000004</v>
      </c>
      <c r="D67" s="581">
        <v>0</v>
      </c>
      <c r="E67" s="582">
        <f t="shared" si="4"/>
        <v>89614683.340000004</v>
      </c>
      <c r="F67" s="581">
        <v>72048418.689999983</v>
      </c>
      <c r="G67" s="581">
        <v>0</v>
      </c>
      <c r="H67" s="582">
        <f t="shared" si="5"/>
        <v>72048418.689999983</v>
      </c>
      <c r="I67" s="583"/>
      <c r="J67" s="583"/>
    </row>
    <row r="68" spans="1:10">
      <c r="A68" s="378">
        <v>31</v>
      </c>
      <c r="B68" s="389" t="s">
        <v>619</v>
      </c>
      <c r="C68" s="581">
        <f>SUM(C55,C56,C57,C58,C59,C62,C63,C67)</f>
        <v>167466631.75999999</v>
      </c>
      <c r="D68" s="581">
        <f>SUM(D55,D56,D57,D58,D59,D62,D63,D67)</f>
        <v>0</v>
      </c>
      <c r="E68" s="582">
        <f t="shared" si="4"/>
        <v>167466631.75999999</v>
      </c>
      <c r="F68" s="581">
        <f>SUM(F55,F56,F57,F58,F59,F62,F63,F67)</f>
        <v>149995392.35999998</v>
      </c>
      <c r="G68" s="581">
        <f>SUM(G55,G56,G57,G58,G59,G62,G63,G67)</f>
        <v>0</v>
      </c>
      <c r="H68" s="582">
        <f t="shared" si="5"/>
        <v>149995392.35999998</v>
      </c>
      <c r="I68" s="583"/>
      <c r="J68" s="583"/>
    </row>
    <row r="69" spans="1:10">
      <c r="A69" s="378">
        <v>32</v>
      </c>
      <c r="B69" s="390" t="s">
        <v>620</v>
      </c>
      <c r="C69" s="581">
        <f>SUM(C53,C68)</f>
        <v>292004915.90999997</v>
      </c>
      <c r="D69" s="581">
        <f>SUM(D53,D68)</f>
        <v>577713158.98000002</v>
      </c>
      <c r="E69" s="582">
        <f t="shared" si="4"/>
        <v>869718074.88999999</v>
      </c>
      <c r="F69" s="581">
        <f>SUM(F53,F68)</f>
        <v>313976093.33010709</v>
      </c>
      <c r="G69" s="581">
        <f>SUM(G53,G68)</f>
        <v>649840656.71089292</v>
      </c>
      <c r="H69" s="582">
        <f t="shared" si="5"/>
        <v>963816750.04100001</v>
      </c>
      <c r="I69" s="583"/>
      <c r="J69" s="583"/>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5"/>
  <sheetViews>
    <sheetView topLeftCell="A28" zoomScale="80" zoomScaleNormal="80" workbookViewId="0">
      <selection activeCell="C61" sqref="C61"/>
    </sheetView>
  </sheetViews>
  <sheetFormatPr defaultRowHeight="15"/>
  <cols>
    <col min="2" max="2" width="66.5703125" customWidth="1"/>
    <col min="3" max="8" width="17.85546875" customWidth="1"/>
  </cols>
  <sheetData>
    <row r="1" spans="1:8" s="5" customFormat="1" ht="14.25">
      <c r="A1" s="2" t="s">
        <v>30</v>
      </c>
      <c r="B1" s="3" t="str">
        <f>'Info '!C2</f>
        <v>JSC " Halyk Bank Georgia"</v>
      </c>
      <c r="C1" s="3"/>
      <c r="D1" s="4"/>
      <c r="E1" s="4"/>
      <c r="F1" s="4"/>
      <c r="G1" s="4"/>
    </row>
    <row r="2" spans="1:8" s="5" customFormat="1" ht="14.25">
      <c r="A2" s="2" t="s">
        <v>31</v>
      </c>
      <c r="B2" s="306">
        <f>'1. key ratios '!B2</f>
        <v>45107</v>
      </c>
      <c r="C2" s="6"/>
      <c r="D2" s="7"/>
      <c r="E2" s="7"/>
      <c r="F2" s="7"/>
      <c r="G2" s="7"/>
      <c r="H2" s="8"/>
    </row>
    <row r="4" spans="1:8">
      <c r="A4" s="745" t="s">
        <v>6</v>
      </c>
      <c r="B4" s="747" t="s">
        <v>621</v>
      </c>
      <c r="C4" s="737" t="s">
        <v>558</v>
      </c>
      <c r="D4" s="737"/>
      <c r="E4" s="737"/>
      <c r="F4" s="737" t="s">
        <v>559</v>
      </c>
      <c r="G4" s="737"/>
      <c r="H4" s="738"/>
    </row>
    <row r="5" spans="1:8" ht="15.6" customHeight="1">
      <c r="A5" s="746"/>
      <c r="B5" s="748"/>
      <c r="C5" s="393" t="s">
        <v>32</v>
      </c>
      <c r="D5" s="393" t="s">
        <v>33</v>
      </c>
      <c r="E5" s="393" t="s">
        <v>34</v>
      </c>
      <c r="F5" s="393" t="s">
        <v>32</v>
      </c>
      <c r="G5" s="393" t="s">
        <v>33</v>
      </c>
      <c r="H5" s="393" t="s">
        <v>34</v>
      </c>
    </row>
    <row r="6" spans="1:8">
      <c r="A6" s="394">
        <v>1</v>
      </c>
      <c r="B6" s="395" t="s">
        <v>622</v>
      </c>
      <c r="C6" s="581">
        <f>SUM(C7:C12)</f>
        <v>17577306.940000001</v>
      </c>
      <c r="D6" s="581">
        <f>SUM(D7:D12)</f>
        <v>15710232.190000005</v>
      </c>
      <c r="E6" s="582">
        <f>C6+D6</f>
        <v>33287539.130000006</v>
      </c>
      <c r="F6" s="581">
        <f>SUM(F7:F12)</f>
        <v>17055608.559999987</v>
      </c>
      <c r="G6" s="581">
        <f>SUM(G7:G12)</f>
        <v>16222910.06000001</v>
      </c>
      <c r="H6" s="582">
        <f>F6+G6</f>
        <v>33278518.619999997</v>
      </c>
    </row>
    <row r="7" spans="1:8">
      <c r="A7" s="394">
        <v>1.1000000000000001</v>
      </c>
      <c r="B7" s="396" t="s">
        <v>565</v>
      </c>
      <c r="C7" s="581">
        <v>0</v>
      </c>
      <c r="D7" s="581">
        <v>0</v>
      </c>
      <c r="E7" s="582">
        <f t="shared" ref="E7:E45" si="0">C7+D7</f>
        <v>0</v>
      </c>
      <c r="F7" s="581">
        <v>0</v>
      </c>
      <c r="G7" s="581">
        <v>0</v>
      </c>
      <c r="H7" s="582">
        <f t="shared" ref="H7:H45" si="1">F7+G7</f>
        <v>0</v>
      </c>
    </row>
    <row r="8" spans="1:8">
      <c r="A8" s="394">
        <v>1.2</v>
      </c>
      <c r="B8" s="396" t="s">
        <v>567</v>
      </c>
      <c r="C8" s="581">
        <v>0</v>
      </c>
      <c r="D8" s="581">
        <v>0</v>
      </c>
      <c r="E8" s="582">
        <f t="shared" si="0"/>
        <v>0</v>
      </c>
      <c r="F8" s="581">
        <v>0</v>
      </c>
      <c r="G8" s="581">
        <v>0</v>
      </c>
      <c r="H8" s="582">
        <f t="shared" si="1"/>
        <v>0</v>
      </c>
    </row>
    <row r="9" spans="1:8" ht="21.6" customHeight="1">
      <c r="A9" s="394">
        <v>1.3</v>
      </c>
      <c r="B9" s="396" t="s">
        <v>623</v>
      </c>
      <c r="C9" s="581">
        <v>0</v>
      </c>
      <c r="D9" s="581">
        <v>0</v>
      </c>
      <c r="E9" s="582">
        <f t="shared" si="0"/>
        <v>0</v>
      </c>
      <c r="F9" s="581">
        <v>0</v>
      </c>
      <c r="G9" s="581">
        <v>0</v>
      </c>
      <c r="H9" s="582">
        <f t="shared" si="1"/>
        <v>0</v>
      </c>
    </row>
    <row r="10" spans="1:8">
      <c r="A10" s="394">
        <v>1.4</v>
      </c>
      <c r="B10" s="396" t="s">
        <v>569</v>
      </c>
      <c r="C10" s="581">
        <v>0</v>
      </c>
      <c r="D10" s="581">
        <v>0</v>
      </c>
      <c r="E10" s="582">
        <f t="shared" si="0"/>
        <v>0</v>
      </c>
      <c r="F10" s="581">
        <v>0</v>
      </c>
      <c r="G10" s="581">
        <v>0</v>
      </c>
      <c r="H10" s="582">
        <f t="shared" si="1"/>
        <v>0</v>
      </c>
    </row>
    <row r="11" spans="1:8">
      <c r="A11" s="394">
        <v>1.5</v>
      </c>
      <c r="B11" s="396" t="s">
        <v>573</v>
      </c>
      <c r="C11" s="581">
        <v>17577306.940000001</v>
      </c>
      <c r="D11" s="581">
        <v>15710232.190000005</v>
      </c>
      <c r="E11" s="582">
        <f t="shared" si="0"/>
        <v>33287539.130000006</v>
      </c>
      <c r="F11" s="581">
        <v>17055608.559999987</v>
      </c>
      <c r="G11" s="581">
        <v>16222910.06000001</v>
      </c>
      <c r="H11" s="582">
        <f t="shared" si="1"/>
        <v>33278518.619999997</v>
      </c>
    </row>
    <row r="12" spans="1:8">
      <c r="A12" s="394">
        <v>1.6</v>
      </c>
      <c r="B12" s="397" t="s">
        <v>455</v>
      </c>
      <c r="C12" s="581">
        <v>0</v>
      </c>
      <c r="D12" s="581">
        <v>0</v>
      </c>
      <c r="E12" s="582">
        <f t="shared" si="0"/>
        <v>0</v>
      </c>
      <c r="F12" s="581">
        <v>0</v>
      </c>
      <c r="G12" s="581">
        <v>0</v>
      </c>
      <c r="H12" s="582">
        <f t="shared" si="1"/>
        <v>0</v>
      </c>
    </row>
    <row r="13" spans="1:8">
      <c r="A13" s="394">
        <v>2</v>
      </c>
      <c r="B13" s="398" t="s">
        <v>624</v>
      </c>
      <c r="C13" s="581">
        <f>SUM(C14:C17)</f>
        <v>-6481343.0499999998</v>
      </c>
      <c r="D13" s="581">
        <f>SUM(D14:D17)</f>
        <v>-8457215.8000000007</v>
      </c>
      <c r="E13" s="582">
        <f t="shared" si="0"/>
        <v>-14938558.850000001</v>
      </c>
      <c r="F13" s="581">
        <f>SUM(F14:F17)</f>
        <v>-8666264.1000000015</v>
      </c>
      <c r="G13" s="581">
        <f>SUM(G14:G17)</f>
        <v>-7012978.620000001</v>
      </c>
      <c r="H13" s="582">
        <f t="shared" si="1"/>
        <v>-15679242.720000003</v>
      </c>
    </row>
    <row r="14" spans="1:8">
      <c r="A14" s="394">
        <v>2.1</v>
      </c>
      <c r="B14" s="396" t="s">
        <v>625</v>
      </c>
      <c r="C14" s="581">
        <v>0</v>
      </c>
      <c r="D14" s="581">
        <v>0</v>
      </c>
      <c r="E14" s="582">
        <f t="shared" si="0"/>
        <v>0</v>
      </c>
      <c r="F14" s="581">
        <v>0</v>
      </c>
      <c r="G14" s="581">
        <v>0</v>
      </c>
      <c r="H14" s="582">
        <f t="shared" si="1"/>
        <v>0</v>
      </c>
    </row>
    <row r="15" spans="1:8" ht="24.6" customHeight="1">
      <c r="A15" s="394">
        <v>2.2000000000000002</v>
      </c>
      <c r="B15" s="396" t="s">
        <v>626</v>
      </c>
      <c r="C15" s="581">
        <v>0</v>
      </c>
      <c r="D15" s="581">
        <v>0</v>
      </c>
      <c r="E15" s="582">
        <f t="shared" si="0"/>
        <v>0</v>
      </c>
      <c r="F15" s="581">
        <v>0</v>
      </c>
      <c r="G15" s="581">
        <v>0</v>
      </c>
      <c r="H15" s="582">
        <f t="shared" si="1"/>
        <v>0</v>
      </c>
    </row>
    <row r="16" spans="1:8" ht="20.45" customHeight="1">
      <c r="A16" s="394">
        <v>2.2999999999999998</v>
      </c>
      <c r="B16" s="396" t="s">
        <v>627</v>
      </c>
      <c r="C16" s="581">
        <v>-6481343.0499999998</v>
      </c>
      <c r="D16" s="581">
        <v>-8457215.8000000007</v>
      </c>
      <c r="E16" s="582">
        <f t="shared" si="0"/>
        <v>-14938558.850000001</v>
      </c>
      <c r="F16" s="581">
        <v>-8666264.1000000015</v>
      </c>
      <c r="G16" s="581">
        <v>-7012978.620000001</v>
      </c>
      <c r="H16" s="582">
        <f t="shared" si="1"/>
        <v>-15679242.720000003</v>
      </c>
    </row>
    <row r="17" spans="1:8">
      <c r="A17" s="394">
        <v>2.4</v>
      </c>
      <c r="B17" s="396" t="s">
        <v>628</v>
      </c>
      <c r="C17" s="581">
        <v>0</v>
      </c>
      <c r="D17" s="581">
        <v>0</v>
      </c>
      <c r="E17" s="582">
        <f t="shared" si="0"/>
        <v>0</v>
      </c>
      <c r="F17" s="581">
        <v>0</v>
      </c>
      <c r="G17" s="581">
        <v>0</v>
      </c>
      <c r="H17" s="582">
        <f t="shared" si="1"/>
        <v>0</v>
      </c>
    </row>
    <row r="18" spans="1:8">
      <c r="A18" s="394">
        <v>3</v>
      </c>
      <c r="B18" s="398" t="s">
        <v>629</v>
      </c>
      <c r="C18" s="581">
        <v>0</v>
      </c>
      <c r="D18" s="581">
        <v>0</v>
      </c>
      <c r="E18" s="582">
        <f t="shared" si="0"/>
        <v>0</v>
      </c>
      <c r="F18" s="581">
        <v>0</v>
      </c>
      <c r="G18" s="581">
        <v>0</v>
      </c>
      <c r="H18" s="582">
        <f t="shared" si="1"/>
        <v>0</v>
      </c>
    </row>
    <row r="19" spans="1:8">
      <c r="A19" s="394">
        <v>4</v>
      </c>
      <c r="B19" s="398" t="s">
        <v>630</v>
      </c>
      <c r="C19" s="581">
        <v>549903.74000000011</v>
      </c>
      <c r="D19" s="581">
        <v>583512.33000000019</v>
      </c>
      <c r="E19" s="582">
        <f t="shared" si="0"/>
        <v>1133416.0700000003</v>
      </c>
      <c r="F19" s="581">
        <v>517722.92999999993</v>
      </c>
      <c r="G19" s="581">
        <v>635181.58000000007</v>
      </c>
      <c r="H19" s="582">
        <f t="shared" si="1"/>
        <v>1152904.51</v>
      </c>
    </row>
    <row r="20" spans="1:8">
      <c r="A20" s="394">
        <v>5</v>
      </c>
      <c r="B20" s="398" t="s">
        <v>631</v>
      </c>
      <c r="C20" s="581">
        <v>-311374.02999999997</v>
      </c>
      <c r="D20" s="581">
        <v>-932379.59000000008</v>
      </c>
      <c r="E20" s="582">
        <f t="shared" si="0"/>
        <v>-1243753.6200000001</v>
      </c>
      <c r="F20" s="581">
        <v>-274563.92000000004</v>
      </c>
      <c r="G20" s="581">
        <v>-927736.30000000016</v>
      </c>
      <c r="H20" s="582">
        <f t="shared" si="1"/>
        <v>-1202300.2200000002</v>
      </c>
    </row>
    <row r="21" spans="1:8" ht="24" customHeight="1">
      <c r="A21" s="394">
        <v>6</v>
      </c>
      <c r="B21" s="398" t="s">
        <v>632</v>
      </c>
      <c r="C21" s="581">
        <v>0</v>
      </c>
      <c r="D21" s="581">
        <v>0</v>
      </c>
      <c r="E21" s="582">
        <f t="shared" si="0"/>
        <v>0</v>
      </c>
      <c r="F21" s="581">
        <v>0</v>
      </c>
      <c r="G21" s="581">
        <v>0</v>
      </c>
      <c r="H21" s="582">
        <f t="shared" si="1"/>
        <v>0</v>
      </c>
    </row>
    <row r="22" spans="1:8" ht="18.600000000000001" customHeight="1">
      <c r="A22" s="394">
        <v>7</v>
      </c>
      <c r="B22" s="398" t="s">
        <v>633</v>
      </c>
      <c r="C22" s="581">
        <v>0</v>
      </c>
      <c r="D22" s="581">
        <v>0</v>
      </c>
      <c r="E22" s="582">
        <f t="shared" si="0"/>
        <v>0</v>
      </c>
      <c r="F22" s="581">
        <v>0</v>
      </c>
      <c r="G22" s="581">
        <v>0</v>
      </c>
      <c r="H22" s="582">
        <f t="shared" si="1"/>
        <v>0</v>
      </c>
    </row>
    <row r="23" spans="1:8" ht="25.5" customHeight="1">
      <c r="A23" s="394">
        <v>8</v>
      </c>
      <c r="B23" s="399" t="s">
        <v>634</v>
      </c>
      <c r="C23" s="581">
        <v>0</v>
      </c>
      <c r="D23" s="581">
        <v>0</v>
      </c>
      <c r="E23" s="582">
        <f t="shared" si="0"/>
        <v>0</v>
      </c>
      <c r="F23" s="581">
        <v>0</v>
      </c>
      <c r="G23" s="581">
        <v>0</v>
      </c>
      <c r="H23" s="582">
        <f t="shared" si="1"/>
        <v>0</v>
      </c>
    </row>
    <row r="24" spans="1:8" ht="34.5" customHeight="1">
      <c r="A24" s="394">
        <v>9</v>
      </c>
      <c r="B24" s="399" t="s">
        <v>635</v>
      </c>
      <c r="C24" s="581">
        <v>0</v>
      </c>
      <c r="D24" s="581">
        <v>0</v>
      </c>
      <c r="E24" s="582">
        <f t="shared" si="0"/>
        <v>0</v>
      </c>
      <c r="F24" s="581">
        <v>0</v>
      </c>
      <c r="G24" s="581">
        <v>0</v>
      </c>
      <c r="H24" s="582">
        <f t="shared" si="1"/>
        <v>0</v>
      </c>
    </row>
    <row r="25" spans="1:8">
      <c r="A25" s="394">
        <v>10</v>
      </c>
      <c r="B25" s="398" t="s">
        <v>636</v>
      </c>
      <c r="C25" s="581">
        <v>4272947.5500000007</v>
      </c>
      <c r="D25" s="581">
        <v>0</v>
      </c>
      <c r="E25" s="582">
        <f t="shared" si="0"/>
        <v>4272947.5500000007</v>
      </c>
      <c r="F25" s="581">
        <v>1285622.7400000002</v>
      </c>
      <c r="G25" s="581">
        <v>0</v>
      </c>
      <c r="H25" s="582">
        <f t="shared" si="1"/>
        <v>1285622.7400000002</v>
      </c>
    </row>
    <row r="26" spans="1:8">
      <c r="A26" s="394">
        <v>11</v>
      </c>
      <c r="B26" s="400" t="s">
        <v>637</v>
      </c>
      <c r="C26" s="581">
        <v>0</v>
      </c>
      <c r="D26" s="581">
        <v>0</v>
      </c>
      <c r="E26" s="582">
        <f t="shared" si="0"/>
        <v>0</v>
      </c>
      <c r="F26" s="581">
        <v>0</v>
      </c>
      <c r="G26" s="581">
        <v>0</v>
      </c>
      <c r="H26" s="582">
        <f t="shared" si="1"/>
        <v>0</v>
      </c>
    </row>
    <row r="27" spans="1:8">
      <c r="A27" s="394">
        <v>12</v>
      </c>
      <c r="B27" s="398" t="s">
        <v>638</v>
      </c>
      <c r="C27" s="581">
        <v>554447.1399999999</v>
      </c>
      <c r="D27" s="581">
        <v>0</v>
      </c>
      <c r="E27" s="582">
        <f t="shared" si="0"/>
        <v>554447.1399999999</v>
      </c>
      <c r="F27" s="581">
        <v>57687.05</v>
      </c>
      <c r="G27" s="581">
        <v>0</v>
      </c>
      <c r="H27" s="582">
        <f t="shared" si="1"/>
        <v>57687.05</v>
      </c>
    </row>
    <row r="28" spans="1:8">
      <c r="A28" s="394">
        <v>13</v>
      </c>
      <c r="B28" s="401" t="s">
        <v>639</v>
      </c>
      <c r="C28" s="581">
        <v>-1838208.7000000002</v>
      </c>
      <c r="D28" s="581">
        <v>0</v>
      </c>
      <c r="E28" s="582">
        <f t="shared" si="0"/>
        <v>-1838208.7000000002</v>
      </c>
      <c r="F28" s="581">
        <v>-2052792.23</v>
      </c>
      <c r="G28" s="581">
        <v>-23825.609999999997</v>
      </c>
      <c r="H28" s="582">
        <f t="shared" si="1"/>
        <v>-2076617.84</v>
      </c>
    </row>
    <row r="29" spans="1:8">
      <c r="A29" s="394">
        <v>14</v>
      </c>
      <c r="B29" s="402" t="s">
        <v>640</v>
      </c>
      <c r="C29" s="581">
        <f>SUM(C30:C31)</f>
        <v>-7384638</v>
      </c>
      <c r="D29" s="581">
        <f>SUM(D30:D31)</f>
        <v>0</v>
      </c>
      <c r="E29" s="582">
        <f t="shared" si="0"/>
        <v>-7384638</v>
      </c>
      <c r="F29" s="581">
        <f>SUM(F30:F31)</f>
        <v>-6876003.5099999998</v>
      </c>
      <c r="G29" s="581">
        <f>SUM(G30:G31)</f>
        <v>0</v>
      </c>
      <c r="H29" s="582">
        <f t="shared" si="1"/>
        <v>-6876003.5099999998</v>
      </c>
    </row>
    <row r="30" spans="1:8">
      <c r="A30" s="394">
        <v>14.1</v>
      </c>
      <c r="B30" s="371" t="s">
        <v>641</v>
      </c>
      <c r="C30" s="581">
        <v>-6808071.6900000004</v>
      </c>
      <c r="D30" s="581">
        <v>0</v>
      </c>
      <c r="E30" s="582">
        <f t="shared" si="0"/>
        <v>-6808071.6900000004</v>
      </c>
      <c r="F30" s="581">
        <v>-6377109.7799999993</v>
      </c>
      <c r="G30" s="581">
        <v>0</v>
      </c>
      <c r="H30" s="582">
        <f t="shared" si="1"/>
        <v>-6377109.7799999993</v>
      </c>
    </row>
    <row r="31" spans="1:8">
      <c r="A31" s="394">
        <v>14.2</v>
      </c>
      <c r="B31" s="371" t="s">
        <v>642</v>
      </c>
      <c r="C31" s="581">
        <v>-576566.30999999994</v>
      </c>
      <c r="D31" s="581">
        <v>0</v>
      </c>
      <c r="E31" s="582">
        <f t="shared" si="0"/>
        <v>-576566.30999999994</v>
      </c>
      <c r="F31" s="581">
        <v>-498893.73000000004</v>
      </c>
      <c r="G31" s="581">
        <v>0</v>
      </c>
      <c r="H31" s="582">
        <f t="shared" si="1"/>
        <v>-498893.73000000004</v>
      </c>
    </row>
    <row r="32" spans="1:8">
      <c r="A32" s="394">
        <v>15</v>
      </c>
      <c r="B32" s="398" t="s">
        <v>643</v>
      </c>
      <c r="C32" s="581">
        <v>-1387233.17</v>
      </c>
      <c r="D32" s="581">
        <v>0</v>
      </c>
      <c r="E32" s="582">
        <f t="shared" si="0"/>
        <v>-1387233.17</v>
      </c>
      <c r="F32" s="581">
        <v>-1345981.29</v>
      </c>
      <c r="G32" s="581">
        <v>0</v>
      </c>
      <c r="H32" s="582">
        <f t="shared" si="1"/>
        <v>-1345981.29</v>
      </c>
    </row>
    <row r="33" spans="1:8" ht="22.5" customHeight="1">
      <c r="A33" s="394">
        <v>16</v>
      </c>
      <c r="B33" s="369" t="s">
        <v>644</v>
      </c>
      <c r="C33" s="581">
        <v>0</v>
      </c>
      <c r="D33" s="581">
        <v>0</v>
      </c>
      <c r="E33" s="582">
        <f t="shared" si="0"/>
        <v>0</v>
      </c>
      <c r="F33" s="581">
        <v>0</v>
      </c>
      <c r="G33" s="581">
        <v>0</v>
      </c>
      <c r="H33" s="582">
        <f t="shared" si="1"/>
        <v>0</v>
      </c>
    </row>
    <row r="34" spans="1:8">
      <c r="A34" s="394">
        <v>17</v>
      </c>
      <c r="B34" s="398" t="s">
        <v>645</v>
      </c>
      <c r="C34" s="581">
        <f>SUM(C35:C36)</f>
        <v>583159.78</v>
      </c>
      <c r="D34" s="581">
        <f>SUM(D35:D36)</f>
        <v>-2.0000000000010232E-2</v>
      </c>
      <c r="E34" s="582">
        <f t="shared" si="0"/>
        <v>583159.76</v>
      </c>
      <c r="F34" s="581">
        <f>SUM(F35:F36)</f>
        <v>-58845.080000000104</v>
      </c>
      <c r="G34" s="581">
        <f>SUM(G35:G36)</f>
        <v>-6.48</v>
      </c>
      <c r="H34" s="582">
        <f t="shared" si="1"/>
        <v>-58851.560000000107</v>
      </c>
    </row>
    <row r="35" spans="1:8">
      <c r="A35" s="394">
        <v>17.100000000000001</v>
      </c>
      <c r="B35" s="371" t="s">
        <v>646</v>
      </c>
      <c r="C35" s="581">
        <v>8140.6500000000124</v>
      </c>
      <c r="D35" s="581">
        <v>0</v>
      </c>
      <c r="E35" s="582">
        <f t="shared" si="0"/>
        <v>8140.6500000000124</v>
      </c>
      <c r="F35" s="581">
        <v>28042.820000000011</v>
      </c>
      <c r="G35" s="581">
        <v>0</v>
      </c>
      <c r="H35" s="582">
        <f t="shared" si="1"/>
        <v>28042.820000000011</v>
      </c>
    </row>
    <row r="36" spans="1:8">
      <c r="A36" s="394">
        <v>17.2</v>
      </c>
      <c r="B36" s="371" t="s">
        <v>647</v>
      </c>
      <c r="C36" s="581">
        <v>575019.13</v>
      </c>
      <c r="D36" s="581">
        <v>-2.0000000000010232E-2</v>
      </c>
      <c r="E36" s="582">
        <f t="shared" si="0"/>
        <v>575019.11</v>
      </c>
      <c r="F36" s="581">
        <v>-86887.900000000111</v>
      </c>
      <c r="G36" s="581">
        <v>-6.48</v>
      </c>
      <c r="H36" s="582">
        <f t="shared" si="1"/>
        <v>-86894.380000000107</v>
      </c>
    </row>
    <row r="37" spans="1:8" ht="41.45" customHeight="1">
      <c r="A37" s="394">
        <v>18</v>
      </c>
      <c r="B37" s="403" t="s">
        <v>648</v>
      </c>
      <c r="C37" s="581">
        <f>SUM(C38:C39)</f>
        <v>491917.23999999958</v>
      </c>
      <c r="D37" s="581">
        <f>SUM(D38:D39)</f>
        <v>541807.7900000005</v>
      </c>
      <c r="E37" s="582">
        <f t="shared" si="0"/>
        <v>1033725.03</v>
      </c>
      <c r="F37" s="581">
        <f>SUM(F38:F39)</f>
        <v>1032530.5199999977</v>
      </c>
      <c r="G37" s="584">
        <f>SUM(G38:G39)</f>
        <v>264184.57999999868</v>
      </c>
      <c r="H37" s="582">
        <f t="shared" si="1"/>
        <v>1296715.0999999964</v>
      </c>
    </row>
    <row r="38" spans="1:8">
      <c r="A38" s="394">
        <v>18.100000000000001</v>
      </c>
      <c r="B38" s="404" t="s">
        <v>649</v>
      </c>
      <c r="C38" s="581">
        <v>0</v>
      </c>
      <c r="D38" s="581">
        <v>0</v>
      </c>
      <c r="E38" s="582">
        <f t="shared" si="0"/>
        <v>0</v>
      </c>
      <c r="F38" s="581">
        <v>0</v>
      </c>
      <c r="G38" s="581">
        <v>0</v>
      </c>
      <c r="H38" s="582">
        <f t="shared" si="1"/>
        <v>0</v>
      </c>
    </row>
    <row r="39" spans="1:8">
      <c r="A39" s="394">
        <v>18.2</v>
      </c>
      <c r="B39" s="404" t="s">
        <v>650</v>
      </c>
      <c r="C39" s="581">
        <v>491917.23999999958</v>
      </c>
      <c r="D39" s="581">
        <v>541807.7900000005</v>
      </c>
      <c r="E39" s="582">
        <f t="shared" si="0"/>
        <v>1033725.03</v>
      </c>
      <c r="F39" s="581">
        <v>1032530.5199999977</v>
      </c>
      <c r="G39" s="581">
        <v>264184.57999999868</v>
      </c>
      <c r="H39" s="582">
        <f t="shared" si="1"/>
        <v>1296715.0999999964</v>
      </c>
    </row>
    <row r="40" spans="1:8" ht="24.6" customHeight="1">
      <c r="A40" s="394">
        <v>19</v>
      </c>
      <c r="B40" s="403" t="s">
        <v>651</v>
      </c>
      <c r="C40" s="581">
        <v>0</v>
      </c>
      <c r="D40" s="581">
        <v>0</v>
      </c>
      <c r="E40" s="582">
        <f t="shared" si="0"/>
        <v>0</v>
      </c>
      <c r="F40" s="581">
        <v>0</v>
      </c>
      <c r="G40" s="581">
        <v>0</v>
      </c>
      <c r="H40" s="582">
        <f t="shared" si="1"/>
        <v>0</v>
      </c>
    </row>
    <row r="41" spans="1:8" ht="17.45" customHeight="1">
      <c r="A41" s="394">
        <v>20</v>
      </c>
      <c r="B41" s="403" t="s">
        <v>652</v>
      </c>
      <c r="C41" s="581">
        <v>0</v>
      </c>
      <c r="D41" s="581">
        <v>0</v>
      </c>
      <c r="E41" s="582">
        <f t="shared" si="0"/>
        <v>0</v>
      </c>
      <c r="F41" s="581">
        <v>0</v>
      </c>
      <c r="G41" s="581">
        <v>0</v>
      </c>
      <c r="H41" s="582">
        <f t="shared" si="1"/>
        <v>0</v>
      </c>
    </row>
    <row r="42" spans="1:8" ht="26.45" customHeight="1">
      <c r="A42" s="394">
        <v>21</v>
      </c>
      <c r="B42" s="403" t="s">
        <v>653</v>
      </c>
      <c r="C42" s="581">
        <v>0</v>
      </c>
      <c r="D42" s="581">
        <v>0</v>
      </c>
      <c r="E42" s="582">
        <f t="shared" si="0"/>
        <v>0</v>
      </c>
      <c r="F42" s="581">
        <v>0</v>
      </c>
      <c r="G42" s="581">
        <v>0</v>
      </c>
      <c r="H42" s="582">
        <f t="shared" si="1"/>
        <v>0</v>
      </c>
    </row>
    <row r="43" spans="1:8">
      <c r="A43" s="394">
        <v>22</v>
      </c>
      <c r="B43" s="405" t="s">
        <v>654</v>
      </c>
      <c r="C43" s="581">
        <f>SUM(C6,C13,C18,C19,C20,C21,C22,C23,C24,C25,C26,C27,C28,C29,C32,C33,C34,C37,C40,C41,C42)</f>
        <v>6626885.4400000032</v>
      </c>
      <c r="D43" s="581">
        <f>SUM(D6,D13,D18,D19,D20,D21,D22,D23,D24,D25,D26,D27,D28,D29,D32,D33,D34,D37,D40,D41,D42)</f>
        <v>7445956.900000006</v>
      </c>
      <c r="E43" s="582">
        <f t="shared" si="0"/>
        <v>14072842.340000009</v>
      </c>
      <c r="F43" s="581">
        <f>SUM(F6,F13,F18,F19,F20,F21,F22,F23,F24,F25,F26,F27,F28,F29,F32,F33,F34,F37,F40,F41,F42)</f>
        <v>674721.66999998409</v>
      </c>
      <c r="G43" s="581">
        <f>SUM(G6,G13,G18,G19,G20,G21,G22,G23,G24,G25,G26,G27,G28,G29,G32,G33,G34,G37,G40,G41,G42)</f>
        <v>9157729.2100000065</v>
      </c>
      <c r="H43" s="582">
        <f t="shared" si="1"/>
        <v>9832450.8799999915</v>
      </c>
    </row>
    <row r="44" spans="1:8">
      <c r="A44" s="394">
        <v>23</v>
      </c>
      <c r="B44" s="405" t="s">
        <v>655</v>
      </c>
      <c r="C44" s="581">
        <v>2228005</v>
      </c>
      <c r="D44" s="581">
        <v>0</v>
      </c>
      <c r="E44" s="582">
        <f t="shared" si="0"/>
        <v>2228005</v>
      </c>
      <c r="F44" s="581">
        <v>1020201</v>
      </c>
      <c r="G44" s="581">
        <v>0</v>
      </c>
      <c r="H44" s="582">
        <f t="shared" si="1"/>
        <v>1020201</v>
      </c>
    </row>
    <row r="45" spans="1:8">
      <c r="A45" s="394">
        <v>24</v>
      </c>
      <c r="B45" s="406" t="s">
        <v>656</v>
      </c>
      <c r="C45" s="581">
        <f>C43-C44</f>
        <v>4398880.4400000032</v>
      </c>
      <c r="D45" s="581">
        <f>D43-D44</f>
        <v>7445956.900000006</v>
      </c>
      <c r="E45" s="582">
        <f t="shared" si="0"/>
        <v>11844837.340000009</v>
      </c>
      <c r="F45" s="581">
        <f>F43-F44</f>
        <v>-345479.33000001591</v>
      </c>
      <c r="G45" s="581">
        <f>G43-G44</f>
        <v>9157729.2100000065</v>
      </c>
      <c r="H45" s="582">
        <f t="shared" si="1"/>
        <v>8812249.8799999915</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7"/>
  <sheetViews>
    <sheetView zoomScale="70" zoomScaleNormal="70" workbookViewId="0">
      <selection activeCell="H14" sqref="H14"/>
    </sheetView>
  </sheetViews>
  <sheetFormatPr defaultRowHeight="15"/>
  <cols>
    <col min="1" max="1" width="8.7109375" style="391"/>
    <col min="2" max="2" width="87.5703125" bestFit="1" customWidth="1"/>
    <col min="3" max="8" width="15.42578125" customWidth="1"/>
  </cols>
  <sheetData>
    <row r="1" spans="1:9" s="5" customFormat="1" ht="14.25">
      <c r="A1" s="2" t="s">
        <v>30</v>
      </c>
      <c r="B1" s="3" t="str">
        <f>'Info '!C2</f>
        <v>JSC " Halyk Bank Georgia"</v>
      </c>
      <c r="C1" s="3"/>
      <c r="D1" s="4"/>
      <c r="E1" s="4"/>
      <c r="F1" s="4"/>
      <c r="G1" s="4"/>
    </row>
    <row r="2" spans="1:9" s="5" customFormat="1" ht="14.25">
      <c r="A2" s="2" t="s">
        <v>31</v>
      </c>
      <c r="B2" s="306">
        <f>'1. key ratios '!B2</f>
        <v>45107</v>
      </c>
      <c r="C2" s="6"/>
      <c r="D2" s="7"/>
      <c r="E2" s="7"/>
      <c r="F2" s="7"/>
      <c r="G2" s="7"/>
      <c r="H2" s="8"/>
    </row>
    <row r="3" spans="1:9" ht="15.75" thickBot="1">
      <c r="A3"/>
    </row>
    <row r="4" spans="1:9">
      <c r="A4" s="749" t="s">
        <v>6</v>
      </c>
      <c r="B4" s="750" t="s">
        <v>94</v>
      </c>
      <c r="C4" s="737" t="s">
        <v>558</v>
      </c>
      <c r="D4" s="737"/>
      <c r="E4" s="737"/>
      <c r="F4" s="737" t="s">
        <v>559</v>
      </c>
      <c r="G4" s="737"/>
      <c r="H4" s="738"/>
    </row>
    <row r="5" spans="1:9">
      <c r="A5" s="749"/>
      <c r="B5" s="750"/>
      <c r="C5" s="393" t="s">
        <v>32</v>
      </c>
      <c r="D5" s="393" t="s">
        <v>33</v>
      </c>
      <c r="E5" s="393" t="s">
        <v>34</v>
      </c>
      <c r="F5" s="393" t="s">
        <v>32</v>
      </c>
      <c r="G5" s="393" t="s">
        <v>33</v>
      </c>
      <c r="H5" s="393" t="s">
        <v>34</v>
      </c>
    </row>
    <row r="6" spans="1:9" ht="15.75">
      <c r="A6" s="378">
        <v>1</v>
      </c>
      <c r="B6" s="407" t="s">
        <v>657</v>
      </c>
      <c r="C6" s="585">
        <v>0</v>
      </c>
      <c r="D6" s="585">
        <v>0</v>
      </c>
      <c r="E6" s="586">
        <f t="shared" ref="E6:E43" si="0">C6+D6</f>
        <v>0</v>
      </c>
      <c r="F6" s="585">
        <v>0</v>
      </c>
      <c r="G6" s="585">
        <v>0</v>
      </c>
      <c r="H6" s="587">
        <f t="shared" ref="H6:H43" si="1">F6+G6</f>
        <v>0</v>
      </c>
      <c r="I6" s="583"/>
    </row>
    <row r="7" spans="1:9" ht="15.75">
      <c r="A7" s="378">
        <v>2</v>
      </c>
      <c r="B7" s="407" t="s">
        <v>196</v>
      </c>
      <c r="C7" s="585">
        <v>0</v>
      </c>
      <c r="D7" s="585">
        <v>0</v>
      </c>
      <c r="E7" s="586">
        <f t="shared" si="0"/>
        <v>0</v>
      </c>
      <c r="F7" s="585">
        <v>0</v>
      </c>
      <c r="G7" s="585">
        <v>0</v>
      </c>
      <c r="H7" s="587">
        <f t="shared" si="1"/>
        <v>0</v>
      </c>
      <c r="I7" s="583"/>
    </row>
    <row r="8" spans="1:9" ht="15.75">
      <c r="A8" s="378">
        <v>3</v>
      </c>
      <c r="B8" s="407" t="s">
        <v>206</v>
      </c>
      <c r="C8" s="585">
        <f>C9+C10</f>
        <v>2552723.79</v>
      </c>
      <c r="D8" s="585">
        <f>D9+D10</f>
        <v>362999761.05000001</v>
      </c>
      <c r="E8" s="586">
        <f t="shared" si="0"/>
        <v>365552484.84000003</v>
      </c>
      <c r="F8" s="585">
        <f>F9+F10</f>
        <v>4717573.5199999996</v>
      </c>
      <c r="G8" s="585">
        <f>G9+G10</f>
        <v>392751235.09000003</v>
      </c>
      <c r="H8" s="587">
        <f t="shared" si="1"/>
        <v>397468808.61000001</v>
      </c>
      <c r="I8" s="583"/>
    </row>
    <row r="9" spans="1:9" ht="15.75">
      <c r="A9" s="378">
        <v>3.1</v>
      </c>
      <c r="B9" s="408" t="s">
        <v>197</v>
      </c>
      <c r="C9" s="585">
        <v>2552723.79</v>
      </c>
      <c r="D9" s="585">
        <v>362999761.05000001</v>
      </c>
      <c r="E9" s="586">
        <f t="shared" si="0"/>
        <v>365552484.84000003</v>
      </c>
      <c r="F9" s="585">
        <v>4717573.5199999996</v>
      </c>
      <c r="G9" s="585">
        <v>392710218.73000002</v>
      </c>
      <c r="H9" s="587">
        <f t="shared" si="1"/>
        <v>397427792.25</v>
      </c>
      <c r="I9" s="583"/>
    </row>
    <row r="10" spans="1:9" ht="15.75">
      <c r="A10" s="378">
        <v>3.2</v>
      </c>
      <c r="B10" s="408" t="s">
        <v>193</v>
      </c>
      <c r="C10" s="585">
        <v>0</v>
      </c>
      <c r="D10" s="585">
        <v>0</v>
      </c>
      <c r="E10" s="586">
        <f t="shared" si="0"/>
        <v>0</v>
      </c>
      <c r="F10" s="585">
        <v>0</v>
      </c>
      <c r="G10" s="585">
        <v>41016.36</v>
      </c>
      <c r="H10" s="587">
        <f t="shared" si="1"/>
        <v>41016.36</v>
      </c>
      <c r="I10" s="583"/>
    </row>
    <row r="11" spans="1:9" ht="15.75">
      <c r="A11" s="378">
        <v>4</v>
      </c>
      <c r="B11" s="409" t="s">
        <v>195</v>
      </c>
      <c r="C11" s="585">
        <f>C12+C13</f>
        <v>0</v>
      </c>
      <c r="D11" s="585">
        <f>D12+D13</f>
        <v>0</v>
      </c>
      <c r="E11" s="586">
        <f t="shared" si="0"/>
        <v>0</v>
      </c>
      <c r="F11" s="585">
        <f>F12+F13</f>
        <v>0</v>
      </c>
      <c r="G11" s="585">
        <f>G12+G13</f>
        <v>0</v>
      </c>
      <c r="H11" s="587">
        <f t="shared" si="1"/>
        <v>0</v>
      </c>
      <c r="I11" s="583"/>
    </row>
    <row r="12" spans="1:9" ht="15.75">
      <c r="A12" s="378">
        <v>4.0999999999999996</v>
      </c>
      <c r="B12" s="408" t="s">
        <v>179</v>
      </c>
      <c r="C12" s="585">
        <v>0</v>
      </c>
      <c r="D12" s="585">
        <v>0</v>
      </c>
      <c r="E12" s="586">
        <f t="shared" si="0"/>
        <v>0</v>
      </c>
      <c r="F12" s="585">
        <v>0</v>
      </c>
      <c r="G12" s="585">
        <v>0</v>
      </c>
      <c r="H12" s="587">
        <f t="shared" si="1"/>
        <v>0</v>
      </c>
      <c r="I12" s="583"/>
    </row>
    <row r="13" spans="1:9" ht="15.75">
      <c r="A13" s="378">
        <v>4.2</v>
      </c>
      <c r="B13" s="408" t="s">
        <v>180</v>
      </c>
      <c r="C13" s="585">
        <v>0</v>
      </c>
      <c r="D13" s="585">
        <v>0</v>
      </c>
      <c r="E13" s="586">
        <f t="shared" si="0"/>
        <v>0</v>
      </c>
      <c r="F13" s="585">
        <v>0</v>
      </c>
      <c r="G13" s="585">
        <v>0</v>
      </c>
      <c r="H13" s="587">
        <f t="shared" si="1"/>
        <v>0</v>
      </c>
      <c r="I13" s="583"/>
    </row>
    <row r="14" spans="1:9" ht="15.75">
      <c r="A14" s="378">
        <v>5</v>
      </c>
      <c r="B14" s="409" t="s">
        <v>205</v>
      </c>
      <c r="C14" s="585">
        <f>C15+C16+C17+C23+C24+C25+C26</f>
        <v>33678482.869999997</v>
      </c>
      <c r="D14" s="585">
        <f>D15+D16+D17+D23+D24+D25+D26</f>
        <v>990536721.6400001</v>
      </c>
      <c r="E14" s="586">
        <f t="shared" si="0"/>
        <v>1024215204.5100001</v>
      </c>
      <c r="F14" s="585">
        <f>F15+F16+F17+F23+F24+F25+F26</f>
        <v>33639519.870000005</v>
      </c>
      <c r="G14" s="585">
        <f>G15+G16+G17+G23+G24+G25+G26</f>
        <v>1052807351.3000001</v>
      </c>
      <c r="H14" s="587">
        <f t="shared" si="1"/>
        <v>1086446871.1700001</v>
      </c>
      <c r="I14" s="583"/>
    </row>
    <row r="15" spans="1:9" ht="15.75">
      <c r="A15" s="378">
        <v>5.0999999999999996</v>
      </c>
      <c r="B15" s="410" t="s">
        <v>183</v>
      </c>
      <c r="C15" s="585">
        <v>10141516.869999999</v>
      </c>
      <c r="D15" s="585">
        <v>4737433.0999999996</v>
      </c>
      <c r="E15" s="586">
        <f t="shared" si="0"/>
        <v>14878949.969999999</v>
      </c>
      <c r="F15" s="585">
        <v>4008076.87</v>
      </c>
      <c r="G15" s="585">
        <v>14329394.210000001</v>
      </c>
      <c r="H15" s="587">
        <f t="shared" si="1"/>
        <v>18337471.080000002</v>
      </c>
      <c r="I15" s="583"/>
    </row>
    <row r="16" spans="1:9" ht="15.75">
      <c r="A16" s="378">
        <v>5.2</v>
      </c>
      <c r="B16" s="410" t="s">
        <v>182</v>
      </c>
      <c r="C16" s="585">
        <v>0</v>
      </c>
      <c r="D16" s="585">
        <v>0</v>
      </c>
      <c r="E16" s="586">
        <f t="shared" si="0"/>
        <v>0</v>
      </c>
      <c r="F16" s="585">
        <v>0</v>
      </c>
      <c r="G16" s="585">
        <v>0</v>
      </c>
      <c r="H16" s="587">
        <f t="shared" si="1"/>
        <v>0</v>
      </c>
      <c r="I16" s="583"/>
    </row>
    <row r="17" spans="1:9" ht="15.75">
      <c r="A17" s="378">
        <v>5.3</v>
      </c>
      <c r="B17" s="410" t="s">
        <v>181</v>
      </c>
      <c r="C17" s="585">
        <f>C18+C19+C20+C21+C22</f>
        <v>23405148</v>
      </c>
      <c r="D17" s="585">
        <f>D18+D19+D20+D21+D22</f>
        <v>966932579.59000003</v>
      </c>
      <c r="E17" s="586">
        <f t="shared" si="0"/>
        <v>990337727.59000003</v>
      </c>
      <c r="F17" s="585">
        <f>F18+F19+F20+F21+F22</f>
        <v>29265765</v>
      </c>
      <c r="G17" s="585">
        <f>G18+G19+G20+G21+G22</f>
        <v>1019551088.98</v>
      </c>
      <c r="H17" s="587">
        <f t="shared" si="1"/>
        <v>1048816853.98</v>
      </c>
      <c r="I17" s="583"/>
    </row>
    <row r="18" spans="1:9" ht="15.75">
      <c r="A18" s="378" t="s">
        <v>15</v>
      </c>
      <c r="B18" s="411" t="s">
        <v>36</v>
      </c>
      <c r="C18" s="585">
        <v>11242340</v>
      </c>
      <c r="D18" s="585">
        <v>347807070.29000002</v>
      </c>
      <c r="E18" s="586">
        <f t="shared" si="0"/>
        <v>359049410.29000002</v>
      </c>
      <c r="F18" s="585">
        <v>16547616</v>
      </c>
      <c r="G18" s="585">
        <v>340113647.67000002</v>
      </c>
      <c r="H18" s="587">
        <f t="shared" si="1"/>
        <v>356661263.67000002</v>
      </c>
      <c r="I18" s="583"/>
    </row>
    <row r="19" spans="1:9" ht="15.75">
      <c r="A19" s="378" t="s">
        <v>16</v>
      </c>
      <c r="B19" s="411" t="s">
        <v>37</v>
      </c>
      <c r="C19" s="585">
        <v>166091</v>
      </c>
      <c r="D19" s="585">
        <v>392362082.11000001</v>
      </c>
      <c r="E19" s="586">
        <f t="shared" si="0"/>
        <v>392528173.11000001</v>
      </c>
      <c r="F19" s="585">
        <v>166091</v>
      </c>
      <c r="G19" s="585">
        <v>418902812.07999998</v>
      </c>
      <c r="H19" s="587">
        <f t="shared" si="1"/>
        <v>419068903.07999998</v>
      </c>
      <c r="I19" s="583"/>
    </row>
    <row r="20" spans="1:9" ht="15.75">
      <c r="A20" s="378" t="s">
        <v>17</v>
      </c>
      <c r="B20" s="411" t="s">
        <v>38</v>
      </c>
      <c r="C20" s="585">
        <v>0</v>
      </c>
      <c r="D20" s="585">
        <v>1220290.5900000001</v>
      </c>
      <c r="E20" s="586">
        <f t="shared" si="0"/>
        <v>1220290.5900000001</v>
      </c>
      <c r="F20" s="585">
        <v>0</v>
      </c>
      <c r="G20" s="585">
        <v>3163882.72</v>
      </c>
      <c r="H20" s="587">
        <f t="shared" si="1"/>
        <v>3163882.72</v>
      </c>
      <c r="I20" s="583"/>
    </row>
    <row r="21" spans="1:9" ht="15.75">
      <c r="A21" s="378" t="s">
        <v>18</v>
      </c>
      <c r="B21" s="411" t="s">
        <v>39</v>
      </c>
      <c r="C21" s="585">
        <v>1955707</v>
      </c>
      <c r="D21" s="585">
        <v>172374175.94999999</v>
      </c>
      <c r="E21" s="586">
        <f t="shared" si="0"/>
        <v>174329882.94999999</v>
      </c>
      <c r="F21" s="585">
        <v>2507651</v>
      </c>
      <c r="G21" s="585">
        <v>184402773.78999999</v>
      </c>
      <c r="H21" s="587">
        <f t="shared" si="1"/>
        <v>186910424.78999999</v>
      </c>
      <c r="I21" s="583"/>
    </row>
    <row r="22" spans="1:9" ht="15.75">
      <c r="A22" s="378" t="s">
        <v>19</v>
      </c>
      <c r="B22" s="411" t="s">
        <v>40</v>
      </c>
      <c r="C22" s="585">
        <v>10041010</v>
      </c>
      <c r="D22" s="585">
        <v>53168960.649999999</v>
      </c>
      <c r="E22" s="586">
        <f t="shared" si="0"/>
        <v>63209970.649999999</v>
      </c>
      <c r="F22" s="585">
        <v>10044407</v>
      </c>
      <c r="G22" s="585">
        <v>72967972.719999999</v>
      </c>
      <c r="H22" s="587">
        <f t="shared" si="1"/>
        <v>83012379.719999999</v>
      </c>
      <c r="I22" s="583"/>
    </row>
    <row r="23" spans="1:9" ht="15.75">
      <c r="A23" s="378">
        <v>5.4</v>
      </c>
      <c r="B23" s="410" t="s">
        <v>184</v>
      </c>
      <c r="C23" s="585">
        <v>131818</v>
      </c>
      <c r="D23" s="585">
        <v>18866708.949999999</v>
      </c>
      <c r="E23" s="586">
        <f t="shared" si="0"/>
        <v>18998526.949999999</v>
      </c>
      <c r="F23" s="585">
        <v>365678</v>
      </c>
      <c r="G23" s="585">
        <v>18926868.109999999</v>
      </c>
      <c r="H23" s="587">
        <f t="shared" si="1"/>
        <v>19292546.109999999</v>
      </c>
      <c r="I23" s="583"/>
    </row>
    <row r="24" spans="1:9" ht="15.75">
      <c r="A24" s="378">
        <v>5.5</v>
      </c>
      <c r="B24" s="410" t="s">
        <v>185</v>
      </c>
      <c r="C24" s="585">
        <v>0</v>
      </c>
      <c r="D24" s="585">
        <v>0</v>
      </c>
      <c r="E24" s="586">
        <f t="shared" si="0"/>
        <v>0</v>
      </c>
      <c r="F24" s="585">
        <v>0</v>
      </c>
      <c r="G24" s="585">
        <v>0</v>
      </c>
      <c r="H24" s="587">
        <f t="shared" si="1"/>
        <v>0</v>
      </c>
      <c r="I24" s="583"/>
    </row>
    <row r="25" spans="1:9" ht="15.75">
      <c r="A25" s="378">
        <v>5.6</v>
      </c>
      <c r="B25" s="410" t="s">
        <v>186</v>
      </c>
      <c r="C25" s="585">
        <v>0</v>
      </c>
      <c r="D25" s="585">
        <v>0</v>
      </c>
      <c r="E25" s="586">
        <f t="shared" si="0"/>
        <v>0</v>
      </c>
      <c r="F25" s="585">
        <v>0</v>
      </c>
      <c r="G25" s="585">
        <v>0</v>
      </c>
      <c r="H25" s="587">
        <f t="shared" si="1"/>
        <v>0</v>
      </c>
      <c r="I25" s="583"/>
    </row>
    <row r="26" spans="1:9" ht="15.75">
      <c r="A26" s="378">
        <v>5.7</v>
      </c>
      <c r="B26" s="410" t="s">
        <v>40</v>
      </c>
      <c r="C26" s="585">
        <v>0</v>
      </c>
      <c r="D26" s="585">
        <v>0</v>
      </c>
      <c r="E26" s="586">
        <f t="shared" si="0"/>
        <v>0</v>
      </c>
      <c r="F26" s="585">
        <v>0</v>
      </c>
      <c r="G26" s="585">
        <v>0</v>
      </c>
      <c r="H26" s="587">
        <f t="shared" si="1"/>
        <v>0</v>
      </c>
      <c r="I26" s="583"/>
    </row>
    <row r="27" spans="1:9" ht="15.75">
      <c r="A27" s="378">
        <v>6</v>
      </c>
      <c r="B27" s="412" t="s">
        <v>658</v>
      </c>
      <c r="C27" s="585">
        <v>6584897.4100000029</v>
      </c>
      <c r="D27" s="585">
        <v>39311252.150000006</v>
      </c>
      <c r="E27" s="586">
        <f t="shared" si="0"/>
        <v>45896149.56000001</v>
      </c>
      <c r="F27" s="585">
        <v>6488990.8400000036</v>
      </c>
      <c r="G27" s="585">
        <v>19472331.360000014</v>
      </c>
      <c r="H27" s="587">
        <f t="shared" si="1"/>
        <v>25961322.200000018</v>
      </c>
      <c r="I27" s="583"/>
    </row>
    <row r="28" spans="1:9" ht="15.75">
      <c r="A28" s="378">
        <v>7</v>
      </c>
      <c r="B28" s="412" t="s">
        <v>659</v>
      </c>
      <c r="C28" s="585">
        <v>8948974.5249076933</v>
      </c>
      <c r="D28" s="585">
        <v>9389750.0219506901</v>
      </c>
      <c r="E28" s="586">
        <f t="shared" si="0"/>
        <v>18338724.546858385</v>
      </c>
      <c r="F28" s="585">
        <v>11937390.144182008</v>
      </c>
      <c r="G28" s="585">
        <v>454168.44910716265</v>
      </c>
      <c r="H28" s="587">
        <f t="shared" si="1"/>
        <v>12391558.59328917</v>
      </c>
      <c r="I28" s="583"/>
    </row>
    <row r="29" spans="1:9" ht="15.75">
      <c r="A29" s="378">
        <v>8</v>
      </c>
      <c r="B29" s="412" t="s">
        <v>194</v>
      </c>
      <c r="C29" s="585">
        <v>0</v>
      </c>
      <c r="D29" s="585">
        <v>0</v>
      </c>
      <c r="E29" s="586">
        <f t="shared" si="0"/>
        <v>0</v>
      </c>
      <c r="F29" s="585">
        <v>0</v>
      </c>
      <c r="G29" s="585">
        <v>0</v>
      </c>
      <c r="H29" s="587">
        <f t="shared" si="1"/>
        <v>0</v>
      </c>
      <c r="I29" s="583"/>
    </row>
    <row r="30" spans="1:9" ht="15.75">
      <c r="A30" s="378">
        <v>9</v>
      </c>
      <c r="B30" s="413" t="s">
        <v>211</v>
      </c>
      <c r="C30" s="585">
        <f>C31+C32+C33+C34+C35+C36+C37</f>
        <v>0</v>
      </c>
      <c r="D30" s="585">
        <f>D31+D32+D33+D34+D35+D36+D37</f>
        <v>0</v>
      </c>
      <c r="E30" s="586">
        <f t="shared" si="0"/>
        <v>0</v>
      </c>
      <c r="F30" s="585">
        <f>F31+F32+F33+F34+F35+F36+F37</f>
        <v>5000000</v>
      </c>
      <c r="G30" s="585">
        <f>G31+G32+G33+G34+G35+G36+G37</f>
        <v>4945230.8499999996</v>
      </c>
      <c r="H30" s="587">
        <f t="shared" si="1"/>
        <v>9945230.8499999996</v>
      </c>
      <c r="I30" s="583"/>
    </row>
    <row r="31" spans="1:9" ht="15.75">
      <c r="A31" s="378">
        <v>9.1</v>
      </c>
      <c r="B31" s="414" t="s">
        <v>201</v>
      </c>
      <c r="C31" s="585">
        <v>0</v>
      </c>
      <c r="D31" s="585">
        <v>0</v>
      </c>
      <c r="E31" s="586">
        <f t="shared" si="0"/>
        <v>0</v>
      </c>
      <c r="F31" s="585">
        <v>5000000</v>
      </c>
      <c r="G31" s="585">
        <v>0</v>
      </c>
      <c r="H31" s="587">
        <f t="shared" si="1"/>
        <v>5000000</v>
      </c>
      <c r="I31" s="583"/>
    </row>
    <row r="32" spans="1:9" ht="15.75">
      <c r="A32" s="378">
        <v>9.1999999999999993</v>
      </c>
      <c r="B32" s="414" t="s">
        <v>202</v>
      </c>
      <c r="C32" s="585">
        <v>0</v>
      </c>
      <c r="D32" s="585">
        <v>0</v>
      </c>
      <c r="E32" s="586">
        <f t="shared" si="0"/>
        <v>0</v>
      </c>
      <c r="F32" s="585">
        <v>0</v>
      </c>
      <c r="G32" s="585">
        <v>4945230.8499999996</v>
      </c>
      <c r="H32" s="587">
        <f t="shared" si="1"/>
        <v>4945230.8499999996</v>
      </c>
      <c r="I32" s="583"/>
    </row>
    <row r="33" spans="1:9" ht="15.75">
      <c r="A33" s="378">
        <v>9.3000000000000007</v>
      </c>
      <c r="B33" s="414" t="s">
        <v>198</v>
      </c>
      <c r="C33" s="585">
        <v>0</v>
      </c>
      <c r="D33" s="585">
        <v>0</v>
      </c>
      <c r="E33" s="586">
        <f t="shared" si="0"/>
        <v>0</v>
      </c>
      <c r="F33" s="585">
        <v>0</v>
      </c>
      <c r="G33" s="585">
        <v>0</v>
      </c>
      <c r="H33" s="587">
        <f t="shared" si="1"/>
        <v>0</v>
      </c>
      <c r="I33" s="583"/>
    </row>
    <row r="34" spans="1:9" ht="15.75">
      <c r="A34" s="378">
        <v>9.4</v>
      </c>
      <c r="B34" s="414" t="s">
        <v>199</v>
      </c>
      <c r="C34" s="585">
        <v>0</v>
      </c>
      <c r="D34" s="585">
        <v>0</v>
      </c>
      <c r="E34" s="586">
        <f t="shared" si="0"/>
        <v>0</v>
      </c>
      <c r="F34" s="585">
        <v>0</v>
      </c>
      <c r="G34" s="585">
        <v>0</v>
      </c>
      <c r="H34" s="587">
        <f t="shared" si="1"/>
        <v>0</v>
      </c>
      <c r="I34" s="583"/>
    </row>
    <row r="35" spans="1:9" ht="15.75">
      <c r="A35" s="378">
        <v>9.5</v>
      </c>
      <c r="B35" s="414" t="s">
        <v>200</v>
      </c>
      <c r="C35" s="585">
        <v>0</v>
      </c>
      <c r="D35" s="585">
        <v>0</v>
      </c>
      <c r="E35" s="586">
        <f t="shared" si="0"/>
        <v>0</v>
      </c>
      <c r="F35" s="585">
        <v>0</v>
      </c>
      <c r="G35" s="585">
        <v>0</v>
      </c>
      <c r="H35" s="587">
        <f t="shared" si="1"/>
        <v>0</v>
      </c>
      <c r="I35" s="583"/>
    </row>
    <row r="36" spans="1:9" ht="15.75">
      <c r="A36" s="378">
        <v>9.6</v>
      </c>
      <c r="B36" s="414" t="s">
        <v>203</v>
      </c>
      <c r="C36" s="585">
        <v>0</v>
      </c>
      <c r="D36" s="585">
        <v>0</v>
      </c>
      <c r="E36" s="586">
        <f t="shared" si="0"/>
        <v>0</v>
      </c>
      <c r="F36" s="585">
        <v>0</v>
      </c>
      <c r="G36" s="585">
        <v>0</v>
      </c>
      <c r="H36" s="587">
        <f t="shared" si="1"/>
        <v>0</v>
      </c>
      <c r="I36" s="583"/>
    </row>
    <row r="37" spans="1:9" ht="15.75">
      <c r="A37" s="378">
        <v>9.6999999999999993</v>
      </c>
      <c r="B37" s="414" t="s">
        <v>204</v>
      </c>
      <c r="C37" s="585">
        <v>0</v>
      </c>
      <c r="D37" s="585">
        <v>0</v>
      </c>
      <c r="E37" s="586">
        <f t="shared" si="0"/>
        <v>0</v>
      </c>
      <c r="F37" s="585">
        <v>0</v>
      </c>
      <c r="G37" s="585">
        <v>0</v>
      </c>
      <c r="H37" s="587">
        <f t="shared" si="1"/>
        <v>0</v>
      </c>
      <c r="I37" s="583"/>
    </row>
    <row r="38" spans="1:9" ht="15.75">
      <c r="A38" s="378">
        <v>10</v>
      </c>
      <c r="B38" s="409" t="s">
        <v>207</v>
      </c>
      <c r="C38" s="585">
        <f>C39+C40+C41+C42</f>
        <v>3403687.71</v>
      </c>
      <c r="D38" s="585">
        <f>D39+D40+D41+D42</f>
        <v>4912842.09</v>
      </c>
      <c r="E38" s="586">
        <f t="shared" si="0"/>
        <v>8316529.7999999998</v>
      </c>
      <c r="F38" s="585">
        <f>F39+F40+F41+F42</f>
        <v>2037450.2000000004</v>
      </c>
      <c r="G38" s="585">
        <f>G39+G40+G41+G42</f>
        <v>7666484.0000000009</v>
      </c>
      <c r="H38" s="587">
        <f t="shared" si="1"/>
        <v>9703934.2000000011</v>
      </c>
      <c r="I38" s="583"/>
    </row>
    <row r="39" spans="1:9" ht="15.75">
      <c r="A39" s="378">
        <v>10.1</v>
      </c>
      <c r="B39" s="415" t="s">
        <v>208</v>
      </c>
      <c r="C39" s="585">
        <v>0</v>
      </c>
      <c r="D39" s="585">
        <v>6937.6</v>
      </c>
      <c r="E39" s="586">
        <f t="shared" si="0"/>
        <v>6937.6</v>
      </c>
      <c r="F39" s="585">
        <v>0</v>
      </c>
      <c r="G39" s="585">
        <v>7440.1</v>
      </c>
      <c r="H39" s="587">
        <f t="shared" si="1"/>
        <v>7440.1</v>
      </c>
      <c r="I39" s="583"/>
    </row>
    <row r="40" spans="1:9" ht="15.75">
      <c r="A40" s="378">
        <v>10.199999999999999</v>
      </c>
      <c r="B40" s="415" t="s">
        <v>209</v>
      </c>
      <c r="C40" s="585">
        <v>1299958.6200000001</v>
      </c>
      <c r="D40" s="585">
        <v>2325883.2000000002</v>
      </c>
      <c r="E40" s="586">
        <f t="shared" si="0"/>
        <v>3625841.8200000003</v>
      </c>
      <c r="F40" s="585">
        <v>873054</v>
      </c>
      <c r="G40" s="585">
        <v>3869861</v>
      </c>
      <c r="H40" s="587">
        <f t="shared" si="1"/>
        <v>4742915</v>
      </c>
      <c r="I40" s="583"/>
    </row>
    <row r="41" spans="1:9" ht="15.75">
      <c r="A41" s="378">
        <v>10.3</v>
      </c>
      <c r="B41" s="415" t="s">
        <v>212</v>
      </c>
      <c r="C41" s="585">
        <v>18110.490000000002</v>
      </c>
      <c r="D41" s="585">
        <v>73746.17</v>
      </c>
      <c r="E41" s="586">
        <f t="shared" si="0"/>
        <v>91856.66</v>
      </c>
      <c r="F41" s="585">
        <v>18532</v>
      </c>
      <c r="G41" s="585">
        <v>82260</v>
      </c>
      <c r="H41" s="587">
        <f t="shared" si="1"/>
        <v>100792</v>
      </c>
      <c r="I41" s="583"/>
    </row>
    <row r="42" spans="1:9" ht="25.5">
      <c r="A42" s="378">
        <v>10.4</v>
      </c>
      <c r="B42" s="415" t="s">
        <v>213</v>
      </c>
      <c r="C42" s="585">
        <v>2085618.6</v>
      </c>
      <c r="D42" s="585">
        <v>2506275.12</v>
      </c>
      <c r="E42" s="586">
        <f t="shared" si="0"/>
        <v>4591893.7200000007</v>
      </c>
      <c r="F42" s="585" vm="1">
        <v>1145864.2000000004</v>
      </c>
      <c r="G42" s="585" vm="1">
        <v>3706922.9000000008</v>
      </c>
      <c r="H42" s="587">
        <f t="shared" si="1"/>
        <v>4852787.1000000015</v>
      </c>
      <c r="I42" s="583"/>
    </row>
    <row r="43" spans="1:9" ht="16.5" thickBot="1">
      <c r="A43" s="378">
        <v>11</v>
      </c>
      <c r="B43" s="123" t="s">
        <v>210</v>
      </c>
      <c r="C43" s="585">
        <v>0</v>
      </c>
      <c r="D43" s="585">
        <v>0</v>
      </c>
      <c r="E43" s="586">
        <f t="shared" si="0"/>
        <v>0</v>
      </c>
      <c r="F43" s="585">
        <v>0</v>
      </c>
      <c r="G43" s="585">
        <v>0</v>
      </c>
      <c r="H43" s="587">
        <f t="shared" si="1"/>
        <v>0</v>
      </c>
      <c r="I43" s="583"/>
    </row>
    <row r="44" spans="1:9" ht="15.75">
      <c r="C44" s="416"/>
      <c r="D44" s="416"/>
      <c r="E44" s="416"/>
      <c r="F44" s="416"/>
      <c r="G44" s="416"/>
      <c r="H44" s="416"/>
    </row>
    <row r="45" spans="1:9" ht="15.75">
      <c r="C45" s="416"/>
      <c r="D45" s="416"/>
      <c r="E45" s="416"/>
      <c r="F45" s="416"/>
      <c r="G45" s="416"/>
      <c r="H45" s="416"/>
    </row>
    <row r="46" spans="1:9" ht="15.75">
      <c r="C46" s="416"/>
      <c r="D46" s="416"/>
      <c r="E46" s="416"/>
      <c r="F46" s="416"/>
      <c r="G46" s="416"/>
      <c r="H46" s="416"/>
    </row>
    <row r="47" spans="1:9" ht="15.75">
      <c r="C47" s="416"/>
      <c r="D47" s="416"/>
      <c r="E47" s="416"/>
      <c r="F47" s="416"/>
      <c r="G47" s="416"/>
      <c r="H47" s="416"/>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E10" sqref="E10"/>
    </sheetView>
  </sheetViews>
  <sheetFormatPr defaultColWidth="9.140625" defaultRowHeight="12.75"/>
  <cols>
    <col min="1" max="1" width="9.5703125" style="4" bestFit="1" customWidth="1"/>
    <col min="2" max="2" width="93.5703125" style="4" customWidth="1"/>
    <col min="3" max="4" width="10.85546875" style="4" customWidth="1"/>
    <col min="5" max="5" width="12.140625" style="17" customWidth="1"/>
    <col min="6" max="6" width="11.7109375" style="17" bestFit="1" customWidth="1"/>
    <col min="7" max="7" width="10.85546875" style="17" customWidth="1"/>
    <col min="8" max="11" width="9.7109375" style="17" customWidth="1"/>
    <col min="12" max="16384" width="9.140625" style="17"/>
  </cols>
  <sheetData>
    <row r="1" spans="1:8">
      <c r="A1" s="2" t="s">
        <v>30</v>
      </c>
      <c r="B1" s="3" t="str">
        <f>'Info '!C2</f>
        <v>JSC " Halyk Bank Georgia"</v>
      </c>
      <c r="C1" s="3"/>
    </row>
    <row r="2" spans="1:8">
      <c r="A2" s="2" t="s">
        <v>31</v>
      </c>
      <c r="B2" s="306">
        <f>'1. key ratios '!B2</f>
        <v>45107</v>
      </c>
      <c r="C2" s="6"/>
      <c r="D2" s="7"/>
      <c r="E2" s="20"/>
      <c r="F2" s="20"/>
      <c r="G2" s="20"/>
      <c r="H2" s="20"/>
    </row>
    <row r="3" spans="1:8">
      <c r="A3" s="2"/>
      <c r="B3" s="3"/>
      <c r="C3" s="6"/>
      <c r="D3" s="7"/>
      <c r="E3" s="20"/>
      <c r="F3" s="20"/>
      <c r="G3" s="20"/>
      <c r="H3" s="20"/>
    </row>
    <row r="4" spans="1:8" ht="15" customHeight="1" thickBot="1">
      <c r="A4" s="7" t="s">
        <v>96</v>
      </c>
      <c r="B4" s="84" t="s">
        <v>187</v>
      </c>
      <c r="C4" s="21" t="s">
        <v>35</v>
      </c>
    </row>
    <row r="5" spans="1:8" ht="15" customHeight="1">
      <c r="A5" s="145" t="s">
        <v>6</v>
      </c>
      <c r="B5" s="146"/>
      <c r="C5" s="304" t="str">
        <f>INT((MONTH($B$2))/3)&amp;"Q"&amp;"-"&amp;YEAR($B$2)</f>
        <v>2Q-2023</v>
      </c>
      <c r="D5" s="304" t="str">
        <f>IF(INT(MONTH($B$2))=3, "4"&amp;"Q"&amp;"-"&amp;YEAR($B$2)-1, IF(INT(MONTH($B$2))=6, "1"&amp;"Q"&amp;"-"&amp;YEAR($B$2), IF(INT(MONTH($B$2))=9, "2"&amp;"Q"&amp;"-"&amp;YEAR($B$2),IF(INT(MONTH($B$2))=12, "3"&amp;"Q"&amp;"-"&amp;YEAR($B$2), 0))))</f>
        <v>1Q-2023</v>
      </c>
      <c r="E5" s="304" t="str">
        <f>IF(INT(MONTH($B$2))=3, "3"&amp;"Q"&amp;"-"&amp;YEAR($B$2)-1, IF(INT(MONTH($B$2))=6, "4"&amp;"Q"&amp;"-"&amp;YEAR($B$2)-1, IF(INT(MONTH($B$2))=9, "1"&amp;"Q"&amp;"-"&amp;YEAR($B$2),IF(INT(MONTH($B$2))=12, "2"&amp;"Q"&amp;"-"&amp;YEAR($B$2), 0))))</f>
        <v>4Q-2022</v>
      </c>
      <c r="F5" s="304" t="str">
        <f>IF(INT(MONTH($B$2))=3, "2"&amp;"Q"&amp;"-"&amp;YEAR($B$2)-1, IF(INT(MONTH($B$2))=6, "3"&amp;"Q"&amp;"-"&amp;YEAR($B$2)-1, IF(INT(MONTH($B$2))=9, "4"&amp;"Q"&amp;"-"&amp;YEAR($B$2)-1,IF(INT(MONTH($B$2))=12, "1"&amp;"Q"&amp;"-"&amp;YEAR($B$2), 0))))</f>
        <v>3Q-2022</v>
      </c>
      <c r="G5" s="305" t="str">
        <f>IF(INT(MONTH($B$2))=3, "1"&amp;"Q"&amp;"-"&amp;YEAR($B$2)-1, IF(INT(MONTH($B$2))=6, "2"&amp;"Q"&amp;"-"&amp;YEAR($B$2)-1, IF(INT(MONTH($B$2))=9, "3"&amp;"Q"&amp;"-"&amp;YEAR($B$2)-1,IF(INT(MONTH($B$2))=12, "4"&amp;"Q"&amp;"-"&amp;YEAR($B$2)-1, 0))))</f>
        <v>2Q-2022</v>
      </c>
    </row>
    <row r="6" spans="1:8" ht="15" customHeight="1">
      <c r="A6" s="22">
        <v>1</v>
      </c>
      <c r="B6" s="238" t="s">
        <v>191</v>
      </c>
      <c r="C6" s="593">
        <f>C7+C9+C10</f>
        <v>736941886.02829897</v>
      </c>
      <c r="D6" s="594">
        <f>D7+D9+D10</f>
        <v>816695718.13199329</v>
      </c>
      <c r="E6" s="595">
        <f t="shared" ref="E6:G6" si="0">E7+E9+E10</f>
        <v>866999204.27799344</v>
      </c>
      <c r="F6" s="593">
        <f t="shared" si="0"/>
        <v>963847442.08198178</v>
      </c>
      <c r="G6" s="596">
        <f t="shared" si="0"/>
        <v>857708432.12631524</v>
      </c>
    </row>
    <row r="7" spans="1:8" ht="15" customHeight="1">
      <c r="A7" s="22">
        <v>1.1000000000000001</v>
      </c>
      <c r="B7" s="238" t="s">
        <v>357</v>
      </c>
      <c r="C7" s="588">
        <v>723106060.69581926</v>
      </c>
      <c r="D7" s="589">
        <v>804805048.78701949</v>
      </c>
      <c r="E7" s="588">
        <v>858151338.95710146</v>
      </c>
      <c r="F7" s="588">
        <v>953059711.04533219</v>
      </c>
      <c r="G7" s="590">
        <v>846660654.97286844</v>
      </c>
    </row>
    <row r="8" spans="1:8">
      <c r="A8" s="22" t="s">
        <v>14</v>
      </c>
      <c r="B8" s="238" t="s">
        <v>95</v>
      </c>
      <c r="C8" s="588">
        <v>0</v>
      </c>
      <c r="D8" s="589">
        <v>0</v>
      </c>
      <c r="E8" s="588">
        <v>0</v>
      </c>
      <c r="F8" s="588">
        <v>0</v>
      </c>
      <c r="G8" s="590">
        <v>0</v>
      </c>
    </row>
    <row r="9" spans="1:8" ht="15" customHeight="1">
      <c r="A9" s="22">
        <v>1.2</v>
      </c>
      <c r="B9" s="239" t="s">
        <v>94</v>
      </c>
      <c r="C9" s="588">
        <v>13835825.332479712</v>
      </c>
      <c r="D9" s="589">
        <v>11736420.744973756</v>
      </c>
      <c r="E9" s="588">
        <v>8847865.3208920062</v>
      </c>
      <c r="F9" s="588">
        <v>10687731.036649603</v>
      </c>
      <c r="G9" s="590">
        <v>10947777.153446797</v>
      </c>
    </row>
    <row r="10" spans="1:8" ht="15" customHeight="1">
      <c r="A10" s="22">
        <v>1.3</v>
      </c>
      <c r="B10" s="238" t="s">
        <v>28</v>
      </c>
      <c r="C10" s="591">
        <v>0</v>
      </c>
      <c r="D10" s="589">
        <v>154248.6</v>
      </c>
      <c r="E10" s="591">
        <v>0</v>
      </c>
      <c r="F10" s="588">
        <v>100000</v>
      </c>
      <c r="G10" s="592">
        <v>100000</v>
      </c>
    </row>
    <row r="11" spans="1:8" ht="15" customHeight="1">
      <c r="A11" s="22">
        <v>2</v>
      </c>
      <c r="B11" s="238" t="s">
        <v>188</v>
      </c>
      <c r="C11" s="588">
        <v>6880873.3496303819</v>
      </c>
      <c r="D11" s="589">
        <v>2764201.8741522967</v>
      </c>
      <c r="E11" s="588">
        <v>8537855.1171583831</v>
      </c>
      <c r="F11" s="588">
        <v>1407833.0504842326</v>
      </c>
      <c r="G11" s="590">
        <v>2608508.1059711045</v>
      </c>
    </row>
    <row r="12" spans="1:8" ht="15" customHeight="1">
      <c r="A12" s="22">
        <v>3</v>
      </c>
      <c r="B12" s="238" t="s">
        <v>189</v>
      </c>
      <c r="C12" s="591">
        <v>66052863.56171196</v>
      </c>
      <c r="D12" s="589">
        <v>66052863.56171196</v>
      </c>
      <c r="E12" s="591">
        <v>66052863.56171196</v>
      </c>
      <c r="F12" s="588">
        <v>59457654.693639137</v>
      </c>
      <c r="G12" s="592">
        <v>59457654.693639137</v>
      </c>
    </row>
    <row r="13" spans="1:8" ht="15" customHeight="1" thickBot="1">
      <c r="A13" s="24">
        <v>4</v>
      </c>
      <c r="B13" s="25" t="s">
        <v>190</v>
      </c>
      <c r="C13" s="597">
        <f>C6+C11+C12</f>
        <v>809875622.93964124</v>
      </c>
      <c r="D13" s="598">
        <f>D6+D11+D12</f>
        <v>885512783.5678575</v>
      </c>
      <c r="E13" s="599">
        <f t="shared" ref="E13:G13" si="1">E6+E11+E12</f>
        <v>941589922.95686376</v>
      </c>
      <c r="F13" s="597">
        <f t="shared" si="1"/>
        <v>1024712929.8261051</v>
      </c>
      <c r="G13" s="600">
        <f t="shared" si="1"/>
        <v>919774594.92592549</v>
      </c>
    </row>
    <row r="14" spans="1:8">
      <c r="B14" s="28"/>
    </row>
    <row r="15" spans="1:8" ht="25.5">
      <c r="B15" s="29" t="s">
        <v>358</v>
      </c>
    </row>
    <row r="16" spans="1:8">
      <c r="B16" s="29"/>
    </row>
    <row r="17" spans="1:4" ht="11.25">
      <c r="A17" s="17"/>
      <c r="B17" s="17"/>
      <c r="C17" s="17"/>
      <c r="D17" s="17"/>
    </row>
    <row r="18" spans="1:4" ht="11.25">
      <c r="A18" s="17"/>
      <c r="B18" s="17"/>
      <c r="C18" s="17"/>
      <c r="D18" s="17"/>
    </row>
    <row r="19" spans="1:4" ht="11.25">
      <c r="A19" s="17"/>
      <c r="B19" s="17"/>
      <c r="C19" s="17"/>
      <c r="D19" s="17"/>
    </row>
    <row r="20" spans="1:4" ht="11.25">
      <c r="A20" s="17"/>
      <c r="B20" s="17"/>
      <c r="C20" s="17"/>
      <c r="D20" s="17"/>
    </row>
    <row r="21" spans="1:4" ht="11.25">
      <c r="A21" s="17"/>
      <c r="B21" s="17"/>
      <c r="C21" s="17"/>
      <c r="D21" s="17"/>
    </row>
    <row r="22" spans="1:4" ht="11.25">
      <c r="A22" s="17"/>
      <c r="B22" s="17"/>
      <c r="C22" s="17"/>
      <c r="D22" s="17"/>
    </row>
    <row r="23" spans="1:4" ht="11.25">
      <c r="A23" s="17"/>
      <c r="B23" s="17"/>
      <c r="C23" s="17"/>
      <c r="D23" s="17"/>
    </row>
    <row r="24" spans="1:4" ht="11.25">
      <c r="A24" s="17"/>
      <c r="B24" s="17"/>
      <c r="C24" s="17"/>
      <c r="D24" s="17"/>
    </row>
    <row r="25" spans="1:4" ht="11.25">
      <c r="A25" s="17"/>
      <c r="B25" s="17"/>
      <c r="C25" s="17"/>
      <c r="D25" s="17"/>
    </row>
    <row r="26" spans="1:4" ht="11.25">
      <c r="A26" s="17"/>
      <c r="B26" s="17"/>
      <c r="C26" s="17"/>
      <c r="D26" s="17"/>
    </row>
    <row r="27" spans="1:4" ht="11.25">
      <c r="A27" s="17"/>
      <c r="B27" s="17"/>
      <c r="C27" s="17"/>
      <c r="D27" s="17"/>
    </row>
    <row r="28" spans="1:4" ht="11.25">
      <c r="A28" s="17"/>
      <c r="B28" s="17"/>
      <c r="C28" s="17"/>
      <c r="D28" s="17"/>
    </row>
    <row r="29" spans="1:4" ht="11.25">
      <c r="A29" s="17"/>
      <c r="B29" s="17"/>
      <c r="C29" s="17"/>
      <c r="D29"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pane xSplit="1" ySplit="4" topLeftCell="B22" activePane="bottomRight" state="frozen"/>
      <selection activeCell="B9" sqref="B9"/>
      <selection pane="topRight" activeCell="B9" sqref="B9"/>
      <selection pane="bottomLeft" activeCell="B9" sqref="B9"/>
      <selection pane="bottomRight" activeCell="F24" sqref="F24"/>
    </sheetView>
  </sheetViews>
  <sheetFormatPr defaultColWidth="9.140625" defaultRowHeight="14.25"/>
  <cols>
    <col min="1" max="1" width="9.5703125" style="4" bestFit="1" customWidth="1"/>
    <col min="2" max="2" width="65.5703125" style="4" customWidth="1"/>
    <col min="3" max="3" width="27.5703125" style="4" customWidth="1"/>
    <col min="4" max="16384" width="9.140625" style="5"/>
  </cols>
  <sheetData>
    <row r="1" spans="1:8">
      <c r="A1" s="2" t="s">
        <v>30</v>
      </c>
      <c r="B1" s="3" t="str">
        <f>'Info '!C2</f>
        <v>JSC " Halyk Bank Georgia"</v>
      </c>
    </row>
    <row r="2" spans="1:8">
      <c r="A2" s="2" t="s">
        <v>31</v>
      </c>
      <c r="B2" s="306">
        <f>'1. key ratios '!B2</f>
        <v>45107</v>
      </c>
    </row>
    <row r="4" spans="1:8" ht="27.95" customHeight="1" thickBot="1">
      <c r="A4" s="30" t="s">
        <v>41</v>
      </c>
      <c r="B4" s="31" t="s">
        <v>163</v>
      </c>
      <c r="C4" s="32"/>
    </row>
    <row r="5" spans="1:8">
      <c r="A5" s="33"/>
      <c r="B5" s="298" t="s">
        <v>42</v>
      </c>
      <c r="C5" s="299" t="s">
        <v>371</v>
      </c>
    </row>
    <row r="6" spans="1:8">
      <c r="A6" s="34">
        <v>1</v>
      </c>
      <c r="B6" s="601" t="s">
        <v>713</v>
      </c>
      <c r="C6" s="602" t="s">
        <v>714</v>
      </c>
    </row>
    <row r="7" spans="1:8">
      <c r="A7" s="34">
        <v>2</v>
      </c>
      <c r="B7" s="601" t="s">
        <v>715</v>
      </c>
      <c r="C7" s="603" t="s">
        <v>714</v>
      </c>
    </row>
    <row r="8" spans="1:8">
      <c r="A8" s="34">
        <v>3</v>
      </c>
      <c r="B8" s="601" t="s">
        <v>716</v>
      </c>
      <c r="C8" s="603" t="s">
        <v>717</v>
      </c>
    </row>
    <row r="9" spans="1:8">
      <c r="A9" s="34">
        <v>4</v>
      </c>
      <c r="B9" s="601" t="s">
        <v>718</v>
      </c>
      <c r="C9" s="603" t="s">
        <v>717</v>
      </c>
    </row>
    <row r="10" spans="1:8">
      <c r="A10" s="34">
        <v>5</v>
      </c>
      <c r="B10" s="601" t="s">
        <v>719</v>
      </c>
      <c r="C10" s="603" t="s">
        <v>714</v>
      </c>
    </row>
    <row r="11" spans="1:8">
      <c r="A11" s="34">
        <v>6</v>
      </c>
      <c r="B11" s="35"/>
      <c r="C11" s="36"/>
    </row>
    <row r="12" spans="1:8">
      <c r="A12" s="34">
        <v>7</v>
      </c>
      <c r="B12" s="35"/>
      <c r="C12" s="36"/>
      <c r="H12" s="37"/>
    </row>
    <row r="13" spans="1:8">
      <c r="A13" s="34">
        <v>8</v>
      </c>
      <c r="B13" s="35"/>
      <c r="C13" s="36"/>
    </row>
    <row r="14" spans="1:8">
      <c r="A14" s="34">
        <v>9</v>
      </c>
      <c r="B14" s="35"/>
      <c r="C14" s="36"/>
    </row>
    <row r="15" spans="1:8">
      <c r="A15" s="34">
        <v>10</v>
      </c>
      <c r="B15" s="35"/>
      <c r="C15" s="36"/>
    </row>
    <row r="16" spans="1:8">
      <c r="A16" s="34"/>
      <c r="B16" s="300"/>
      <c r="C16" s="301"/>
    </row>
    <row r="17" spans="1:3" ht="25.5">
      <c r="A17" s="34"/>
      <c r="B17" s="302" t="s">
        <v>43</v>
      </c>
      <c r="C17" s="303" t="s">
        <v>372</v>
      </c>
    </row>
    <row r="18" spans="1:3" ht="51">
      <c r="A18" s="34">
        <v>1</v>
      </c>
      <c r="B18" s="601" t="s">
        <v>720</v>
      </c>
      <c r="C18" s="604" t="s">
        <v>721</v>
      </c>
    </row>
    <row r="19" spans="1:3" ht="51">
      <c r="A19" s="34">
        <v>2</v>
      </c>
      <c r="B19" s="601" t="s">
        <v>722</v>
      </c>
      <c r="C19" s="604" t="s">
        <v>723</v>
      </c>
    </row>
    <row r="20" spans="1:3" ht="38.25">
      <c r="A20" s="34">
        <v>3</v>
      </c>
      <c r="B20" s="601" t="s">
        <v>724</v>
      </c>
      <c r="C20" s="604" t="s">
        <v>725</v>
      </c>
    </row>
    <row r="21" spans="1:3" ht="89.25">
      <c r="A21" s="34">
        <v>4</v>
      </c>
      <c r="B21" s="601" t="s">
        <v>726</v>
      </c>
      <c r="C21" s="604" t="s">
        <v>727</v>
      </c>
    </row>
    <row r="22" spans="1:3" ht="63.75">
      <c r="A22" s="34">
        <v>5</v>
      </c>
      <c r="B22" s="601" t="s">
        <v>728</v>
      </c>
      <c r="C22" s="604" t="s">
        <v>729</v>
      </c>
    </row>
    <row r="23" spans="1:3">
      <c r="A23" s="34">
        <v>6</v>
      </c>
      <c r="B23" s="35"/>
      <c r="C23" s="38"/>
    </row>
    <row r="24" spans="1:3">
      <c r="A24" s="34">
        <v>7</v>
      </c>
      <c r="B24" s="35"/>
      <c r="C24" s="38"/>
    </row>
    <row r="25" spans="1:3">
      <c r="A25" s="34">
        <v>8</v>
      </c>
      <c r="B25" s="35"/>
      <c r="C25" s="38"/>
    </row>
    <row r="26" spans="1:3">
      <c r="A26" s="34">
        <v>9</v>
      </c>
      <c r="B26" s="35"/>
      <c r="C26" s="38"/>
    </row>
    <row r="27" spans="1:3" ht="15.75" customHeight="1">
      <c r="A27" s="34">
        <v>10</v>
      </c>
      <c r="B27" s="35"/>
      <c r="C27" s="39"/>
    </row>
    <row r="28" spans="1:3" ht="15.75" customHeight="1">
      <c r="A28" s="34"/>
      <c r="B28" s="35"/>
      <c r="C28" s="39"/>
    </row>
    <row r="29" spans="1:3" ht="30" customHeight="1">
      <c r="A29" s="34"/>
      <c r="B29" s="751" t="s">
        <v>44</v>
      </c>
      <c r="C29" s="752"/>
    </row>
    <row r="30" spans="1:3">
      <c r="A30" s="34">
        <v>1</v>
      </c>
      <c r="B30" s="601" t="s">
        <v>730</v>
      </c>
      <c r="C30" s="605">
        <v>1</v>
      </c>
    </row>
    <row r="31" spans="1:3" ht="15.75" customHeight="1">
      <c r="A31" s="34"/>
      <c r="B31" s="35"/>
      <c r="C31" s="36"/>
    </row>
    <row r="32" spans="1:3" ht="29.25" customHeight="1">
      <c r="A32" s="34"/>
      <c r="B32" s="751" t="s">
        <v>45</v>
      </c>
      <c r="C32" s="752"/>
    </row>
    <row r="33" spans="1:3">
      <c r="A33" s="34">
        <v>1</v>
      </c>
      <c r="B33" s="601" t="s">
        <v>731</v>
      </c>
      <c r="C33" s="608">
        <v>0.3476048699771862</v>
      </c>
    </row>
    <row r="34" spans="1:3">
      <c r="A34" s="606">
        <v>2</v>
      </c>
      <c r="B34" s="601" t="s">
        <v>732</v>
      </c>
      <c r="C34" s="608">
        <v>0.3476048699771862</v>
      </c>
    </row>
    <row r="35" spans="1:3" ht="15" thickBot="1">
      <c r="A35" s="40">
        <v>3</v>
      </c>
      <c r="B35" s="607" t="s">
        <v>733</v>
      </c>
      <c r="C35" s="608">
        <v>0.28449999999999998</v>
      </c>
    </row>
  </sheetData>
  <mergeCells count="2">
    <mergeCell ref="B32:C32"/>
    <mergeCell ref="B29:C29"/>
  </mergeCells>
  <dataValidations count="1">
    <dataValidation type="list" allowBlank="1" showInputMessage="1" showErrorMessage="1" sqref="C7: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3"/>
  <sheetViews>
    <sheetView zoomScale="70" zoomScaleNormal="70" workbookViewId="0">
      <pane xSplit="1" ySplit="5" topLeftCell="B6" activePane="bottomRight" state="frozen"/>
      <selection activeCell="B61" sqref="B61"/>
      <selection pane="topRight" activeCell="B61" sqref="B61"/>
      <selection pane="bottomLeft" activeCell="B61" sqref="B61"/>
      <selection pane="bottomRight" activeCell="E22" sqref="E22"/>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186" t="s">
        <v>30</v>
      </c>
      <c r="B1" s="3" t="str">
        <f>'Info '!C2</f>
        <v>JSC " Halyk Bank Georgia"</v>
      </c>
      <c r="C1" s="52"/>
      <c r="D1" s="52"/>
      <c r="E1" s="52"/>
      <c r="F1" s="15"/>
    </row>
    <row r="2" spans="1:7" s="41" customFormat="1" ht="15.75" customHeight="1">
      <c r="A2" s="186" t="s">
        <v>31</v>
      </c>
      <c r="B2" s="306">
        <f>'1. key ratios '!B2</f>
        <v>45107</v>
      </c>
    </row>
    <row r="3" spans="1:7" s="41" customFormat="1" ht="15.75" customHeight="1">
      <c r="A3" s="186"/>
    </row>
    <row r="4" spans="1:7" s="41" customFormat="1" ht="15.75" customHeight="1" thickBot="1">
      <c r="A4" s="187" t="s">
        <v>99</v>
      </c>
      <c r="B4" s="757" t="s">
        <v>225</v>
      </c>
      <c r="C4" s="758"/>
      <c r="D4" s="758"/>
      <c r="E4" s="758"/>
    </row>
    <row r="5" spans="1:7" s="45" customFormat="1" ht="17.45" customHeight="1">
      <c r="A5" s="132"/>
      <c r="B5" s="133"/>
      <c r="C5" s="43" t="s">
        <v>0</v>
      </c>
      <c r="D5" s="43" t="s">
        <v>1</v>
      </c>
      <c r="E5" s="44" t="s">
        <v>2</v>
      </c>
    </row>
    <row r="6" spans="1:7" s="15" customFormat="1" ht="14.45" customHeight="1">
      <c r="A6" s="188"/>
      <c r="B6" s="753" t="s">
        <v>232</v>
      </c>
      <c r="C6" s="753" t="s">
        <v>660</v>
      </c>
      <c r="D6" s="755" t="s">
        <v>98</v>
      </c>
      <c r="E6" s="756"/>
      <c r="G6" s="5"/>
    </row>
    <row r="7" spans="1:7" s="15" customFormat="1" ht="99.6" customHeight="1">
      <c r="A7" s="188"/>
      <c r="B7" s="754"/>
      <c r="C7" s="753"/>
      <c r="D7" s="222" t="s">
        <v>97</v>
      </c>
      <c r="E7" s="223" t="s">
        <v>233</v>
      </c>
      <c r="G7" s="5"/>
    </row>
    <row r="8" spans="1:7" ht="21">
      <c r="A8" s="363">
        <v>1</v>
      </c>
      <c r="B8" s="364" t="s">
        <v>561</v>
      </c>
      <c r="C8" s="609">
        <f>SUM(C9:C11)</f>
        <v>101163995.01000001</v>
      </c>
      <c r="D8" s="609">
        <f>SUM(D9:D11)</f>
        <v>0</v>
      </c>
      <c r="E8" s="609">
        <f>SUM(E9:E11)</f>
        <v>101163995.01000001</v>
      </c>
      <c r="F8" s="15"/>
    </row>
    <row r="9" spans="1:7" ht="15">
      <c r="A9" s="363">
        <v>1.1000000000000001</v>
      </c>
      <c r="B9" s="365" t="s">
        <v>562</v>
      </c>
      <c r="C9" s="609">
        <v>12898149.789999999</v>
      </c>
      <c r="D9" s="609">
        <v>0</v>
      </c>
      <c r="E9" s="609">
        <v>12898149.789999999</v>
      </c>
      <c r="F9" s="15"/>
    </row>
    <row r="10" spans="1:7" ht="15">
      <c r="A10" s="363">
        <v>1.2</v>
      </c>
      <c r="B10" s="365" t="s">
        <v>563</v>
      </c>
      <c r="C10" s="609">
        <v>39059206.230000004</v>
      </c>
      <c r="D10" s="609">
        <v>0</v>
      </c>
      <c r="E10" s="609">
        <v>39059206.230000004</v>
      </c>
      <c r="F10" s="15"/>
    </row>
    <row r="11" spans="1:7" ht="15">
      <c r="A11" s="363">
        <v>1.3</v>
      </c>
      <c r="B11" s="365" t="s">
        <v>564</v>
      </c>
      <c r="C11" s="609">
        <v>49206638.990000002</v>
      </c>
      <c r="D11" s="609">
        <v>0</v>
      </c>
      <c r="E11" s="609">
        <v>49206638.990000002</v>
      </c>
      <c r="F11" s="15"/>
    </row>
    <row r="12" spans="1:7" ht="15">
      <c r="A12" s="363">
        <v>2</v>
      </c>
      <c r="B12" s="366" t="s">
        <v>565</v>
      </c>
      <c r="C12" s="609">
        <v>0</v>
      </c>
      <c r="D12" s="609">
        <v>0</v>
      </c>
      <c r="E12" s="609">
        <v>0</v>
      </c>
      <c r="F12" s="15"/>
    </row>
    <row r="13" spans="1:7" ht="15">
      <c r="A13" s="363">
        <v>2.1</v>
      </c>
      <c r="B13" s="367" t="s">
        <v>566</v>
      </c>
      <c r="C13" s="610">
        <v>0</v>
      </c>
      <c r="D13" s="610">
        <v>0</v>
      </c>
      <c r="E13" s="610">
        <v>0</v>
      </c>
      <c r="F13" s="15"/>
    </row>
    <row r="14" spans="1:7" ht="21">
      <c r="A14" s="363">
        <v>3</v>
      </c>
      <c r="B14" s="368" t="s">
        <v>567</v>
      </c>
      <c r="C14" s="610">
        <v>0</v>
      </c>
      <c r="D14" s="610">
        <v>0</v>
      </c>
      <c r="E14" s="610">
        <v>0</v>
      </c>
      <c r="F14" s="15"/>
    </row>
    <row r="15" spans="1:7" ht="21">
      <c r="A15" s="363">
        <v>4</v>
      </c>
      <c r="B15" s="369" t="s">
        <v>568</v>
      </c>
      <c r="C15" s="610">
        <v>0</v>
      </c>
      <c r="D15" s="610">
        <v>0</v>
      </c>
      <c r="E15" s="610">
        <v>0</v>
      </c>
      <c r="F15" s="15"/>
    </row>
    <row r="16" spans="1:7" ht="21">
      <c r="A16" s="363">
        <v>5</v>
      </c>
      <c r="B16" s="370" t="s">
        <v>569</v>
      </c>
      <c r="C16" s="610">
        <f>SUM(C17:C19)</f>
        <v>54000</v>
      </c>
      <c r="D16" s="610">
        <f>SUM(D17:D19)</f>
        <v>0</v>
      </c>
      <c r="E16" s="610">
        <f>SUM(E17:E19)</f>
        <v>54000</v>
      </c>
      <c r="F16" s="15"/>
    </row>
    <row r="17" spans="1:6" ht="15">
      <c r="A17" s="363">
        <v>5.0999999999999996</v>
      </c>
      <c r="B17" s="371" t="s">
        <v>570</v>
      </c>
      <c r="C17" s="610">
        <v>54000</v>
      </c>
      <c r="D17" s="610">
        <v>0</v>
      </c>
      <c r="E17" s="610">
        <v>54000</v>
      </c>
      <c r="F17" s="15"/>
    </row>
    <row r="18" spans="1:6" ht="15">
      <c r="A18" s="363">
        <v>5.2</v>
      </c>
      <c r="B18" s="371" t="s">
        <v>571</v>
      </c>
      <c r="C18" s="610">
        <v>0</v>
      </c>
      <c r="D18" s="610">
        <v>0</v>
      </c>
      <c r="E18" s="610">
        <v>0</v>
      </c>
      <c r="F18" s="15"/>
    </row>
    <row r="19" spans="1:6" ht="15">
      <c r="A19" s="363">
        <v>5.3</v>
      </c>
      <c r="B19" s="372" t="s">
        <v>572</v>
      </c>
      <c r="C19" s="610">
        <v>0</v>
      </c>
      <c r="D19" s="610">
        <v>0</v>
      </c>
      <c r="E19" s="610">
        <v>0</v>
      </c>
      <c r="F19" s="15"/>
    </row>
    <row r="20" spans="1:6" ht="15">
      <c r="A20" s="363">
        <v>6</v>
      </c>
      <c r="B20" s="368" t="s">
        <v>573</v>
      </c>
      <c r="C20" s="610">
        <f>SUM(C21:C22)</f>
        <v>728651400.80563021</v>
      </c>
      <c r="D20" s="610">
        <f>SUM(D21:D22)</f>
        <v>0</v>
      </c>
      <c r="E20" s="610">
        <f>SUM(E21:E22)</f>
        <v>728651400.80563021</v>
      </c>
      <c r="F20" s="15"/>
    </row>
    <row r="21" spans="1:6" ht="15">
      <c r="A21" s="363">
        <v>6.1</v>
      </c>
      <c r="B21" s="371" t="s">
        <v>571</v>
      </c>
      <c r="C21" s="610">
        <v>17332329.59</v>
      </c>
      <c r="D21" s="610">
        <v>0</v>
      </c>
      <c r="E21" s="610">
        <v>17332329.59</v>
      </c>
      <c r="F21" s="15"/>
    </row>
    <row r="22" spans="1:6" ht="15">
      <c r="A22" s="363">
        <v>6.2</v>
      </c>
      <c r="B22" s="372" t="s">
        <v>572</v>
      </c>
      <c r="C22" s="610">
        <v>711319071.21563017</v>
      </c>
      <c r="D22" s="610">
        <v>0</v>
      </c>
      <c r="E22" s="610">
        <v>711319071.21563017</v>
      </c>
      <c r="F22" s="15"/>
    </row>
    <row r="23" spans="1:6" ht="21">
      <c r="A23" s="363">
        <v>7</v>
      </c>
      <c r="B23" s="366" t="s">
        <v>574</v>
      </c>
      <c r="C23" s="610">
        <v>0</v>
      </c>
      <c r="D23" s="610">
        <v>0</v>
      </c>
      <c r="E23" s="610">
        <v>0</v>
      </c>
      <c r="F23" s="15"/>
    </row>
    <row r="24" spans="1:6" ht="21">
      <c r="A24" s="363">
        <v>8</v>
      </c>
      <c r="B24" s="373" t="s">
        <v>575</v>
      </c>
      <c r="C24" s="610">
        <v>0</v>
      </c>
      <c r="D24" s="610">
        <v>0</v>
      </c>
      <c r="E24" s="610">
        <v>0</v>
      </c>
      <c r="F24" s="15"/>
    </row>
    <row r="25" spans="1:6" ht="15">
      <c r="A25" s="363">
        <v>9</v>
      </c>
      <c r="B25" s="369" t="s">
        <v>576</v>
      </c>
      <c r="C25" s="610">
        <f>SUM(C26:C27)</f>
        <v>15917467.42</v>
      </c>
      <c r="D25" s="610">
        <f>SUM(D26:D27)</f>
        <v>0</v>
      </c>
      <c r="E25" s="610">
        <f>SUM(E26:E27)</f>
        <v>15917467.42</v>
      </c>
      <c r="F25" s="15"/>
    </row>
    <row r="26" spans="1:6" ht="15">
      <c r="A26" s="363">
        <v>9.1</v>
      </c>
      <c r="B26" s="371" t="s">
        <v>577</v>
      </c>
      <c r="C26" s="610">
        <v>15917467.42</v>
      </c>
      <c r="D26" s="610">
        <v>0</v>
      </c>
      <c r="E26" s="610">
        <v>15917467.42</v>
      </c>
      <c r="F26" s="15"/>
    </row>
    <row r="27" spans="1:6" ht="15">
      <c r="A27" s="363">
        <v>9.1999999999999993</v>
      </c>
      <c r="B27" s="371" t="s">
        <v>578</v>
      </c>
      <c r="C27" s="610">
        <v>0</v>
      </c>
      <c r="D27" s="610">
        <v>0</v>
      </c>
      <c r="E27" s="610">
        <v>0</v>
      </c>
      <c r="F27" s="15"/>
    </row>
    <row r="28" spans="1:6" ht="15">
      <c r="A28" s="363">
        <v>10</v>
      </c>
      <c r="B28" s="369" t="s">
        <v>579</v>
      </c>
      <c r="C28" s="610">
        <f>SUM(C29:C30)</f>
        <v>5660763.629999999</v>
      </c>
      <c r="D28" s="610">
        <f>SUM(D29:D30)</f>
        <v>5660763.629999999</v>
      </c>
      <c r="E28" s="610">
        <f>SUM(E29:E30)</f>
        <v>0</v>
      </c>
      <c r="F28" s="15"/>
    </row>
    <row r="29" spans="1:6" ht="15">
      <c r="A29" s="363">
        <v>10.1</v>
      </c>
      <c r="B29" s="371" t="s">
        <v>580</v>
      </c>
      <c r="C29" s="610">
        <v>0</v>
      </c>
      <c r="D29" s="610">
        <v>0</v>
      </c>
      <c r="E29" s="610">
        <v>0</v>
      </c>
      <c r="F29" s="15"/>
    </row>
    <row r="30" spans="1:6" ht="15">
      <c r="A30" s="363">
        <v>10.199999999999999</v>
      </c>
      <c r="B30" s="371" t="s">
        <v>581</v>
      </c>
      <c r="C30" s="610">
        <v>5660763.629999999</v>
      </c>
      <c r="D30" s="610">
        <v>5660763.629999999</v>
      </c>
      <c r="E30" s="610">
        <v>0</v>
      </c>
      <c r="F30" s="15"/>
    </row>
    <row r="31" spans="1:6" ht="15">
      <c r="A31" s="363">
        <v>11</v>
      </c>
      <c r="B31" s="369" t="s">
        <v>582</v>
      </c>
      <c r="C31" s="610">
        <f>SUM(C32:C33)</f>
        <v>517278.78</v>
      </c>
      <c r="D31" s="610">
        <f>SUM(D32:D33)</f>
        <v>0</v>
      </c>
      <c r="E31" s="610">
        <f>SUM(E32:E33)</f>
        <v>517278.78</v>
      </c>
      <c r="F31" s="15"/>
    </row>
    <row r="32" spans="1:6" ht="15">
      <c r="A32" s="363">
        <v>11.1</v>
      </c>
      <c r="B32" s="371" t="s">
        <v>583</v>
      </c>
      <c r="C32" s="610">
        <v>517278.78</v>
      </c>
      <c r="D32" s="610">
        <v>0</v>
      </c>
      <c r="E32" s="610">
        <v>517278.78</v>
      </c>
      <c r="F32" s="15"/>
    </row>
    <row r="33" spans="1:7" ht="15">
      <c r="A33" s="363">
        <v>11.2</v>
      </c>
      <c r="B33" s="371" t="s">
        <v>584</v>
      </c>
      <c r="C33" s="610">
        <v>0</v>
      </c>
      <c r="D33" s="610">
        <v>0</v>
      </c>
      <c r="E33" s="610">
        <v>0</v>
      </c>
      <c r="F33" s="15"/>
    </row>
    <row r="34" spans="1:7" ht="15">
      <c r="A34" s="363">
        <v>13</v>
      </c>
      <c r="B34" s="369" t="s">
        <v>585</v>
      </c>
      <c r="C34" s="610">
        <v>17753169.240000002</v>
      </c>
      <c r="D34" s="610">
        <v>0</v>
      </c>
      <c r="E34" s="610">
        <v>17753169.240000002</v>
      </c>
      <c r="F34" s="15"/>
    </row>
    <row r="35" spans="1:7" ht="15">
      <c r="A35" s="363">
        <v>13.1</v>
      </c>
      <c r="B35" s="374" t="s">
        <v>586</v>
      </c>
      <c r="C35" s="610">
        <v>10064254.290000001</v>
      </c>
      <c r="D35" s="610">
        <v>0</v>
      </c>
      <c r="E35" s="610">
        <v>10064254.290000001</v>
      </c>
      <c r="F35" s="15"/>
    </row>
    <row r="36" spans="1:7" ht="15">
      <c r="A36" s="363">
        <v>13.2</v>
      </c>
      <c r="B36" s="374" t="s">
        <v>587</v>
      </c>
      <c r="C36" s="610">
        <v>0</v>
      </c>
      <c r="D36" s="610">
        <v>0</v>
      </c>
      <c r="E36" s="610">
        <v>0</v>
      </c>
      <c r="F36" s="15"/>
    </row>
    <row r="37" spans="1:7" ht="26.25" thickBot="1">
      <c r="A37" s="99"/>
      <c r="B37" s="189" t="s">
        <v>234</v>
      </c>
      <c r="C37" s="134">
        <f>SUM(C8,C12,C14,C15,C16,C20,C23,C24,C25,C28,C31,C34)</f>
        <v>869718074.88563013</v>
      </c>
      <c r="D37" s="134">
        <f>SUM(D8,D12,D14,D15,D16,D20,D23,D24,D25,D28,D31,D34)</f>
        <v>5660763.629999999</v>
      </c>
      <c r="E37" s="134">
        <f>SUM(E8,E12,E14,E15,E16,E20,E23,E24,E25,E28,E31,E34)</f>
        <v>864057311.25563014</v>
      </c>
    </row>
    <row r="38" spans="1:7">
      <c r="A38" s="5"/>
      <c r="B38" s="5"/>
      <c r="C38" s="5"/>
      <c r="D38" s="5"/>
      <c r="E38" s="5"/>
    </row>
    <row r="39" spans="1:7">
      <c r="A39" s="5"/>
      <c r="B39" s="5"/>
      <c r="C39" s="5"/>
      <c r="D39" s="5"/>
      <c r="E39" s="5"/>
    </row>
    <row r="41" spans="1:7" s="4" customFormat="1">
      <c r="B41" s="47"/>
      <c r="F41" s="5"/>
      <c r="G41" s="5"/>
    </row>
    <row r="42" spans="1:7" s="4" customFormat="1">
      <c r="B42" s="47"/>
      <c r="F42" s="5"/>
      <c r="G42" s="5"/>
    </row>
    <row r="43" spans="1:7" s="4" customFormat="1">
      <c r="B43" s="47"/>
      <c r="F43" s="5"/>
      <c r="G43" s="5"/>
    </row>
    <row r="44" spans="1:7" s="4" customFormat="1">
      <c r="B44" s="47"/>
      <c r="F44" s="5"/>
      <c r="G44" s="5"/>
    </row>
    <row r="45" spans="1:7" s="4" customFormat="1">
      <c r="B45" s="47"/>
      <c r="F45" s="5"/>
      <c r="G45" s="5"/>
    </row>
    <row r="46" spans="1:7" s="4" customFormat="1">
      <c r="B46" s="47"/>
      <c r="F46" s="5"/>
      <c r="G46" s="5"/>
    </row>
    <row r="47" spans="1:7" s="4" customFormat="1">
      <c r="B47" s="47"/>
      <c r="F47" s="5"/>
      <c r="G47" s="5"/>
    </row>
    <row r="48" spans="1:7" s="4" customFormat="1">
      <c r="B48" s="47"/>
      <c r="F48" s="5"/>
      <c r="G48" s="5"/>
    </row>
    <row r="49" spans="2:7" s="4" customFormat="1">
      <c r="B49" s="47"/>
      <c r="F49" s="5"/>
      <c r="G49" s="5"/>
    </row>
    <row r="50" spans="2:7" s="4" customFormat="1">
      <c r="B50" s="47"/>
      <c r="F50" s="5"/>
      <c r="G50" s="5"/>
    </row>
    <row r="51" spans="2:7" s="4" customFormat="1">
      <c r="B51" s="47"/>
      <c r="F51" s="5"/>
      <c r="G51" s="5"/>
    </row>
    <row r="52" spans="2:7" s="4" customFormat="1">
      <c r="B52" s="47"/>
      <c r="F52" s="5"/>
      <c r="G52" s="5"/>
    </row>
    <row r="53" spans="2:7" s="4" customFormat="1">
      <c r="B53" s="47"/>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10" sqref="C10"/>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 Halyk Bank Georgia"</v>
      </c>
    </row>
    <row r="2" spans="1:6" s="41" customFormat="1" ht="15.75" customHeight="1">
      <c r="A2" s="2" t="s">
        <v>31</v>
      </c>
      <c r="B2" s="306">
        <f>'1. key ratios '!B2</f>
        <v>45107</v>
      </c>
      <c r="C2" s="4"/>
      <c r="D2" s="4"/>
      <c r="E2" s="4"/>
      <c r="F2" s="4"/>
    </row>
    <row r="3" spans="1:6" s="41" customFormat="1" ht="15.75" customHeight="1">
      <c r="C3" s="4"/>
      <c r="D3" s="4"/>
      <c r="E3" s="4"/>
      <c r="F3" s="4"/>
    </row>
    <row r="4" spans="1:6" s="41" customFormat="1" ht="13.5" thickBot="1">
      <c r="A4" s="41" t="s">
        <v>46</v>
      </c>
      <c r="B4" s="190" t="s">
        <v>554</v>
      </c>
      <c r="C4" s="42" t="s">
        <v>35</v>
      </c>
      <c r="D4" s="4"/>
      <c r="E4" s="4"/>
      <c r="F4" s="4"/>
    </row>
    <row r="5" spans="1:6">
      <c r="A5" s="139">
        <v>1</v>
      </c>
      <c r="B5" s="191" t="s">
        <v>556</v>
      </c>
      <c r="C5" s="611">
        <f>'7. LI1 '!E37</f>
        <v>864057311.25563014</v>
      </c>
    </row>
    <row r="6" spans="1:6" s="140" customFormat="1">
      <c r="A6" s="48">
        <v>2.1</v>
      </c>
      <c r="B6" s="136" t="s">
        <v>214</v>
      </c>
      <c r="C6" s="612">
        <v>55285899.581950694</v>
      </c>
    </row>
    <row r="7" spans="1:6" s="28" customFormat="1" outlineLevel="1">
      <c r="A7" s="22">
        <v>2.2000000000000002</v>
      </c>
      <c r="B7" s="23" t="s">
        <v>215</v>
      </c>
      <c r="C7" s="613">
        <v>0</v>
      </c>
    </row>
    <row r="8" spans="1:6" s="28" customFormat="1">
      <c r="A8" s="22">
        <v>3</v>
      </c>
      <c r="B8" s="137" t="s">
        <v>555</v>
      </c>
      <c r="C8" s="614">
        <f>SUM(C5:C7)</f>
        <v>919343210.8375808</v>
      </c>
    </row>
    <row r="9" spans="1:6" s="140" customFormat="1">
      <c r="A9" s="48">
        <v>4</v>
      </c>
      <c r="B9" s="50" t="s">
        <v>48</v>
      </c>
      <c r="C9" s="612">
        <v>0</v>
      </c>
    </row>
    <row r="10" spans="1:6" s="28" customFormat="1" outlineLevel="1">
      <c r="A10" s="22">
        <v>5.0999999999999996</v>
      </c>
      <c r="B10" s="23" t="s">
        <v>216</v>
      </c>
      <c r="C10" s="613">
        <v>-41159826.144470982</v>
      </c>
    </row>
    <row r="11" spans="1:6" s="28" customFormat="1" outlineLevel="1">
      <c r="A11" s="22">
        <v>5.2</v>
      </c>
      <c r="B11" s="23" t="s">
        <v>217</v>
      </c>
      <c r="C11" s="613">
        <v>0</v>
      </c>
    </row>
    <row r="12" spans="1:6" s="28" customFormat="1">
      <c r="A12" s="22">
        <v>6</v>
      </c>
      <c r="B12" s="135" t="s">
        <v>359</v>
      </c>
      <c r="C12" s="613">
        <v>0</v>
      </c>
    </row>
    <row r="13" spans="1:6" s="28" customFormat="1" ht="13.5" thickBot="1">
      <c r="A13" s="24">
        <v>7</v>
      </c>
      <c r="B13" s="138" t="s">
        <v>177</v>
      </c>
      <c r="C13" s="615">
        <f>SUM(C8:C12)</f>
        <v>878183384.69310987</v>
      </c>
    </row>
    <row r="15" spans="1:6" ht="25.5">
      <c r="A15" s="152"/>
      <c r="B15" s="29" t="s">
        <v>360</v>
      </c>
    </row>
    <row r="16" spans="1:6">
      <c r="A16" s="152"/>
      <c r="B16" s="152"/>
    </row>
    <row r="17" spans="1:5" ht="15">
      <c r="A17" s="147"/>
      <c r="B17" s="148"/>
      <c r="C17" s="152"/>
      <c r="D17" s="152"/>
      <c r="E17" s="152"/>
    </row>
    <row r="18" spans="1:5" ht="15">
      <c r="A18" s="153"/>
      <c r="B18" s="154"/>
      <c r="C18" s="152"/>
      <c r="D18" s="152"/>
      <c r="E18" s="152"/>
    </row>
    <row r="19" spans="1:5">
      <c r="A19" s="155"/>
      <c r="B19" s="149"/>
      <c r="C19" s="152"/>
      <c r="D19" s="152"/>
      <c r="E19" s="152"/>
    </row>
    <row r="20" spans="1:5">
      <c r="A20" s="156"/>
      <c r="B20" s="150"/>
      <c r="C20" s="152"/>
      <c r="D20" s="152"/>
      <c r="E20" s="152"/>
    </row>
    <row r="21" spans="1:5">
      <c r="A21" s="156"/>
      <c r="B21" s="154"/>
      <c r="C21" s="152"/>
      <c r="D21" s="152"/>
      <c r="E21" s="152"/>
    </row>
    <row r="22" spans="1:5">
      <c r="A22" s="155"/>
      <c r="B22" s="151"/>
      <c r="C22" s="152"/>
      <c r="D22" s="152"/>
      <c r="E22" s="152"/>
    </row>
    <row r="23" spans="1:5">
      <c r="A23" s="156"/>
      <c r="B23" s="150"/>
      <c r="C23" s="152"/>
      <c r="D23" s="152"/>
      <c r="E23" s="152"/>
    </row>
    <row r="24" spans="1:5">
      <c r="A24" s="156"/>
      <c r="B24" s="150"/>
      <c r="C24" s="152"/>
      <c r="D24" s="152"/>
      <c r="E24" s="152"/>
    </row>
    <row r="25" spans="1:5">
      <c r="A25" s="156"/>
      <c r="B25" s="157"/>
      <c r="C25" s="152"/>
      <c r="D25" s="152"/>
      <c r="E25" s="152"/>
    </row>
    <row r="26" spans="1:5">
      <c r="A26" s="156"/>
      <c r="B26" s="154"/>
      <c r="C26" s="152"/>
      <c r="D26" s="152"/>
      <c r="E26" s="152"/>
    </row>
    <row r="27" spans="1:5">
      <c r="A27" s="152"/>
      <c r="B27" s="158"/>
      <c r="C27" s="152"/>
      <c r="D27" s="152"/>
      <c r="E27" s="152"/>
    </row>
    <row r="28" spans="1:5">
      <c r="A28" s="152"/>
      <c r="B28" s="158"/>
      <c r="C28" s="152"/>
      <c r="D28" s="152"/>
      <c r="E28" s="152"/>
    </row>
    <row r="29" spans="1:5">
      <c r="A29" s="152"/>
      <c r="B29" s="158"/>
      <c r="C29" s="152"/>
      <c r="D29" s="152"/>
      <c r="E29" s="152"/>
    </row>
    <row r="30" spans="1:5">
      <c r="A30" s="152"/>
      <c r="B30" s="158"/>
      <c r="C30" s="152"/>
      <c r="D30" s="152"/>
      <c r="E30" s="152"/>
    </row>
    <row r="31" spans="1:5">
      <c r="A31" s="152"/>
      <c r="B31" s="158"/>
      <c r="C31" s="152"/>
      <c r="D31" s="152"/>
      <c r="E31" s="152"/>
    </row>
    <row r="32" spans="1:5">
      <c r="A32" s="152"/>
      <c r="B32" s="158"/>
      <c r="C32" s="152"/>
      <c r="D32" s="152"/>
      <c r="E32" s="152"/>
    </row>
    <row r="33" spans="1:5">
      <c r="A33" s="152"/>
      <c r="B33" s="158"/>
      <c r="C33" s="152"/>
      <c r="D33" s="152"/>
      <c r="E33" s="152"/>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i9iO25f6fSCV3lLubOFo/FGVRhLoqdtUyP2Ncy73dwI=</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/ziyT52W1z310+E3+cwG2qLm89Nz0G67J29svFB/+P0=</DigestValue>
    </Reference>
  </SignedInfo>
  <SignatureValue>cpOqQGhMc34d7EKCtHo3NvsP3ghfjtH4qtUArDbk+0icFvYZCgO/xlAqf+GD3gxoBlGFYoOfy8Z6
ZcfXdO+T1+Lg+JjC3AaGKxGJK+BWVuQ1zPHZiBpLcpcMjdYjKOWYfN0Io1z/8y+T6ora71juKyo5
/yXr3NC7x2fFI3RYSRxM+YziZ4gtG/Vwj7fZbVTz51WCOy64UWJlop7ePuuFfUIitRDhnDrRIrB6
XJSjyjKmQt9U9YMrsK3Wd4FxWLMea04VCgwO6NZtejwQiIP6794+GmFXYyea+nQgbEJHUvN7odpY
DzQWXEtYHzeDxOHBlhU4B2elK45qXF3H8uw6Ow==</SignatureValue>
  <KeyInfo>
    <X509Data>
      <X509Certificate>MIIGSTCCBTGgAwIBAgIKeyjV+wADAAIyVDANBgkqhkiG9w0BAQsFADBKMRIwEAYKCZImiZPyLGQBGRYCZ2UxEzARBgoJkiaJk/IsZAEZFgNuYmcxHzAdBgNVBAMTFk5CRyBDbGFzcyAyIElOVCBTdWIgQ0EwHhcNMjMwNDE4MDcxMTI1WhcNMjUwNDE3MDcxMTI1WjBHMR8wHQYDVQQKExZKU0MgSGFseWsgQmFuayBHZW9yZ2lhMSQwIgYDVQQDExtCSEIgLSBTb3BoaW8gVGtlc2hlbGFzaHZpbGkwggEiMA0GCSqGSIb3DQEBAQUAA4IBDwAwggEKAoIBAQDqjlOtXAHoAVMRd8cITlYXuuMGnZmYcE2RmIfxzMmE5FAWwiLflSfGJ7EhK4lji6YzVb5nfPg7SP3OVBho0UJ+Gi22gFgc91ijFjfZH3mwjZ7dCk1SWa8Mjd4+iWM+XT4vDbGE5nxNoA938C/5UQYn6tdAbuJlRH/6NhrTqNYw51QVPUiaiL6mxGFzSEx3Ph58QIxYd4OPzWINn46IsPnygZvb0H2RGHQrBesww2GHDzGBOFDtvL4GbBBNtfO0SGtfPsSpndiqiRROOKcuqPZFPQpmW4FTJ5TDnHaHUpPBJ1HjXF4cFGQtfvNdPgNpQZlS9t9awoaKyUOjCjPMu6UZAgMBAAGjggMyMIIDLjA8BgkrBgEEAYI3FQcELzAtBiUrBgEEAYI3FQjmsmCDjfVEhoGZCYO4oUqDvoRxBIPEkTOEg4hdAgFkAgEjMB0GA1UdJQQWMBQGCCsGAQUFBwMCBggrBgEFBQcDBDALBgNVHQ8EBAMCB4AwJwYJKwYBBAGCNxUKBBowGDAKBggrBgEFBQcDAjAKBggrBgEFBQcDBDAdBgNVHQ4EFgQULhZHbzwddd5MnWMvbh3p9qKfdp4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H7FO+Ezrw9LIxIth2MMIluZgfS/Lba79gdpQxgLTv2z5l+Pq37bKKZyjf7TP/X2sm/66h5nhVmywkj5T6YmlggRpdBsWwNtgF2hv9NxE/jvSMnbHbonDp0K8iHJMTIZz+6CCYGT//Gsq0FvVKeGfqq++z60QifXSYlMvGC74uHQ5FO/WssMUKQ0v5OHJoYssqeOoB5FT7OMKtMCEGoy8VEF07LZebwJYRp0ujGI48RfBmZU3TrGIDROjTBUx8CAuj71me2bTGZXWL4+Mb5jeJhIQCfroTAOTdyYWuv+CnKagVFZ+2FUXpxw4Ou8DY7V2jrqyxxK+XYNHgrBmCfn5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OyPvUr8X+VFS0mrDIzc30NJtAMC15/uhTiiOZJYctQ0=</DigestValue>
      </Reference>
      <Reference URI="/xl/calcChain.xml?ContentType=application/vnd.openxmlformats-officedocument.spreadsheetml.calcChain+xml">
        <DigestMethod Algorithm="http://www.w3.org/2001/04/xmlenc#sha256"/>
        <DigestValue>L3rCpU5nzOvu1/llKP6+bUW2sA8Qafw8xS4RZmLLlHU=</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DDo1vWxMpkRkIXE4MFt53hyBJfP7xWjDSyJj0W5wxbQ=</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LoMdYTf6ROHzOK2gnmwSFtg4P6WEwDI++svrG4Wyzcg=</DigestValue>
      </Reference>
      <Reference URI="/xl/styles.xml?ContentType=application/vnd.openxmlformats-officedocument.spreadsheetml.styles+xml">
        <DigestMethod Algorithm="http://www.w3.org/2001/04/xmlenc#sha256"/>
        <DigestValue>RBVPbBncqdss/B2+XJPM5TRa8aV9LjpU0Jn9jp2ztxk=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n4HpRTP3qOkAb8vdj8PNXxQ3UH51hn07neUYk/vF6RI=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EE5ZCHtnJAGEm7yEYYtWmlhUmN2omM0Gy4ztDzm2fq4=</DigestValue>
      </Reference>
      <Reference URI="/xl/worksheets/sheet10.xml?ContentType=application/vnd.openxmlformats-officedocument.spreadsheetml.worksheet+xml">
        <DigestMethod Algorithm="http://www.w3.org/2001/04/xmlenc#sha256"/>
        <DigestValue>Sxpw6rfounjnb5xQCwVl4VvBmoUWECk7+nnJ4U7OrMk=</DigestValue>
      </Reference>
      <Reference URI="/xl/worksheets/sheet11.xml?ContentType=application/vnd.openxmlformats-officedocument.spreadsheetml.worksheet+xml">
        <DigestMethod Algorithm="http://www.w3.org/2001/04/xmlenc#sha256"/>
        <DigestValue>DvRsPsEkhBCVj/rXeINweb64+jjZ0SOQrGjG5Fjqu3M=</DigestValue>
      </Reference>
      <Reference URI="/xl/worksheets/sheet12.xml?ContentType=application/vnd.openxmlformats-officedocument.spreadsheetml.worksheet+xml">
        <DigestMethod Algorithm="http://www.w3.org/2001/04/xmlenc#sha256"/>
        <DigestValue>sRne4Jpz18loiFEehqYb0Og1QaLBXxK/gsok/Z5VljI=</DigestValue>
      </Reference>
      <Reference URI="/xl/worksheets/sheet13.xml?ContentType=application/vnd.openxmlformats-officedocument.spreadsheetml.worksheet+xml">
        <DigestMethod Algorithm="http://www.w3.org/2001/04/xmlenc#sha256"/>
        <DigestValue>X37eXjq5SiAOv9LdzHExfRBNFCY7YWHWO8LuZ2GOQEQ=</DigestValue>
      </Reference>
      <Reference URI="/xl/worksheets/sheet14.xml?ContentType=application/vnd.openxmlformats-officedocument.spreadsheetml.worksheet+xml">
        <DigestMethod Algorithm="http://www.w3.org/2001/04/xmlenc#sha256"/>
        <DigestValue>2sD/G9yFK1pf9V2CHxuOnoGxF3XK8z1dwDmlo9BsjUw=</DigestValue>
      </Reference>
      <Reference URI="/xl/worksheets/sheet15.xml?ContentType=application/vnd.openxmlformats-officedocument.spreadsheetml.worksheet+xml">
        <DigestMethod Algorithm="http://www.w3.org/2001/04/xmlenc#sha256"/>
        <DigestValue>IY4M9tsoktoTcqqerRzUSPIhmQ8j5vbX4YdqEOM753c=</DigestValue>
      </Reference>
      <Reference URI="/xl/worksheets/sheet16.xml?ContentType=application/vnd.openxmlformats-officedocument.spreadsheetml.worksheet+xml">
        <DigestMethod Algorithm="http://www.w3.org/2001/04/xmlenc#sha256"/>
        <DigestValue>68cjzVEeP9QouxjaOE5OW4yZo9bJSjqblvmPrzKzkno=</DigestValue>
      </Reference>
      <Reference URI="/xl/worksheets/sheet17.xml?ContentType=application/vnd.openxmlformats-officedocument.spreadsheetml.worksheet+xml">
        <DigestMethod Algorithm="http://www.w3.org/2001/04/xmlenc#sha256"/>
        <DigestValue>7I41bkh7AQWFJDzCv+Usn7aCDT6BhLIV2mgnkyOws1I=</DigestValue>
      </Reference>
      <Reference URI="/xl/worksheets/sheet18.xml?ContentType=application/vnd.openxmlformats-officedocument.spreadsheetml.worksheet+xml">
        <DigestMethod Algorithm="http://www.w3.org/2001/04/xmlenc#sha256"/>
        <DigestValue>etzS19ArcurnlTihBtIu6KL3iRrKWVwSvSfdvCkXuOQ=</DigestValue>
      </Reference>
      <Reference URI="/xl/worksheets/sheet19.xml?ContentType=application/vnd.openxmlformats-officedocument.spreadsheetml.worksheet+xml">
        <DigestMethod Algorithm="http://www.w3.org/2001/04/xmlenc#sha256"/>
        <DigestValue>8lT3H+84RcPWkmqUPkxYMLdhoO1L4hsI7KRHLWLTu4U=</DigestValue>
      </Reference>
      <Reference URI="/xl/worksheets/sheet2.xml?ContentType=application/vnd.openxmlformats-officedocument.spreadsheetml.worksheet+xml">
        <DigestMethod Algorithm="http://www.w3.org/2001/04/xmlenc#sha256"/>
        <DigestValue>ZrS8BAVcnrSXcJ400VT4BTWFZQUfNwRfjJNtaWMCz3U=</DigestValue>
      </Reference>
      <Reference URI="/xl/worksheets/sheet20.xml?ContentType=application/vnd.openxmlformats-officedocument.spreadsheetml.worksheet+xml">
        <DigestMethod Algorithm="http://www.w3.org/2001/04/xmlenc#sha256"/>
        <DigestValue>QvXkN255faayJiAh7p+vJAFc57bZlgOz4Vv8hUMKzqQ=</DigestValue>
      </Reference>
      <Reference URI="/xl/worksheets/sheet21.xml?ContentType=application/vnd.openxmlformats-officedocument.spreadsheetml.worksheet+xml">
        <DigestMethod Algorithm="http://www.w3.org/2001/04/xmlenc#sha256"/>
        <DigestValue>HYu9b5uzeVJfEpYFgSwO+VluNEa7RdcQdNl5Ymbbe+U=</DigestValue>
      </Reference>
      <Reference URI="/xl/worksheets/sheet22.xml?ContentType=application/vnd.openxmlformats-officedocument.spreadsheetml.worksheet+xml">
        <DigestMethod Algorithm="http://www.w3.org/2001/04/xmlenc#sha256"/>
        <DigestValue>VE/SUr+IHoHx9I2nVrcGjtEVsU1hq7boeMFpTk1UNAY=</DigestValue>
      </Reference>
      <Reference URI="/xl/worksheets/sheet23.xml?ContentType=application/vnd.openxmlformats-officedocument.spreadsheetml.worksheet+xml">
        <DigestMethod Algorithm="http://www.w3.org/2001/04/xmlenc#sha256"/>
        <DigestValue>PD5+97M+9Yh/v6HaJXId3eALOLYSZu88G/kGvFmVhB8=</DigestValue>
      </Reference>
      <Reference URI="/xl/worksheets/sheet24.xml?ContentType=application/vnd.openxmlformats-officedocument.spreadsheetml.worksheet+xml">
        <DigestMethod Algorithm="http://www.w3.org/2001/04/xmlenc#sha256"/>
        <DigestValue>WjjvOo41CSwlE/Em6VzYqc5kowZ6G5rcvqerpfUyEq8=</DigestValue>
      </Reference>
      <Reference URI="/xl/worksheets/sheet25.xml?ContentType=application/vnd.openxmlformats-officedocument.spreadsheetml.worksheet+xml">
        <DigestMethod Algorithm="http://www.w3.org/2001/04/xmlenc#sha256"/>
        <DigestValue>tEqNQb0mH7FRpQt7e4l/rEbHM9kIVTxApGKf0DQYVrE=</DigestValue>
      </Reference>
      <Reference URI="/xl/worksheets/sheet26.xml?ContentType=application/vnd.openxmlformats-officedocument.spreadsheetml.worksheet+xml">
        <DigestMethod Algorithm="http://www.w3.org/2001/04/xmlenc#sha256"/>
        <DigestValue>KCDyeh7LIeQvEFpQbkm7WeVKpkwhH1n63dgp4rsVWBo=</DigestValue>
      </Reference>
      <Reference URI="/xl/worksheets/sheet27.xml?ContentType=application/vnd.openxmlformats-officedocument.spreadsheetml.worksheet+xml">
        <DigestMethod Algorithm="http://www.w3.org/2001/04/xmlenc#sha256"/>
        <DigestValue>6glYsn92uVA6ATTtQ9B1eC0vHFA7veOYwQr1OzkXvrM=</DigestValue>
      </Reference>
      <Reference URI="/xl/worksheets/sheet28.xml?ContentType=application/vnd.openxmlformats-officedocument.spreadsheetml.worksheet+xml">
        <DigestMethod Algorithm="http://www.w3.org/2001/04/xmlenc#sha256"/>
        <DigestValue>Q3Sr71FrsZRdxBLGtNAdx8wTkOertJcI3rC6xA/nJWA=</DigestValue>
      </Reference>
      <Reference URI="/xl/worksheets/sheet29.xml?ContentType=application/vnd.openxmlformats-officedocument.spreadsheetml.worksheet+xml">
        <DigestMethod Algorithm="http://www.w3.org/2001/04/xmlenc#sha256"/>
        <DigestValue>mYpc/mITNqHEeOZ55x4XI9neRjSMm66mWEi9Q4j4Gbc=</DigestValue>
      </Reference>
      <Reference URI="/xl/worksheets/sheet3.xml?ContentType=application/vnd.openxmlformats-officedocument.spreadsheetml.worksheet+xml">
        <DigestMethod Algorithm="http://www.w3.org/2001/04/xmlenc#sha256"/>
        <DigestValue>ECordSFy3GxMGicyt5I9DUSnmfjpeoK4eLOZoUrsfPA=</DigestValue>
      </Reference>
      <Reference URI="/xl/worksheets/sheet4.xml?ContentType=application/vnd.openxmlformats-officedocument.spreadsheetml.worksheet+xml">
        <DigestMethod Algorithm="http://www.w3.org/2001/04/xmlenc#sha256"/>
        <DigestValue>aoPfcSabhlPMEZ5CxbH5lulQ6Oo8+R0XQUfR+gLJ3jo=</DigestValue>
      </Reference>
      <Reference URI="/xl/worksheets/sheet5.xml?ContentType=application/vnd.openxmlformats-officedocument.spreadsheetml.worksheet+xml">
        <DigestMethod Algorithm="http://www.w3.org/2001/04/xmlenc#sha256"/>
        <DigestValue>S3vBES3ACxTs0nSx/FCpM4TxJ/FCI0Ltme98QrABjLQ=</DigestValue>
      </Reference>
      <Reference URI="/xl/worksheets/sheet6.xml?ContentType=application/vnd.openxmlformats-officedocument.spreadsheetml.worksheet+xml">
        <DigestMethod Algorithm="http://www.w3.org/2001/04/xmlenc#sha256"/>
        <DigestValue>E+Fq0qlAKa+psJdmDMyi6XwyQ7I73i/FURDniDboCzU=</DigestValue>
      </Reference>
      <Reference URI="/xl/worksheets/sheet7.xml?ContentType=application/vnd.openxmlformats-officedocument.spreadsheetml.worksheet+xml">
        <DigestMethod Algorithm="http://www.w3.org/2001/04/xmlenc#sha256"/>
        <DigestValue>A9KQYLn2c6h2gPc2mUabpJKcfbQfOpJIieHplQGfyQ0=</DigestValue>
      </Reference>
      <Reference URI="/xl/worksheets/sheet8.xml?ContentType=application/vnd.openxmlformats-officedocument.spreadsheetml.worksheet+xml">
        <DigestMethod Algorithm="http://www.w3.org/2001/04/xmlenc#sha256"/>
        <DigestValue>QgbSNvA/fdZIt9UyVsL1r61xG3GemFDhKa2yebYdCtM=</DigestValue>
      </Reference>
      <Reference URI="/xl/worksheets/sheet9.xml?ContentType=application/vnd.openxmlformats-officedocument.spreadsheetml.worksheet+xml">
        <DigestMethod Algorithm="http://www.w3.org/2001/04/xmlenc#sha256"/>
        <DigestValue>cnLzdYstSpSZZb4S0YW1SgEi1x88cco6E7yPrz5mF/s=</DigestValue>
      </Reference>
    </Manifest>
    <SignatureProperties>
      <SignatureProperty Id="idSignatureTime" Target="#idPackageSignature">
        <mdssi:SignatureTime xmlns:mdssi="http://schemas.openxmlformats.org/package/2006/digital-signature">
          <mdssi:Format>YYYY-MM-DDThh:mm:ssTZD</mdssi:Format>
          <mdssi:Value>2023-12-19T10:59:50Z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2023-12-19T10:59:50Z</xd:SigningTime>
          <xd:SigningCertificate>
            <xd:Cert>
              <xd:CertDigest>
                <DigestMethod Algorithm="http://www.w3.org/2001/04/xmlenc#sha256"/>
                <DigestValue>LOwGjTQiLQh4BGn3YNUlfOlEuyQV5A2aC5GmQKyep4s=</DigestValue>
              </xd:CertDigest>
              <xd:IssuerSerial>
                <X509IssuerName>CN=NBG Class 2 INT Sub CA, DC=nbg, DC=ge</X509IssuerName>
                <X509SerialNumber>581604366073676861420116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cd4ZGINsyKURQq7jVd4aWvLX2Dju72hblWZYqWvYeCE=</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LjVYTF9BINqA2OY+RPxSfvBzrCA5lyNoQ6bRNdpOKXo=</DigestValue>
    </Reference>
  </SignedInfo>
  <SignatureValue>aLe6kIu5ak4B8gVVHSg9EllN79y3lH5wjHt33f2iU2UgfADRryZo2VuZkmLmrKkK6craRqIkL2EL
jx9vrjBIXB6GhiaST2sXpRMyt3XYHVEGdxrC/BSd02PSNzSla0T/Xk+AwXfwpqV0XpwHpX2kflZU
S3ig3S5K499MpTuicnbaXFfRnhRNj0iYRfilt5JgTPel3gWgZC+WqquNHPveuQu1X6HidMNOvc5t
4b+6wUY8dXsMDI2fOuzXYqok2l1ZMbxuQJtzkq/5TQDJTW0Lce7zApe+JOKDHgLIJFmBXfwJPyqQ
tc4Rxm6k2sgwIQqZuZXWAEeBWe4dhKlTypxLow==</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OyPvUr8X+VFS0mrDIzc30NJtAMC15/uhTiiOZJYctQ0=</DigestValue>
      </Reference>
      <Reference URI="/xl/calcChain.xml?ContentType=application/vnd.openxmlformats-officedocument.spreadsheetml.calcChain+xml">
        <DigestMethod Algorithm="http://www.w3.org/2001/04/xmlenc#sha256"/>
        <DigestValue>L3rCpU5nzOvu1/llKP6+bUW2sA8Qafw8xS4RZmLLlHU=</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DDo1vWxMpkRkIXE4MFt53hyBJfP7xWjDSyJj0W5wxbQ=</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LoMdYTf6ROHzOK2gnmwSFtg4P6WEwDI++svrG4Wyzcg=</DigestValue>
      </Reference>
      <Reference URI="/xl/styles.xml?ContentType=application/vnd.openxmlformats-officedocument.spreadsheetml.styles+xml">
        <DigestMethod Algorithm="http://www.w3.org/2001/04/xmlenc#sha256"/>
        <DigestValue>RBVPbBncqdss/B2+XJPM5TRa8aV9LjpU0Jn9jp2ztxk=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n4HpRTP3qOkAb8vdj8PNXxQ3UH51hn07neUYk/vF6RI=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EE5ZCHtnJAGEm7yEYYtWmlhUmN2omM0Gy4ztDzm2fq4=</DigestValue>
      </Reference>
      <Reference URI="/xl/worksheets/sheet10.xml?ContentType=application/vnd.openxmlformats-officedocument.spreadsheetml.worksheet+xml">
        <DigestMethod Algorithm="http://www.w3.org/2001/04/xmlenc#sha256"/>
        <DigestValue>Sxpw6rfounjnb5xQCwVl4VvBmoUWECk7+nnJ4U7OrMk=</DigestValue>
      </Reference>
      <Reference URI="/xl/worksheets/sheet11.xml?ContentType=application/vnd.openxmlformats-officedocument.spreadsheetml.worksheet+xml">
        <DigestMethod Algorithm="http://www.w3.org/2001/04/xmlenc#sha256"/>
        <DigestValue>DvRsPsEkhBCVj/rXeINweb64+jjZ0SOQrGjG5Fjqu3M=</DigestValue>
      </Reference>
      <Reference URI="/xl/worksheets/sheet12.xml?ContentType=application/vnd.openxmlformats-officedocument.spreadsheetml.worksheet+xml">
        <DigestMethod Algorithm="http://www.w3.org/2001/04/xmlenc#sha256"/>
        <DigestValue>sRne4Jpz18loiFEehqYb0Og1QaLBXxK/gsok/Z5VljI=</DigestValue>
      </Reference>
      <Reference URI="/xl/worksheets/sheet13.xml?ContentType=application/vnd.openxmlformats-officedocument.spreadsheetml.worksheet+xml">
        <DigestMethod Algorithm="http://www.w3.org/2001/04/xmlenc#sha256"/>
        <DigestValue>X37eXjq5SiAOv9LdzHExfRBNFCY7YWHWO8LuZ2GOQEQ=</DigestValue>
      </Reference>
      <Reference URI="/xl/worksheets/sheet14.xml?ContentType=application/vnd.openxmlformats-officedocument.spreadsheetml.worksheet+xml">
        <DigestMethod Algorithm="http://www.w3.org/2001/04/xmlenc#sha256"/>
        <DigestValue>2sD/G9yFK1pf9V2CHxuOnoGxF3XK8z1dwDmlo9BsjUw=</DigestValue>
      </Reference>
      <Reference URI="/xl/worksheets/sheet15.xml?ContentType=application/vnd.openxmlformats-officedocument.spreadsheetml.worksheet+xml">
        <DigestMethod Algorithm="http://www.w3.org/2001/04/xmlenc#sha256"/>
        <DigestValue>IY4M9tsoktoTcqqerRzUSPIhmQ8j5vbX4YdqEOM753c=</DigestValue>
      </Reference>
      <Reference URI="/xl/worksheets/sheet16.xml?ContentType=application/vnd.openxmlformats-officedocument.spreadsheetml.worksheet+xml">
        <DigestMethod Algorithm="http://www.w3.org/2001/04/xmlenc#sha256"/>
        <DigestValue>68cjzVEeP9QouxjaOE5OW4yZo9bJSjqblvmPrzKzkno=</DigestValue>
      </Reference>
      <Reference URI="/xl/worksheets/sheet17.xml?ContentType=application/vnd.openxmlformats-officedocument.spreadsheetml.worksheet+xml">
        <DigestMethod Algorithm="http://www.w3.org/2001/04/xmlenc#sha256"/>
        <DigestValue>7I41bkh7AQWFJDzCv+Usn7aCDT6BhLIV2mgnkyOws1I=</DigestValue>
      </Reference>
      <Reference URI="/xl/worksheets/sheet18.xml?ContentType=application/vnd.openxmlformats-officedocument.spreadsheetml.worksheet+xml">
        <DigestMethod Algorithm="http://www.w3.org/2001/04/xmlenc#sha256"/>
        <DigestValue>etzS19ArcurnlTihBtIu6KL3iRrKWVwSvSfdvCkXuOQ=</DigestValue>
      </Reference>
      <Reference URI="/xl/worksheets/sheet19.xml?ContentType=application/vnd.openxmlformats-officedocument.spreadsheetml.worksheet+xml">
        <DigestMethod Algorithm="http://www.w3.org/2001/04/xmlenc#sha256"/>
        <DigestValue>8lT3H+84RcPWkmqUPkxYMLdhoO1L4hsI7KRHLWLTu4U=</DigestValue>
      </Reference>
      <Reference URI="/xl/worksheets/sheet2.xml?ContentType=application/vnd.openxmlformats-officedocument.spreadsheetml.worksheet+xml">
        <DigestMethod Algorithm="http://www.w3.org/2001/04/xmlenc#sha256"/>
        <DigestValue>ZrS8BAVcnrSXcJ400VT4BTWFZQUfNwRfjJNtaWMCz3U=</DigestValue>
      </Reference>
      <Reference URI="/xl/worksheets/sheet20.xml?ContentType=application/vnd.openxmlformats-officedocument.spreadsheetml.worksheet+xml">
        <DigestMethod Algorithm="http://www.w3.org/2001/04/xmlenc#sha256"/>
        <DigestValue>QvXkN255faayJiAh7p+vJAFc57bZlgOz4Vv8hUMKzqQ=</DigestValue>
      </Reference>
      <Reference URI="/xl/worksheets/sheet21.xml?ContentType=application/vnd.openxmlformats-officedocument.spreadsheetml.worksheet+xml">
        <DigestMethod Algorithm="http://www.w3.org/2001/04/xmlenc#sha256"/>
        <DigestValue>HYu9b5uzeVJfEpYFgSwO+VluNEa7RdcQdNl5Ymbbe+U=</DigestValue>
      </Reference>
      <Reference URI="/xl/worksheets/sheet22.xml?ContentType=application/vnd.openxmlformats-officedocument.spreadsheetml.worksheet+xml">
        <DigestMethod Algorithm="http://www.w3.org/2001/04/xmlenc#sha256"/>
        <DigestValue>VE/SUr+IHoHx9I2nVrcGjtEVsU1hq7boeMFpTk1UNAY=</DigestValue>
      </Reference>
      <Reference URI="/xl/worksheets/sheet23.xml?ContentType=application/vnd.openxmlformats-officedocument.spreadsheetml.worksheet+xml">
        <DigestMethod Algorithm="http://www.w3.org/2001/04/xmlenc#sha256"/>
        <DigestValue>PD5+97M+9Yh/v6HaJXId3eALOLYSZu88G/kGvFmVhB8=</DigestValue>
      </Reference>
      <Reference URI="/xl/worksheets/sheet24.xml?ContentType=application/vnd.openxmlformats-officedocument.spreadsheetml.worksheet+xml">
        <DigestMethod Algorithm="http://www.w3.org/2001/04/xmlenc#sha256"/>
        <DigestValue>WjjvOo41CSwlE/Em6VzYqc5kowZ6G5rcvqerpfUyEq8=</DigestValue>
      </Reference>
      <Reference URI="/xl/worksheets/sheet25.xml?ContentType=application/vnd.openxmlformats-officedocument.spreadsheetml.worksheet+xml">
        <DigestMethod Algorithm="http://www.w3.org/2001/04/xmlenc#sha256"/>
        <DigestValue>tEqNQb0mH7FRpQt7e4l/rEbHM9kIVTxApGKf0DQYVrE=</DigestValue>
      </Reference>
      <Reference URI="/xl/worksheets/sheet26.xml?ContentType=application/vnd.openxmlformats-officedocument.spreadsheetml.worksheet+xml">
        <DigestMethod Algorithm="http://www.w3.org/2001/04/xmlenc#sha256"/>
        <DigestValue>KCDyeh7LIeQvEFpQbkm7WeVKpkwhH1n63dgp4rsVWBo=</DigestValue>
      </Reference>
      <Reference URI="/xl/worksheets/sheet27.xml?ContentType=application/vnd.openxmlformats-officedocument.spreadsheetml.worksheet+xml">
        <DigestMethod Algorithm="http://www.w3.org/2001/04/xmlenc#sha256"/>
        <DigestValue>6glYsn92uVA6ATTtQ9B1eC0vHFA7veOYwQr1OzkXvrM=</DigestValue>
      </Reference>
      <Reference URI="/xl/worksheets/sheet28.xml?ContentType=application/vnd.openxmlformats-officedocument.spreadsheetml.worksheet+xml">
        <DigestMethod Algorithm="http://www.w3.org/2001/04/xmlenc#sha256"/>
        <DigestValue>Q3Sr71FrsZRdxBLGtNAdx8wTkOertJcI3rC6xA/nJWA=</DigestValue>
      </Reference>
      <Reference URI="/xl/worksheets/sheet29.xml?ContentType=application/vnd.openxmlformats-officedocument.spreadsheetml.worksheet+xml">
        <DigestMethod Algorithm="http://www.w3.org/2001/04/xmlenc#sha256"/>
        <DigestValue>mYpc/mITNqHEeOZ55x4XI9neRjSMm66mWEi9Q4j4Gbc=</DigestValue>
      </Reference>
      <Reference URI="/xl/worksheets/sheet3.xml?ContentType=application/vnd.openxmlformats-officedocument.spreadsheetml.worksheet+xml">
        <DigestMethod Algorithm="http://www.w3.org/2001/04/xmlenc#sha256"/>
        <DigestValue>ECordSFy3GxMGicyt5I9DUSnmfjpeoK4eLOZoUrsfPA=</DigestValue>
      </Reference>
      <Reference URI="/xl/worksheets/sheet4.xml?ContentType=application/vnd.openxmlformats-officedocument.spreadsheetml.worksheet+xml">
        <DigestMethod Algorithm="http://www.w3.org/2001/04/xmlenc#sha256"/>
        <DigestValue>aoPfcSabhlPMEZ5CxbH5lulQ6Oo8+R0XQUfR+gLJ3jo=</DigestValue>
      </Reference>
      <Reference URI="/xl/worksheets/sheet5.xml?ContentType=application/vnd.openxmlformats-officedocument.spreadsheetml.worksheet+xml">
        <DigestMethod Algorithm="http://www.w3.org/2001/04/xmlenc#sha256"/>
        <DigestValue>S3vBES3ACxTs0nSx/FCpM4TxJ/FCI0Ltme98QrABjLQ=</DigestValue>
      </Reference>
      <Reference URI="/xl/worksheets/sheet6.xml?ContentType=application/vnd.openxmlformats-officedocument.spreadsheetml.worksheet+xml">
        <DigestMethod Algorithm="http://www.w3.org/2001/04/xmlenc#sha256"/>
        <DigestValue>E+Fq0qlAKa+psJdmDMyi6XwyQ7I73i/FURDniDboCzU=</DigestValue>
      </Reference>
      <Reference URI="/xl/worksheets/sheet7.xml?ContentType=application/vnd.openxmlformats-officedocument.spreadsheetml.worksheet+xml">
        <DigestMethod Algorithm="http://www.w3.org/2001/04/xmlenc#sha256"/>
        <DigestValue>A9KQYLn2c6h2gPc2mUabpJKcfbQfOpJIieHplQGfyQ0=</DigestValue>
      </Reference>
      <Reference URI="/xl/worksheets/sheet8.xml?ContentType=application/vnd.openxmlformats-officedocument.spreadsheetml.worksheet+xml">
        <DigestMethod Algorithm="http://www.w3.org/2001/04/xmlenc#sha256"/>
        <DigestValue>QgbSNvA/fdZIt9UyVsL1r61xG3GemFDhKa2yebYdCtM=</DigestValue>
      </Reference>
      <Reference URI="/xl/worksheets/sheet9.xml?ContentType=application/vnd.openxmlformats-officedocument.spreadsheetml.worksheet+xml">
        <DigestMethod Algorithm="http://www.w3.org/2001/04/xmlenc#sha256"/>
        <DigestValue>cnLzdYstSpSZZb4S0YW1SgEi1x88cco6E7yPrz5mF/s=</DigestValue>
      </Reference>
    </Manifest>
    <SignatureProperties>
      <SignatureProperty Id="idSignatureTime" Target="#idPackageSignature">
        <mdssi:SignatureTime xmlns:mdssi="http://schemas.openxmlformats.org/package/2006/digital-signature">
          <mdssi:Format>YYYY-MM-DDThh:mm:ssTZD</mdssi:Format>
          <mdssi:Value>2023-12-19T11:00:05Z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2023-12-19T11:00:05Z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2023-12-19T10:57:59Z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