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worksheets/sheet1.xml" ContentType="application/vnd.openxmlformats-officedocument.spreadsheetml.worksheet+xml"/>
  <Override PartName="/xl/worksheets/sheet29.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worksheets/sheet15.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docProps/app.xml" ContentType="application/vnd.openxmlformats-officedocument.extended-properties+xml"/>
  <Override PartName="/customXml/itemProps2.xml" ContentType="application/vnd.openxmlformats-officedocument.customXmlProperties+xml"/>
  <Override PartName="/xl/externalLinks/externalLink2.xml" ContentType="application/vnd.openxmlformats-officedocument.spreadsheetml.externalLink+xml"/>
  <Override PartName="/xl/metadata.xml" ContentType="application/vnd.openxmlformats-officedocument.spreadsheetml.sheetMetadata+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6765" tabRatio="919" firstSheet="11" activeTab="24"/>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 name="26. Retail Products" sheetId="107"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C7" i="101" l="1"/>
  <c r="C15" i="69"/>
  <c r="C25" i="69" l="1"/>
  <c r="G14" i="83" l="1"/>
  <c r="F14" i="83"/>
  <c r="B2" i="97" l="1"/>
  <c r="B2" i="95"/>
  <c r="B2" i="92"/>
  <c r="N15" i="92"/>
  <c r="N16" i="92"/>
  <c r="N17" i="92"/>
  <c r="N18" i="92"/>
  <c r="N19" i="92"/>
  <c r="N20" i="92"/>
  <c r="N13" i="92"/>
  <c r="N8" i="92"/>
  <c r="N9" i="92"/>
  <c r="N10" i="92"/>
  <c r="N11" i="92"/>
  <c r="N12" i="92"/>
  <c r="B2" i="93"/>
  <c r="B2" i="64"/>
  <c r="C2" i="91"/>
  <c r="B2" i="90"/>
  <c r="B2" i="69"/>
  <c r="B2" i="94"/>
  <c r="B2" i="75"/>
  <c r="B2" i="73"/>
  <c r="B2" i="89"/>
  <c r="B2" i="88"/>
  <c r="B2" i="52"/>
  <c r="N14" i="92" l="1"/>
  <c r="B2" i="86"/>
  <c r="E8" i="75"/>
  <c r="H8" i="75"/>
  <c r="E9" i="75"/>
  <c r="H9" i="75"/>
  <c r="E10" i="75"/>
  <c r="H10" i="75"/>
  <c r="E11" i="75"/>
  <c r="H11" i="75"/>
  <c r="E12" i="75"/>
  <c r="H12" i="75"/>
  <c r="E13" i="75"/>
  <c r="H13" i="75"/>
  <c r="E14" i="75"/>
  <c r="H14" i="75"/>
  <c r="E15" i="75"/>
  <c r="H15" i="75"/>
  <c r="E16" i="75"/>
  <c r="H16" i="75"/>
  <c r="E17" i="75"/>
  <c r="H17" i="75"/>
  <c r="E18" i="75"/>
  <c r="H18" i="75"/>
  <c r="E19" i="75"/>
  <c r="H19" i="75"/>
  <c r="E20" i="75"/>
  <c r="H20" i="75"/>
  <c r="E21" i="75"/>
  <c r="H21" i="75"/>
  <c r="E22" i="75"/>
  <c r="H22" i="75"/>
  <c r="E23" i="75"/>
  <c r="H23" i="75"/>
  <c r="E24" i="75"/>
  <c r="H24" i="75"/>
  <c r="E25" i="75"/>
  <c r="H25" i="75"/>
  <c r="E26" i="75"/>
  <c r="H26" i="75"/>
  <c r="E27" i="75"/>
  <c r="H27" i="75"/>
  <c r="E28" i="75"/>
  <c r="H28" i="75"/>
  <c r="E29" i="75"/>
  <c r="H29" i="75"/>
  <c r="E30" i="75"/>
  <c r="H30" i="75"/>
  <c r="E31" i="75"/>
  <c r="H31" i="75"/>
  <c r="E32" i="75"/>
  <c r="H32" i="75"/>
  <c r="E33" i="75"/>
  <c r="H33" i="75"/>
  <c r="E34" i="75"/>
  <c r="H34" i="75"/>
  <c r="E35" i="75"/>
  <c r="H35" i="75"/>
  <c r="E36" i="75"/>
  <c r="H36" i="75"/>
  <c r="E37" i="75"/>
  <c r="H37" i="75"/>
  <c r="E38" i="75"/>
  <c r="H38" i="75"/>
  <c r="E39" i="75"/>
  <c r="H39" i="75"/>
  <c r="E40" i="75"/>
  <c r="H40" i="75"/>
  <c r="E41" i="75"/>
  <c r="H41" i="75"/>
  <c r="E42" i="75"/>
  <c r="H42" i="75"/>
  <c r="E43" i="75"/>
  <c r="H43" i="75"/>
  <c r="E44" i="75"/>
  <c r="H44" i="75"/>
  <c r="E45" i="75"/>
  <c r="H45" i="75"/>
  <c r="E46" i="75"/>
  <c r="H46" i="75"/>
  <c r="E47" i="75"/>
  <c r="H47" i="75"/>
  <c r="E48" i="75"/>
  <c r="H48" i="75"/>
  <c r="E49" i="75"/>
  <c r="H49" i="75"/>
  <c r="E50" i="75"/>
  <c r="H50" i="75"/>
  <c r="E51" i="75"/>
  <c r="H51" i="75"/>
  <c r="E52" i="75"/>
  <c r="H52" i="75"/>
  <c r="E53" i="75"/>
  <c r="H53" i="75"/>
  <c r="B2" i="85"/>
  <c r="G34" i="85"/>
  <c r="F34" i="85"/>
  <c r="D34" i="85"/>
  <c r="C34" i="85"/>
  <c r="E35" i="83"/>
  <c r="H35" i="83"/>
  <c r="E36" i="83"/>
  <c r="H36" i="83"/>
  <c r="E37" i="83"/>
  <c r="H37" i="83"/>
  <c r="E38" i="83"/>
  <c r="H38" i="83"/>
  <c r="E39" i="83"/>
  <c r="H39" i="83"/>
  <c r="E40" i="83"/>
  <c r="H40" i="83"/>
  <c r="E23" i="83"/>
  <c r="H23" i="83"/>
  <c r="E24" i="83"/>
  <c r="H24" i="83"/>
  <c r="E25" i="83"/>
  <c r="H25" i="83"/>
  <c r="E26" i="83"/>
  <c r="H26" i="83"/>
  <c r="E27" i="83"/>
  <c r="H27" i="83"/>
  <c r="E28" i="83"/>
  <c r="H28" i="83"/>
  <c r="E29" i="83"/>
  <c r="H29" i="83"/>
  <c r="E30" i="83"/>
  <c r="H30" i="83"/>
  <c r="E16" i="83"/>
  <c r="H16" i="83"/>
  <c r="E17" i="83"/>
  <c r="H17" i="83"/>
  <c r="E18" i="83"/>
  <c r="H18" i="83"/>
  <c r="E19" i="83"/>
  <c r="H19" i="83"/>
  <c r="E8" i="83"/>
  <c r="H8" i="83"/>
  <c r="E9" i="83"/>
  <c r="H9" i="83"/>
  <c r="E10" i="83"/>
  <c r="H10" i="83"/>
  <c r="E11" i="83"/>
  <c r="H11" i="83"/>
  <c r="E12" i="83"/>
  <c r="H12" i="83"/>
  <c r="E13" i="83"/>
  <c r="H13" i="83"/>
  <c r="B2" i="107" l="1"/>
  <c r="B1" i="107"/>
  <c r="B1" i="106" l="1"/>
  <c r="B1" i="105"/>
  <c r="B1" i="104"/>
  <c r="B1" i="103"/>
  <c r="B1" i="102"/>
  <c r="B1" i="101"/>
  <c r="B1" i="100"/>
  <c r="B1" i="99"/>
  <c r="B1" i="98"/>
  <c r="C10" i="102" l="1"/>
  <c r="C19" i="102" s="1"/>
  <c r="D22" i="98" l="1"/>
  <c r="E22" i="98"/>
  <c r="F22" i="98"/>
  <c r="G22" i="98"/>
  <c r="C22" i="98"/>
  <c r="B2" i="106" l="1"/>
  <c r="B2" i="105"/>
  <c r="B2" i="104"/>
  <c r="B2" i="103"/>
  <c r="B2" i="102"/>
  <c r="B2" i="101"/>
  <c r="B2" i="100"/>
  <c r="B2" i="99"/>
  <c r="B2" i="98"/>
  <c r="D12" i="101"/>
  <c r="C12" i="101"/>
  <c r="D7" i="101"/>
  <c r="H34" i="100"/>
  <c r="G34" i="100"/>
  <c r="F34" i="100"/>
  <c r="E34" i="100"/>
  <c r="D34" i="100"/>
  <c r="C34" i="100"/>
  <c r="I33" i="100"/>
  <c r="I32" i="100"/>
  <c r="I31" i="100"/>
  <c r="I30" i="100"/>
  <c r="I29" i="100"/>
  <c r="I28" i="100"/>
  <c r="I27" i="100"/>
  <c r="I26" i="100"/>
  <c r="I25" i="100"/>
  <c r="I24" i="100"/>
  <c r="I23" i="100"/>
  <c r="I22" i="100"/>
  <c r="I21" i="100"/>
  <c r="I20" i="100"/>
  <c r="I19" i="100"/>
  <c r="I18" i="100"/>
  <c r="I17" i="100"/>
  <c r="I16" i="100"/>
  <c r="I15" i="100"/>
  <c r="I14" i="100"/>
  <c r="I13" i="100"/>
  <c r="I12" i="100"/>
  <c r="I11" i="100"/>
  <c r="I10" i="100"/>
  <c r="I9" i="100"/>
  <c r="I8" i="100"/>
  <c r="I7" i="100"/>
  <c r="I23" i="99"/>
  <c r="I22" i="99"/>
  <c r="H21" i="99"/>
  <c r="G21" i="99"/>
  <c r="F21" i="99"/>
  <c r="E21" i="99"/>
  <c r="D21" i="99"/>
  <c r="C21" i="99"/>
  <c r="I20" i="99"/>
  <c r="I19" i="99"/>
  <c r="I18" i="99"/>
  <c r="I17" i="99"/>
  <c r="I16" i="99"/>
  <c r="I15" i="99"/>
  <c r="I14" i="99"/>
  <c r="I13" i="99"/>
  <c r="I12" i="99"/>
  <c r="I11" i="99"/>
  <c r="I10" i="99"/>
  <c r="I9" i="99"/>
  <c r="I8" i="99"/>
  <c r="I7" i="99"/>
  <c r="H21" i="98"/>
  <c r="H20" i="98"/>
  <c r="H19" i="98"/>
  <c r="H18" i="98"/>
  <c r="H17" i="98"/>
  <c r="H16" i="98"/>
  <c r="H15" i="98"/>
  <c r="H14" i="98"/>
  <c r="H13" i="98"/>
  <c r="H12" i="98"/>
  <c r="H11" i="98"/>
  <c r="H10" i="98"/>
  <c r="H9" i="98"/>
  <c r="H8" i="98"/>
  <c r="I34" i="100" l="1"/>
  <c r="D19" i="101"/>
  <c r="C19" i="101"/>
  <c r="I21" i="99"/>
  <c r="H22" i="98"/>
  <c r="B1" i="97"/>
  <c r="G33" i="97"/>
  <c r="F33" i="97"/>
  <c r="E33" i="97"/>
  <c r="D33" i="97"/>
  <c r="C33" i="97"/>
  <c r="G24" i="97"/>
  <c r="F24" i="97"/>
  <c r="E24" i="97"/>
  <c r="D24" i="97"/>
  <c r="C24" i="97"/>
  <c r="F18" i="97"/>
  <c r="E18" i="97"/>
  <c r="D18" i="97"/>
  <c r="C18" i="97"/>
  <c r="G14" i="97"/>
  <c r="F14" i="97"/>
  <c r="E14" i="97"/>
  <c r="D14" i="97"/>
  <c r="C14" i="97"/>
  <c r="G11" i="97"/>
  <c r="F11" i="97"/>
  <c r="E11" i="97"/>
  <c r="D11" i="97"/>
  <c r="C11" i="97"/>
  <c r="G8" i="97"/>
  <c r="F8" i="97"/>
  <c r="E8" i="97"/>
  <c r="D8" i="97"/>
  <c r="C8" i="97"/>
  <c r="G37" i="97" l="1"/>
  <c r="B1" i="95"/>
  <c r="B1" i="92"/>
  <c r="B1" i="93"/>
  <c r="C1" i="91"/>
  <c r="B1" i="64"/>
  <c r="B1" i="90"/>
  <c r="B1" i="69"/>
  <c r="B1" i="94"/>
  <c r="B1" i="89"/>
  <c r="B1" i="73"/>
  <c r="B1" i="88"/>
  <c r="B1" i="52"/>
  <c r="B1" i="86"/>
  <c r="B1" i="75"/>
  <c r="B2" i="83"/>
  <c r="G5" i="86"/>
  <c r="F5" i="86"/>
  <c r="E5" i="86"/>
  <c r="D5" i="86"/>
  <c r="C5" i="86"/>
  <c r="G5" i="84"/>
  <c r="F5" i="84"/>
  <c r="E5" i="84"/>
  <c r="D5" i="84"/>
  <c r="C5" i="84"/>
  <c r="E6" i="86" l="1"/>
  <c r="E13" i="86" s="1"/>
  <c r="F6" i="86"/>
  <c r="F13" i="86" s="1"/>
  <c r="G6" i="86"/>
  <c r="G13" i="86" s="1"/>
  <c r="C21" i="94" l="1"/>
  <c r="C20" i="94"/>
  <c r="C19" i="94"/>
  <c r="B1" i="91" l="1"/>
  <c r="B1" i="85"/>
  <c r="B1" i="83"/>
  <c r="B1" i="84"/>
  <c r="C30" i="95" l="1"/>
  <c r="C26" i="95"/>
  <c r="C18" i="95"/>
  <c r="C8" i="95"/>
  <c r="C36" i="95" l="1"/>
  <c r="D6" i="86"/>
  <c r="D13" i="86" s="1"/>
  <c r="C6" i="86" l="1"/>
  <c r="C13" i="86" s="1"/>
  <c r="D17" i="94" l="1"/>
  <c r="D20" i="94"/>
  <c r="D7" i="94"/>
  <c r="D19" i="94"/>
  <c r="D11" i="94"/>
  <c r="D13" i="94"/>
  <c r="D21" i="94"/>
  <c r="D8" i="94"/>
  <c r="D9" i="94"/>
  <c r="D12" i="94"/>
  <c r="D15" i="94"/>
  <c r="D16" i="94"/>
  <c r="E19" i="92"/>
  <c r="E18" i="92"/>
  <c r="E17" i="92"/>
  <c r="E16" i="92"/>
  <c r="E15" i="92"/>
  <c r="C14" i="92"/>
  <c r="E12" i="92"/>
  <c r="E11" i="92"/>
  <c r="E10" i="92"/>
  <c r="E9" i="92"/>
  <c r="E8" i="92"/>
  <c r="M7" i="92"/>
  <c r="M21" i="92" s="1"/>
  <c r="L7" i="92"/>
  <c r="L21" i="92" s="1"/>
  <c r="K7" i="92"/>
  <c r="K21" i="92" s="1"/>
  <c r="J7" i="92"/>
  <c r="J21" i="92" s="1"/>
  <c r="I7" i="92"/>
  <c r="I21" i="92" s="1"/>
  <c r="H7" i="92"/>
  <c r="H21" i="92" s="1"/>
  <c r="G7" i="92"/>
  <c r="G21" i="92" s="1"/>
  <c r="F7" i="92"/>
  <c r="F21" i="92" s="1"/>
  <c r="C7" i="92"/>
  <c r="E14" i="92" l="1"/>
  <c r="C21" i="92"/>
  <c r="E7" i="92"/>
  <c r="E21" i="92" s="1"/>
  <c r="S21" i="90"/>
  <c r="S20" i="90"/>
  <c r="S19" i="90"/>
  <c r="S18" i="90"/>
  <c r="S17" i="90"/>
  <c r="S16" i="90"/>
  <c r="S15" i="90"/>
  <c r="S14" i="90"/>
  <c r="S13" i="90"/>
  <c r="S12" i="90"/>
  <c r="S11" i="90"/>
  <c r="S10" i="90"/>
  <c r="S9" i="90"/>
  <c r="S8" i="90"/>
  <c r="C21" i="88" l="1"/>
  <c r="T21" i="64" l="1"/>
  <c r="U21" i="64"/>
  <c r="S21" i="64"/>
  <c r="C21" i="64"/>
  <c r="G22" i="91"/>
  <c r="F22" i="91"/>
  <c r="E22" i="91"/>
  <c r="D22" i="91"/>
  <c r="C22" i="91"/>
  <c r="H21" i="91"/>
  <c r="H18" i="91"/>
  <c r="H17" i="91"/>
  <c r="H14" i="91"/>
  <c r="H13" i="91"/>
  <c r="H8" i="91"/>
  <c r="H22" i="91" l="1"/>
  <c r="K22" i="90"/>
  <c r="L22" i="90"/>
  <c r="M22" i="90"/>
  <c r="N22" i="90"/>
  <c r="O22" i="90"/>
  <c r="P22" i="90"/>
  <c r="Q22" i="90"/>
  <c r="R22" i="90"/>
  <c r="S22" i="90"/>
  <c r="D21" i="88" l="1"/>
  <c r="E21" i="88"/>
  <c r="C5" i="73" s="1"/>
  <c r="C22" i="90" l="1"/>
  <c r="C12" i="89"/>
  <c r="C6" i="89"/>
  <c r="D20" i="83" l="1"/>
  <c r="D22" i="90" l="1"/>
  <c r="E22" i="90"/>
  <c r="F22" i="90"/>
  <c r="G22" i="90"/>
  <c r="H22" i="90"/>
  <c r="I22" i="90"/>
  <c r="J22" i="90"/>
  <c r="C28" i="89"/>
  <c r="C31" i="89"/>
  <c r="C30" i="89" s="1"/>
  <c r="C35" i="89"/>
  <c r="C43" i="89"/>
  <c r="C47" i="89"/>
  <c r="E8" i="85"/>
  <c r="H8" i="85"/>
  <c r="C9" i="85"/>
  <c r="C22" i="85" s="1"/>
  <c r="D9" i="85"/>
  <c r="D22" i="85" s="1"/>
  <c r="F9" i="85"/>
  <c r="F22" i="85" s="1"/>
  <c r="G9" i="85"/>
  <c r="G22" i="85" s="1"/>
  <c r="E10" i="85"/>
  <c r="H10" i="85"/>
  <c r="E11" i="85"/>
  <c r="H11" i="85"/>
  <c r="E12" i="85"/>
  <c r="H12" i="85"/>
  <c r="E13" i="85"/>
  <c r="H13" i="85"/>
  <c r="E14" i="85"/>
  <c r="H14" i="85"/>
  <c r="E15" i="85"/>
  <c r="H15" i="85"/>
  <c r="E16" i="85"/>
  <c r="H16" i="85"/>
  <c r="E17" i="85"/>
  <c r="H17" i="85"/>
  <c r="E18" i="85"/>
  <c r="H18" i="85"/>
  <c r="E19" i="85"/>
  <c r="H19" i="85"/>
  <c r="E20" i="85"/>
  <c r="H20" i="85"/>
  <c r="E21" i="85"/>
  <c r="H21" i="85"/>
  <c r="E24" i="85"/>
  <c r="H24" i="85"/>
  <c r="E25" i="85"/>
  <c r="H25" i="85"/>
  <c r="E26" i="85"/>
  <c r="H26" i="85"/>
  <c r="E27" i="85"/>
  <c r="H27" i="85"/>
  <c r="E28" i="85"/>
  <c r="H28" i="85"/>
  <c r="E29" i="85"/>
  <c r="H29" i="85"/>
  <c r="C30" i="85"/>
  <c r="D30" i="85"/>
  <c r="F30" i="85"/>
  <c r="G30" i="85"/>
  <c r="D45" i="85"/>
  <c r="G45" i="85"/>
  <c r="E35" i="85"/>
  <c r="H35" i="85"/>
  <c r="E36" i="85"/>
  <c r="H36" i="85"/>
  <c r="E37" i="85"/>
  <c r="H37" i="85"/>
  <c r="E38" i="85"/>
  <c r="H38" i="85"/>
  <c r="E39" i="85"/>
  <c r="H39" i="85"/>
  <c r="E40" i="85"/>
  <c r="H40" i="85"/>
  <c r="E41" i="85"/>
  <c r="H41" i="85"/>
  <c r="E42" i="85"/>
  <c r="H42" i="85"/>
  <c r="E43" i="85"/>
  <c r="H43" i="85"/>
  <c r="E44" i="85"/>
  <c r="H44" i="85"/>
  <c r="E47" i="85"/>
  <c r="H47" i="85"/>
  <c r="E48" i="85"/>
  <c r="H48" i="85"/>
  <c r="E49" i="85"/>
  <c r="H49" i="85"/>
  <c r="E50" i="85"/>
  <c r="H50" i="85"/>
  <c r="E51" i="85"/>
  <c r="H51" i="85"/>
  <c r="E52" i="85"/>
  <c r="H52" i="85"/>
  <c r="C53" i="85"/>
  <c r="D53" i="85"/>
  <c r="F53" i="85"/>
  <c r="G53" i="85"/>
  <c r="E58" i="85"/>
  <c r="H58" i="85"/>
  <c r="E59" i="85"/>
  <c r="H59" i="85"/>
  <c r="E60" i="85"/>
  <c r="H60" i="85"/>
  <c r="C61" i="85"/>
  <c r="D61" i="85"/>
  <c r="F61" i="85"/>
  <c r="G61" i="85"/>
  <c r="E64" i="85"/>
  <c r="H64" i="85"/>
  <c r="E66" i="85"/>
  <c r="H66" i="85"/>
  <c r="E53" i="85" l="1"/>
  <c r="C41" i="89"/>
  <c r="E34" i="85"/>
  <c r="E30" i="85"/>
  <c r="H34" i="85"/>
  <c r="H9" i="85"/>
  <c r="F31" i="85"/>
  <c r="G54" i="85"/>
  <c r="E61" i="85"/>
  <c r="H53" i="85"/>
  <c r="F45" i="85"/>
  <c r="F54" i="85" s="1"/>
  <c r="H61" i="85"/>
  <c r="G31" i="85"/>
  <c r="C8" i="73"/>
  <c r="C13" i="73" s="1"/>
  <c r="E22" i="85"/>
  <c r="C31" i="85"/>
  <c r="H30" i="85"/>
  <c r="D31" i="85"/>
  <c r="C52" i="89"/>
  <c r="C45" i="85"/>
  <c r="D54" i="85"/>
  <c r="H22" i="85"/>
  <c r="E9" i="85"/>
  <c r="H34" i="83"/>
  <c r="E34" i="83"/>
  <c r="H33" i="83"/>
  <c r="E33" i="83"/>
  <c r="G31" i="83"/>
  <c r="F31" i="83"/>
  <c r="F41" i="83" s="1"/>
  <c r="D31" i="83"/>
  <c r="D41" i="83" s="1"/>
  <c r="C31" i="83"/>
  <c r="C41" i="83" s="1"/>
  <c r="H22" i="83"/>
  <c r="E22" i="83"/>
  <c r="H15" i="83"/>
  <c r="E15" i="83"/>
  <c r="G20" i="83"/>
  <c r="F20" i="83"/>
  <c r="C20" i="83"/>
  <c r="E20" i="83" s="1"/>
  <c r="H7" i="83"/>
  <c r="E7" i="83"/>
  <c r="H45" i="85" l="1"/>
  <c r="H54" i="85"/>
  <c r="H31" i="85"/>
  <c r="D56" i="85"/>
  <c r="D63" i="85" s="1"/>
  <c r="D65" i="85" s="1"/>
  <c r="D67" i="85" s="1"/>
  <c r="G56" i="85"/>
  <c r="G63" i="85" s="1"/>
  <c r="G65" i="85" s="1"/>
  <c r="G67" i="85" s="1"/>
  <c r="H14" i="83"/>
  <c r="H31" i="83"/>
  <c r="H20" i="83"/>
  <c r="G41" i="83"/>
  <c r="H41" i="83" s="1"/>
  <c r="E45" i="85"/>
  <c r="C54" i="85"/>
  <c r="E14" i="83"/>
  <c r="F56" i="85"/>
  <c r="E31" i="85"/>
  <c r="E41" i="83"/>
  <c r="E31" i="83"/>
  <c r="H56" i="85" l="1"/>
  <c r="F63" i="85"/>
  <c r="H63" i="85" s="1"/>
  <c r="E54" i="85"/>
  <c r="C56" i="85"/>
  <c r="F65" i="85" l="1"/>
  <c r="H65" i="85" s="1"/>
  <c r="E56" i="85"/>
  <c r="C63" i="85"/>
  <c r="F67" i="85" l="1"/>
  <c r="H67" i="85" s="1"/>
  <c r="C65" i="85"/>
  <c r="E63" i="85"/>
  <c r="C67" i="85" l="1"/>
  <c r="E67" i="85" s="1"/>
  <c r="E65" i="85"/>
  <c r="H7" i="75" l="1"/>
  <c r="E7" i="75"/>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 r="C45" i="69" l="1"/>
  <c r="C37" i="69"/>
  <c r="N7" i="92" l="1"/>
  <c r="N21" i="92" s="1"/>
  <c r="G18" i="97"/>
  <c r="G21" i="97" s="1"/>
  <c r="G39" i="97" s="1"/>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18">
    <s v="ThisWorkbookDataModel"/>
    <s v="{[პოზიცია_NBG].[BALANCE_ACC].&amp;[6.312E3],[პოზიცია_NBG].[BALANCE_ACC].&amp;[6.362E3]}"/>
    <s v="[პოზიცია_NBG].[ACTIVITY_FIELD].&amp;[იურიდიული პირი (სამთო-მომპოვებელი და გადამამუშავებელი მრეწველობა)]"/>
    <s v="[Measures].[Sum of CREDIT_BAL]"/>
    <s v="{[პოზიცია_NBG].[BALANCE_ACC].&amp;[6.302E3],[პოზიცია_NBG].[BALANCE_ACC].&amp;[6.352E3]}"/>
    <s v="[პოზიცია_NBG].[ACTIVITY_FIELD].&amp;[იურიდიული პირი (ვაჭრობა და მომსახურება)]"/>
    <s v="[TLOAN_PORT].[Currency_new_loan].&amp;[FX]"/>
    <s v="[Measures].[Sum of 912_IN_GEL]"/>
    <s v="[TLOAN_PORT].[Currency_new_loan].&amp;[GEL]"/>
    <s v="[პოზიცია_NBG].[ACTIVITY_FIELD].&amp;[იურიდიული პირი (ენერგეტიკა)]"/>
    <s v="[Measures].[Sum of Princ_overd]"/>
    <s v="[Measures].[MoskomertsBank_Nostro]"/>
    <s v="[პოზიცია_NBG].[ACTIVITY_FIELD].&amp;[იურიდიული პირი (მშენებლობა)]"/>
    <s v="[Measures].[Sum of Deposits principal]"/>
    <s v="[TLOAN_PORT].[RESERVE_TYPE_NAME].&amp;[უიმედო]"/>
    <s v="[TDEPOSIT_PORT].[RC_D 1].&amp;[მოთხოვნამდე დეპოზიტები (საპროცენტო)]"/>
    <s v="[პოზიცია_NBG].[ACTIVITY_FIELD].&amp;[იურიდიული პირი (ტრანსპორტი და კავშირგაბმულობა)]"/>
    <s v="[TDEPOSIT_PORT].[RC_D 1].&amp;[მიმდინარე დეპოზიტები (არასაპროცენტო)]"/>
  </metadataStrings>
  <mdxMetadata count="24">
    <mdx n="0" f="v">
      <t c="2" fi="0">
        <n x="7"/>
        <n x="6"/>
      </t>
    </mdx>
    <mdx n="0" f="v">
      <t c="3" fi="0">
        <n x="1" s="1"/>
        <n x="9"/>
        <n x="3"/>
      </t>
    </mdx>
    <mdx n="0" f="v">
      <t c="3" fi="0">
        <n x="4" s="1"/>
        <n x="2"/>
        <n x="3"/>
      </t>
    </mdx>
    <mdx n="0" f="v">
      <t c="1" fi="0">
        <n x="11"/>
      </t>
    </mdx>
    <mdx n="0" f="v">
      <t c="3" fi="0">
        <n x="1" s="1"/>
        <n x="12"/>
        <n x="3"/>
      </t>
    </mdx>
    <mdx n="0" f="v">
      <t c="3" fi="0">
        <n x="10"/>
        <n x="8"/>
        <n x="3"/>
      </t>
    </mdx>
    <mdx n="0" f="v">
      <t c="2" fi="0">
        <n x="10"/>
        <n x="6"/>
      </t>
    </mdx>
    <mdx n="0" f="v">
      <t c="3" fi="0">
        <n x="10"/>
        <n x="6"/>
        <n x="3"/>
      </t>
    </mdx>
    <mdx n="0" f="v">
      <t c="2" fi="0">
        <n x="1" s="1"/>
        <n x="17"/>
      </t>
    </mdx>
    <mdx n="0" f="v">
      <t c="2" fi="0">
        <n x="1" s="1"/>
        <n x="15"/>
      </t>
    </mdx>
    <mdx n="0" f="v">
      <t c="3" fi="0">
        <n x="10"/>
        <n x="6"/>
        <n x="3"/>
      </t>
    </mdx>
    <mdx n="0" f="v">
      <t c="3" fi="0">
        <n x="13"/>
        <n x="8"/>
        <n x="14"/>
      </t>
    </mdx>
    <mdx n="0" f="v">
      <t c="3" fi="0">
        <n x="1" s="1"/>
        <n x="2"/>
        <n x="3"/>
      </t>
    </mdx>
    <mdx n="0" f="v">
      <t c="3" fi="0">
        <n x="10"/>
        <n x="2"/>
        <n x="3"/>
      </t>
    </mdx>
    <mdx n="0" f="v">
      <t c="3" fi="0">
        <n x="4" s="1"/>
        <n x="6"/>
        <n x="3"/>
      </t>
    </mdx>
    <mdx n="0" f="v">
      <t c="3" fi="0">
        <n x="10"/>
        <n x="12"/>
        <n x="3"/>
      </t>
    </mdx>
    <mdx n="0" f="v">
      <t c="3" fi="0">
        <n x="10"/>
        <n x="6"/>
        <n x="3"/>
      </t>
    </mdx>
    <mdx n="0" f="v">
      <t c="3" fi="0">
        <n x="13"/>
        <n x="5"/>
        <n x="3"/>
      </t>
    </mdx>
    <mdx n="0" f="v">
      <t c="3" fi="0">
        <n x="10"/>
        <n x="16"/>
        <n x="3"/>
      </t>
    </mdx>
    <mdx n="0" f="v">
      <t c="3" fi="0">
        <n x="10"/>
        <n x="5"/>
        <n x="3"/>
      </t>
    </mdx>
    <mdx n="0" f="v">
      <t c="3" fi="0">
        <n x="10"/>
        <n x="5"/>
        <n x="3"/>
      </t>
    </mdx>
    <mdx n="0" f="v">
      <t c="3" fi="0">
        <n x="10"/>
        <n x="9"/>
        <n x="3"/>
      </t>
    </mdx>
    <mdx n="0" f="v">
      <t c="3" fi="0">
        <n x="1" s="1"/>
        <n x="12"/>
        <n x="3"/>
      </t>
    </mdx>
    <mdx n="0" f="v">
      <t c="3" fi="0">
        <n x="1" s="1"/>
        <n x="12"/>
        <n x="3"/>
      </t>
    </mdx>
  </mdxMetadata>
  <valueMetadata count="24">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valueMetadata>
</metadata>
</file>

<file path=xl/sharedStrings.xml><?xml version="1.0" encoding="utf-8"?>
<sst xmlns="http://schemas.openxmlformats.org/spreadsheetml/2006/main" count="1152" uniqueCount="762">
  <si>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</si>
  <si>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</si>
  <si>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</si>
  <si>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</si>
  <si>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</si>
  <si>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</si>
  <si>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</si>
  <si>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</si>
  <si>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</si>
  <si>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</si>
  <si>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</si>
  <si>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</si>
  <si>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</si>
  <si>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</si>
  <si>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</si>
  <si>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</si>
  <si>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</si>
  <si>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</si>
  <si>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</si>
  <si>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</si>
  <si>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</si>
  <si>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</si>
  <si>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</si>
  <si>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</si>
  <si>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</si>
  <si>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</si>
  <si>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</si>
  <si>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</si>
  <si>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</si>
  <si>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</si>
  <si>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</si>
  <si>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</si>
  <si>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</si>
  <si>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</si>
  <si>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</si>
  <si>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</si>
  <si>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</si>
  <si>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</si>
  <si>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</si>
  <si>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</si>
  <si>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</si>
  <si>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</si>
  <si>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</si>
  <si>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</si>
  <si>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</si>
  <si>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</si>
  <si>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</si>
  <si>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</si>
  <si>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</si>
  <si>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</si>
  <si>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</si>
  <si>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</si>
  <si>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</si>
  <si>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</si>
  <si>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</si>
  <si>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</si>
  <si>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</si>
  <si>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</si>
  <si>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</si>
  <si>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</si>
  <si>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</si>
  <si>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</si>
  <si>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</si>
  <si>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</si>
  <si>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</si>
  <si>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</si>
  <si>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</si>
  <si>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</si>
  <si>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</si>
  <si>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</si>
  <si>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</si>
  <si>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</si>
  <si>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</si>
  <si>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</si>
  <si>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</si>
  <si>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</si>
  <si>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</si>
  <si>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</si>
  <si>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</si>
  <si>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</si>
  <si>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</si>
  <si>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</si>
  <si>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</si>
  <si>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</si>
  <si>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</si>
  <si>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</si>
  <si>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</si>
  <si>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</si>
  <si>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</si>
  <si>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</si>
  <si>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</si>
  <si>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table 9 (Capital), N10</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</si>
  <si>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</si>
  <si>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</si>
  <si>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</si>
  <si>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</si>
  <si>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</si>
  <si>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</si>
  <si>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</si>
  <si>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</si>
  <si>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</si>
  <si>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</si>
  <si>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</si>
  <si>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</si>
  <si>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</si>
  <si>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</si>
  <si>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</si>
  <si>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</si>
  <si>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</si>
  <si>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</si>
  <si>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</si>
  <si>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</si>
  <si>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</si>
  <si>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</si>
  <si>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</si>
  <si>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</si>
  <si>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</si>
  <si>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</si>
  <si>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</si>
  <si>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</si>
  <si>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</si>
  <si>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</si>
  <si>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</si>
  <si>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</si>
  <si>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</si>
  <si>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</si>
  <si>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</si>
  <si>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</si>
  <si>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</si>
  <si>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</si>
  <si>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</si>
  <si>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</si>
  <si>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</si>
  <si>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</si>
  <si>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</si>
  <si>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</si>
  <si>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</si>
  <si>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</si>
  <si>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</si>
  <si>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</si>
  <si>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</si>
  <si>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</si>
  <si>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</si>
  <si>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</si>
  <si>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</si>
  <si>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</si>
  <si>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</si>
  <si>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</si>
  <si>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</si>
  <si>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</si>
  <si>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</si>
  <si>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</si>
  <si>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</si>
  <si>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</si>
  <si>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</si>
  <si>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</si>
  <si>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</si>
  <si>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</si>
  <si>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</si>
  <si>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</si>
  <si>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</si>
  <si>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</si>
  <si>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</si>
  <si>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</si>
  <si>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</si>
  <si>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</si>
  <si>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</si>
  <si>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</si>
  <si>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</si>
  <si>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</si>
  <si>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</si>
  <si>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</si>
  <si>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</si>
  <si>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</si>
  <si>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</si>
  <si>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</si>
  <si>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</si>
  <si>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</si>
  <si>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</si>
  <si>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</si>
  <si>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</si>
  <si>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</si>
  <si>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</si>
  <si>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</si>
  <si>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</si>
  <si>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</si>
  <si>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</si>
  <si>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</si>
  <si>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</si>
  <si>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</si>
  <si>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</si>
  <si>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</si>
  <si>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</si>
  <si>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</si>
  <si>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</si>
  <si>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</si>
  <si>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</si>
  <si>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</si>
  <si>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</si>
  <si>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</si>
  <si>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</si>
  <si>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</si>
  <si>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</si>
  <si>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</si>
  <si>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</si>
  <si>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</si>
  <si>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</si>
  <si>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</si>
  <si>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</si>
  <si>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</si>
  <si>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</si>
  <si>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</si>
  <si>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</si>
  <si>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</si>
  <si>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</si>
  <si>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</si>
  <si>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</si>
  <si>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</si>
  <si>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</si>
  <si>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</si>
  <si>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</si>
  <si>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</si>
  <si>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</si>
  <si>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</si>
  <si>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</si>
  <si>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</si>
  <si>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</si>
  <si>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</si>
  <si>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</si>
  <si>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</si>
  <si>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</si>
  <si>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</si>
  <si>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</si>
  <si>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</si>
  <si>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</si>
  <si>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</si>
  <si>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</si>
  <si>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</si>
  <si>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</si>
  <si>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</si>
  <si>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</si>
  <si>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</si>
  <si>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</si>
  <si>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</si>
  <si>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</si>
  <si>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</si>
  <si>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</si>
  <si>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</si>
  <si>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</si>
  <si>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</si>
  <si>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</si>
  <si>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</si>
  <si>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</si>
  <si>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</si>
  <si>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</si>
  <si>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</si>
  <si>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</si>
  <si>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</si>
  <si>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</si>
  <si>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</si>
  <si>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</si>
  <si>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</si>
  <si>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</si>
  <si>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</si>
  <si>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</si>
  <si>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</si>
  <si>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</si>
  <si>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</si>
  <si>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</si>
  <si>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</si>
  <si>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</si>
  <si>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</si>
  <si>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</si>
  <si>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</si>
  <si>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</si>
  <si>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</si>
  <si>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</si>
  <si>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</si>
  <si>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</si>
  <si>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</si>
  <si>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</si>
  <si>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</si>
  <si>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</si>
  <si>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</si>
  <si>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</si>
  <si>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</si>
  <si>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</si>
  <si>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</si>
  <si>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</si>
  <si>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</si>
  <si>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</si>
  <si>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</si>
  <si>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</si>
  <si>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</si>
  <si>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</si>
  <si>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</si>
  <si>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</si>
  <si>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</si>
  <si>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</si>
  <si>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</si>
  <si>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</si>
  <si>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</si>
  <si>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</si>
  <si>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</si>
  <si>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</si>
  <si>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</si>
  <si>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</si>
  <si>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</si>
  <si>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</si>
  <si>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</si>
  <si>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</si>
  <si>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</si>
  <si>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</si>
  <si>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</si>
  <si>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</si>
  <si>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</si>
  <si>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</si>
  <si>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</si>
  <si>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</si>
  <si>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</si>
  <si>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</si>
  <si>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</si>
  <si>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</si>
  <si>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</si>
  <si>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</si>
  <si>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</si>
  <si>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</si>
  <si>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</si>
  <si>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</si>
  <si>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</si>
  <si>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</si>
  <si>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</si>
  <si>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</si>
  <si>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</si>
  <si>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</si>
  <si>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</si>
  <si>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</si>
  <si>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</si>
  <si>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</si>
  <si>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</si>
  <si>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</si>
  <si>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</si>
  <si>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</si>
  <si>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</si>
  <si>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</si>
  <si>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</si>
  <si>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</si>
  <si>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</si>
  <si>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</si>
  <si>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</si>
  <si>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</si>
  <si>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</si>
  <si>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</si>
  <si>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</si>
  <si>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</si>
  <si>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</si>
  <si>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</si>
  <si>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</si>
  <si>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</si>
  <si>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</si>
  <si>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</si>
  <si>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</si>
  <si>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</si>
  <si>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</si>
  <si>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</si>
  <si>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</si>
  <si>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</si>
  <si>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</si>
  <si>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</si>
  <si>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</si>
  <si>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</si>
  <si>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</si>
  <si>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</si>
  <si>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</si>
  <si>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</si>
  <si>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</si>
  <si>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</si>
  <si>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</si>
  <si>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</si>
  <si>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</si>
  <si>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</si>
  <si>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</si>
  <si>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</si>
  <si>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</si>
  <si>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</si>
  <si>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</si>
  <si>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</si>
  <si>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</si>
  <si>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</si>
  <si>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</si>
  <si>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</si>
  <si>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</si>
  <si>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</si>
  <si>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</si>
  <si>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</si>
  <si>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</si>
  <si>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</si>
  <si>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</si>
  <si>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</si>
  <si>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</si>
  <si>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</si>
  <si>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</si>
  <si>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</si>
  <si>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</si>
  <si>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</si>
  <si>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</si>
  <si>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</si>
  <si>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</si>
  <si>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</si>
  <si>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</si>
  <si>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</si>
  <si>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</si>
  <si>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</si>
  <si>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</si>
  <si>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</si>
  <si>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</si>
  <si>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</si>
  <si>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</si>
  <si>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</si>
  <si>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</si>
  <si>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</si>
  <si>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</si>
  <si>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</si>
  <si>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</si>
  <si>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</si>
  <si>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</si>
  <si>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</si>
  <si>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</si>
  <si>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</si>
  <si>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</si>
  <si>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</si>
  <si>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</si>
  <si>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</si>
  <si>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</si>
  <si>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</si>
  <si>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</si>
  <si>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</si>
  <si>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</si>
  <si>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</si>
  <si>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</si>
  <si>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</si>
  <si>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</si>
  <si>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</si>
  <si>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</si>
  <si>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</si>
  <si>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</si>
  <si>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</si>
  <si>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</si>
  <si>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</si>
  <si>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</si>
  <si>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</si>
  <si>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</si>
  <si>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</si>
  <si>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</si>
  <si>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</si>
  <si>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</si>
  <si>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</si>
  <si>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</si>
  <si>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</si>
  <si>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</si>
  <si>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</si>
  <si>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</si>
  <si>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</si>
  <si>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</si>
  <si>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</si>
  <si>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</si>
  <si>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</si>
  <si>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</si>
  <si>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</si>
  <si>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</si>
  <si>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</si>
  <si>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</si>
  <si>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</si>
  <si>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</si>
  <si>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</si>
  <si>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</si>
  <si>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</si>
  <si>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</si>
  <si>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</si>
  <si>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</si>
  <si>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</si>
  <si>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</si>
  <si>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</si>
  <si>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</si>
  <si>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</si>
  <si>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</si>
  <si>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</si>
  <si>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</si>
  <si>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</si>
  <si>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</si>
  <si>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</si>
  <si>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</si>
  <si>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</si>
  <si>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</si>
  <si>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</si>
  <si>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</si>
  <si>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</si>
  <si>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</si>
  <si>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</si>
  <si>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</si>
  <si>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</si>
  <si>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</si>
  <si>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</si>
  <si>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</si>
  <si>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</si>
  <si>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</si>
  <si>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</si>
  <si>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</si>
  <si>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</si>
  <si>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</si>
  <si>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</si>
  <si>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</si>
  <si>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</si>
  <si>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</si>
  <si>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</si>
  <si>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</si>
  <si>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</si>
  <si>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</si>
  <si>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</si>
  <si>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</si>
  <si>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</si>
  <si>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</si>
  <si>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</si>
  <si>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</si>
  <si>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</si>
  <si>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</si>
  <si>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</si>
  <si>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</si>
  <si>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</si>
  <si>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</si>
  <si>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</si>
  <si>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</si>
  <si>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</si>
  <si>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</si>
  <si>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</si>
  <si>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</si>
  <si>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</si>
  <si>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</si>
  <si>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</si>
  <si>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</si>
  <si>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</si>
  <si>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</si>
  <si>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</si>
  <si>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</si>
  <si>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</si>
  <si>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</si>
  <si>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</si>
  <si>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</si>
  <si>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</si>
  <si>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</si>
  <si>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</si>
  <si>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</si>
  <si>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</si>
  <si>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</si>
  <si>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</si>
  <si>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</si>
  <si>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</si>
  <si>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</si>
  <si>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</si>
  <si>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</si>
  <si>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</si>
  <si>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</si>
  <si>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</si>
  <si>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</si>
  <si>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</si>
  <si>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</si>
  <si>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</si>
  <si>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</si>
  <si>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</si>
  <si>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</si>
  <si>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</si>
  <si>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</si>
  <si>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</si>
  <si>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</si>
  <si>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</si>
  <si>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</si>
  <si>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</si>
  <si>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</si>
  <si>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</si>
  <si>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</si>
  <si>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</si>
  <si>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</si>
  <si>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</si>
  <si>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</si>
  <si>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</si>
  <si>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</si>
  <si>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</si>
  <si>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</si>
  <si>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</si>
  <si>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</si>
  <si>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</si>
  <si>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</si>
  <si>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</si>
  <si>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</si>
  <si>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</si>
  <si>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</si>
  <si>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</si>
  <si>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</si>
  <si>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</si>
  <si>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</si>
  <si>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</si>
  <si>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</si>
  <si>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</si>
  <si>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</si>
  <si>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</si>
  <si>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</si>
  <si>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</si>
  <si>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</si>
  <si>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</si>
  <si>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</si>
  <si>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</si>
  <si>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</si>
  <si>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</si>
  <si>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</si>
  <si>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</si>
  <si>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</si>
  <si>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</si>
  <si>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</si>
  <si>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</si>
  <si>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</si>
  <si>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</si>
  <si>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</si>
  <si>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</si>
  <si>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</si>
  <si>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</si>
  <si>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</si>
  <si>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</si>
  <si>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</si>
  <si>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</si>
  <si>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</si>
  <si>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</si>
  <si>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</si>
  <si>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</si>
  <si>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</si>
  <si>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</si>
  <si>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</si>
  <si>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</si>
  <si>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</si>
  <si>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</si>
  <si>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</si>
  <si>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</si>
  <si>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</si>
  <si>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</si>
  <si>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</si>
  <si>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</si>
  <si>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</si>
  <si>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</si>
  <si>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</si>
  <si>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</si>
  <si>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</si>
  <si>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</si>
  <si>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</si>
  <si>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</si>
  <si>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</si>
  <si>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</si>
  <si>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</si>
  <si>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</si>
  <si>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</si>
  <si>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</si>
  <si>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</si>
  <si>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</si>
  <si>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</si>
  <si>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</si>
  <si>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</si>
  <si>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</si>
  <si>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</si>
  <si>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</si>
  <si>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</si>
  <si>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</si>
  <si>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</si>
  <si>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</si>
  <si>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</si>
  <si>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</si>
  <si>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</si>
  <si>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</si>
  <si>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</si>
  <si>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</si>
  <si>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</si>
  <si>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</si>
  <si>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</si>
  <si>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</si>
  <si>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</si>
  <si>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</si>
  <si>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</si>
  <si>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</si>
  <si>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</si>
  <si>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</si>
  <si>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</si>
  <si>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</si>
  <si>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</si>
  <si>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</si>
  <si>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</si>
  <si>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</si>
  <si>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</si>
  <si>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</si>
  <si>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</si>
  <si>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</si>
  <si>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</si>
  <si>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</si>
  <si>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</si>
  <si>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</si>
  <si>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</si>
  <si>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</si>
  <si>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</si>
  <si>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</si>
  <si>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</si>
  <si>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</si>
  <si>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</si>
  <si>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</si>
  <si>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</si>
  <si>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6.2.1</t>
  </si>
  <si>
    <t>6.2.2</t>
  </si>
  <si>
    <t>Of which: General Reserves</t>
  </si>
  <si>
    <t>Of which: COVID-19 Related Reserves</t>
  </si>
  <si>
    <t>Of which tier 2 capital qualifying instruments</t>
  </si>
  <si>
    <t>Of which general reserves on other liabilities</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</si>
  <si>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</si>
  <si>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</si>
  <si>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</si>
  <si>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</si>
  <si>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</si>
  <si>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</si>
  <si>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</si>
  <si>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</si>
  <si>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</si>
  <si>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</si>
  <si>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</si>
  <si>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</si>
  <si>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</si>
  <si>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</si>
  <si>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</si>
  <si>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</si>
  <si>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</si>
  <si>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</si>
  <si>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Weighted average maturity of loans according to the remaining maturity (months)</t>
  </si>
  <si>
    <t>Between them: Loans issued on the basis of income from a pension or other state social disbursement</t>
  </si>
  <si>
    <t>Gross carrying value of Loans</t>
  </si>
  <si>
    <t>Weighted average nominal interest rate (on Gross carrying value of Loans)</t>
  </si>
  <si>
    <t>Reserves</t>
  </si>
  <si>
    <t>General and Qualitative information on Retail Products</t>
  </si>
  <si>
    <t>JSC " Halyk Bank Georgia"</t>
  </si>
  <si>
    <t>Arman Dunayev</t>
  </si>
  <si>
    <t>Nikoloz Geguchadze</t>
  </si>
  <si>
    <t>www.Halykbank.ge</t>
  </si>
  <si>
    <t>Independent member</t>
  </si>
  <si>
    <t>Non-independent member</t>
  </si>
  <si>
    <t>Aliya Karpykova</t>
  </si>
  <si>
    <t>Viktor Skryl</t>
  </si>
  <si>
    <t xml:space="preserve">Nana Gvaladze </t>
  </si>
  <si>
    <t>Konstantine Gordeziani</t>
  </si>
  <si>
    <t>Deputy General Director/Financial Risks, Operational Risks, Credit administration</t>
  </si>
  <si>
    <t>Shota Chkoidze</t>
  </si>
  <si>
    <t>Deputy General Director/IT, Retail Business, Bank Cards, Contact Center</t>
  </si>
  <si>
    <t>Marina Tankarova</t>
  </si>
  <si>
    <t>Tamar Goderdzishvili</t>
  </si>
  <si>
    <t>JSC " Halyk Bank of Kazakhstan"</t>
  </si>
  <si>
    <t>Timur Kulibayev</t>
  </si>
  <si>
    <t>Dinara Kulibayeva</t>
  </si>
  <si>
    <t>Chingiz Kanapianov</t>
  </si>
  <si>
    <t>General Director/Evaluation, Security, Human Resourses, Financial Monitoring, Marketing, Legal</t>
  </si>
  <si>
    <t xml:space="preserve">Deputy General Director/Finance, Accounting, Operations, Maintenance department, Stationery, Credit administration, centralized back-office
</t>
  </si>
  <si>
    <t xml:space="preserve">Deputy General Director/Corporate Business, Small and Medium Business, Treasury, Credit analysis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</si>
</sst>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29">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10"/>
      <color rgb="FF333333"/>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9"/>
      <color theme="1"/>
      <name val="Calibri"/>
      <family val="2"/>
      <scheme val="minor"/>
    </font>
    <font>
      <sz val="9"/>
      <color rgb="FF000000"/>
      <name val="Sylfaen"/>
      <family val="1"/>
    </font>
    <font>
      <b/>
      <sz val="9"/>
      <color rgb="FF000000"/>
      <name val="Sylfaen"/>
      <family val="1"/>
    </font>
    <font>
      <b/>
      <sz val="9"/>
      <color theme="1"/>
      <name val="Calibri"/>
      <family val="1"/>
      <scheme val="minor"/>
    </font>
    <font>
      <sz val="10"/>
      <color rgb="FFFF0000"/>
      <name val="Arial"/>
      <family val="2"/>
    </font>
    <font>
      <b/>
      <sz val="9"/>
      <color theme="1"/>
      <name val="Calibri"/>
      <family val="2"/>
      <scheme val="minor"/>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33">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style="thin">
        <color auto="1"/>
      </top>
      <bottom/>
      <diagonal/>
    </border>
    <border>
      <left/>
      <right/>
      <top style="thin">
        <color auto="1"/>
      </top>
      <bottom style="thin">
        <color auto="1"/>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096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1" applyNumberFormat="0" applyAlignment="0" applyProtection="0"/>
    <xf numFmtId="0" fontId="22" fillId="9" borderId="34"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168" fontId="23"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168" fontId="23"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169" fontId="23"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2" fillId="9" borderId="34"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2" fillId="9" borderId="34"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2" fillId="9" borderId="34"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2" fillId="9" borderId="34"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2" fillId="9" borderId="34"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2" fillId="9" borderId="34"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2" fillId="9" borderId="34"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168" fontId="23" fillId="64" borderId="41" applyNumberFormat="0" applyAlignment="0" applyProtection="0"/>
    <xf numFmtId="169" fontId="23" fillId="64" borderId="41" applyNumberFormat="0" applyAlignment="0" applyProtection="0"/>
    <xf numFmtId="168" fontId="23" fillId="64" borderId="41" applyNumberFormat="0" applyAlignment="0" applyProtection="0"/>
    <xf numFmtId="168" fontId="23" fillId="64" borderId="41" applyNumberFormat="0" applyAlignment="0" applyProtection="0"/>
    <xf numFmtId="169" fontId="23" fillId="64" borderId="41" applyNumberFormat="0" applyAlignment="0" applyProtection="0"/>
    <xf numFmtId="168" fontId="23" fillId="64" borderId="41" applyNumberFormat="0" applyAlignment="0" applyProtection="0"/>
    <xf numFmtId="168" fontId="23" fillId="64" borderId="41" applyNumberFormat="0" applyAlignment="0" applyProtection="0"/>
    <xf numFmtId="169" fontId="23" fillId="64" borderId="41" applyNumberFormat="0" applyAlignment="0" applyProtection="0"/>
    <xf numFmtId="168" fontId="23" fillId="64" borderId="41" applyNumberFormat="0" applyAlignment="0" applyProtection="0"/>
    <xf numFmtId="168" fontId="23" fillId="64" borderId="41" applyNumberFormat="0" applyAlignment="0" applyProtection="0"/>
    <xf numFmtId="169" fontId="23" fillId="64" borderId="41" applyNumberFormat="0" applyAlignment="0" applyProtection="0"/>
    <xf numFmtId="168" fontId="23" fillId="64" borderId="41" applyNumberFormat="0" applyAlignment="0" applyProtection="0"/>
    <xf numFmtId="0" fontId="21" fillId="64" borderId="41" applyNumberFormat="0" applyAlignment="0" applyProtection="0"/>
    <xf numFmtId="0" fontId="24" fillId="65" borderId="42" applyNumberFormat="0" applyAlignment="0" applyProtection="0"/>
    <xf numFmtId="0" fontId="25" fillId="10" borderId="37" applyNumberFormat="0" applyAlignment="0" applyProtection="0"/>
    <xf numFmtId="168"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0" fontId="24"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0" fontId="25" fillId="10" borderId="37"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0" fontId="24" fillId="65" borderId="42"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3">
      <alignment vertical="center"/>
    </xf>
    <xf numFmtId="38" fontId="9" fillId="0" borderId="43">
      <alignment vertical="center"/>
    </xf>
    <xf numFmtId="38" fontId="9" fillId="0" borderId="43">
      <alignment vertical="center"/>
    </xf>
    <xf numFmtId="38" fontId="9" fillId="0" borderId="43">
      <alignment vertical="center"/>
    </xf>
    <xf numFmtId="38" fontId="9" fillId="0" borderId="43">
      <alignment vertical="center"/>
    </xf>
    <xf numFmtId="38" fontId="9" fillId="0" borderId="43">
      <alignment vertical="center"/>
    </xf>
    <xf numFmtId="38" fontId="9" fillId="0" borderId="43">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1" applyNumberFormat="0" applyAlignment="0" applyProtection="0">
      <alignment horizontal="left" vertical="center"/>
    </xf>
    <xf numFmtId="0" fontId="37" fillId="0" borderId="31" applyNumberFormat="0" applyAlignment="0" applyProtection="0">
      <alignment horizontal="left" vertical="center"/>
    </xf>
    <xf numFmtId="168" fontId="37" fillId="0" borderId="31"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4" applyNumberFormat="0" applyFill="0" applyAlignment="0" applyProtection="0"/>
    <xf numFmtId="169" fontId="38" fillId="0" borderId="44" applyNumberFormat="0" applyFill="0" applyAlignment="0" applyProtection="0"/>
    <xf numFmtId="0" fontId="38" fillId="0" borderId="44" applyNumberFormat="0" applyFill="0" applyAlignment="0" applyProtection="0"/>
    <xf numFmtId="168" fontId="38" fillId="0" borderId="44" applyNumberFormat="0" applyFill="0" applyAlignment="0" applyProtection="0"/>
    <xf numFmtId="168" fontId="38" fillId="0" borderId="44" applyNumberFormat="0" applyFill="0" applyAlignment="0" applyProtection="0"/>
    <xf numFmtId="168" fontId="38" fillId="0" borderId="44" applyNumberFormat="0" applyFill="0" applyAlignment="0" applyProtection="0"/>
    <xf numFmtId="169" fontId="38" fillId="0" borderId="44" applyNumberFormat="0" applyFill="0" applyAlignment="0" applyProtection="0"/>
    <xf numFmtId="168" fontId="38" fillId="0" borderId="44" applyNumberFormat="0" applyFill="0" applyAlignment="0" applyProtection="0"/>
    <xf numFmtId="168" fontId="38" fillId="0" borderId="44" applyNumberFormat="0" applyFill="0" applyAlignment="0" applyProtection="0"/>
    <xf numFmtId="169" fontId="38" fillId="0" borderId="44" applyNumberFormat="0" applyFill="0" applyAlignment="0" applyProtection="0"/>
    <xf numFmtId="168" fontId="38" fillId="0" borderId="44" applyNumberFormat="0" applyFill="0" applyAlignment="0" applyProtection="0"/>
    <xf numFmtId="168" fontId="38" fillId="0" borderId="44" applyNumberFormat="0" applyFill="0" applyAlignment="0" applyProtection="0"/>
    <xf numFmtId="169" fontId="38" fillId="0" borderId="44" applyNumberFormat="0" applyFill="0" applyAlignment="0" applyProtection="0"/>
    <xf numFmtId="168" fontId="38" fillId="0" borderId="44" applyNumberFormat="0" applyFill="0" applyAlignment="0" applyProtection="0"/>
    <xf numFmtId="168" fontId="38" fillId="0" borderId="44" applyNumberFormat="0" applyFill="0" applyAlignment="0" applyProtection="0"/>
    <xf numFmtId="169" fontId="38" fillId="0" borderId="44" applyNumberFormat="0" applyFill="0" applyAlignment="0" applyProtection="0"/>
    <xf numFmtId="168" fontId="38" fillId="0" borderId="44" applyNumberFormat="0" applyFill="0" applyAlignment="0" applyProtection="0"/>
    <xf numFmtId="0" fontId="38" fillId="0" borderId="44" applyNumberFormat="0" applyFill="0" applyAlignment="0" applyProtection="0"/>
    <xf numFmtId="0" fontId="39" fillId="0" borderId="45" applyNumberFormat="0" applyFill="0" applyAlignment="0" applyProtection="0"/>
    <xf numFmtId="169" fontId="39" fillId="0" borderId="45" applyNumberFormat="0" applyFill="0" applyAlignment="0" applyProtection="0"/>
    <xf numFmtId="0" fontId="39" fillId="0" borderId="45" applyNumberFormat="0" applyFill="0" applyAlignment="0" applyProtection="0"/>
    <xf numFmtId="168" fontId="39" fillId="0" borderId="45" applyNumberFormat="0" applyFill="0" applyAlignment="0" applyProtection="0"/>
    <xf numFmtId="168" fontId="39" fillId="0" borderId="45" applyNumberFormat="0" applyFill="0" applyAlignment="0" applyProtection="0"/>
    <xf numFmtId="168" fontId="39" fillId="0" borderId="45" applyNumberFormat="0" applyFill="0" applyAlignment="0" applyProtection="0"/>
    <xf numFmtId="169" fontId="39" fillId="0" borderId="45" applyNumberFormat="0" applyFill="0" applyAlignment="0" applyProtection="0"/>
    <xf numFmtId="168" fontId="39" fillId="0" borderId="45" applyNumberFormat="0" applyFill="0" applyAlignment="0" applyProtection="0"/>
    <xf numFmtId="168" fontId="39" fillId="0" borderId="45" applyNumberFormat="0" applyFill="0" applyAlignment="0" applyProtection="0"/>
    <xf numFmtId="169" fontId="39" fillId="0" borderId="45" applyNumberFormat="0" applyFill="0" applyAlignment="0" applyProtection="0"/>
    <xf numFmtId="168" fontId="39" fillId="0" borderId="45" applyNumberFormat="0" applyFill="0" applyAlignment="0" applyProtection="0"/>
    <xf numFmtId="168" fontId="39" fillId="0" borderId="45" applyNumberFormat="0" applyFill="0" applyAlignment="0" applyProtection="0"/>
    <xf numFmtId="169" fontId="39" fillId="0" borderId="45" applyNumberFormat="0" applyFill="0" applyAlignment="0" applyProtection="0"/>
    <xf numFmtId="168" fontId="39" fillId="0" borderId="45" applyNumberFormat="0" applyFill="0" applyAlignment="0" applyProtection="0"/>
    <xf numFmtId="168" fontId="39" fillId="0" borderId="45" applyNumberFormat="0" applyFill="0" applyAlignment="0" applyProtection="0"/>
    <xf numFmtId="169" fontId="39" fillId="0" borderId="45" applyNumberFormat="0" applyFill="0" applyAlignment="0" applyProtection="0"/>
    <xf numFmtId="168" fontId="39" fillId="0" borderId="45" applyNumberFormat="0" applyFill="0" applyAlignment="0" applyProtection="0"/>
    <xf numFmtId="0" fontId="39" fillId="0" borderId="45" applyNumberFormat="0" applyFill="0" applyAlignment="0" applyProtection="0"/>
    <xf numFmtId="0" fontId="40" fillId="0" borderId="46" applyNumberFormat="0" applyFill="0" applyAlignment="0" applyProtection="0"/>
    <xf numFmtId="169" fontId="40" fillId="0" borderId="46" applyNumberFormat="0" applyFill="0" applyAlignment="0" applyProtection="0"/>
    <xf numFmtId="0" fontId="40" fillId="0" borderId="46" applyNumberFormat="0" applyFill="0" applyAlignment="0" applyProtection="0"/>
    <xf numFmtId="168" fontId="40" fillId="0" borderId="46" applyNumberFormat="0" applyFill="0" applyAlignment="0" applyProtection="0"/>
    <xf numFmtId="0" fontId="40" fillId="0" borderId="46" applyNumberFormat="0" applyFill="0" applyAlignment="0" applyProtection="0"/>
    <xf numFmtId="168" fontId="40" fillId="0" borderId="46" applyNumberFormat="0" applyFill="0" applyAlignment="0" applyProtection="0"/>
    <xf numFmtId="0" fontId="40" fillId="0" borderId="46" applyNumberFormat="0" applyFill="0" applyAlignment="0" applyProtection="0"/>
    <xf numFmtId="0" fontId="40" fillId="0" borderId="46" applyNumberFormat="0" applyFill="0" applyAlignment="0" applyProtection="0"/>
    <xf numFmtId="168" fontId="40" fillId="0" borderId="46" applyNumberFormat="0" applyFill="0" applyAlignment="0" applyProtection="0"/>
    <xf numFmtId="169" fontId="40" fillId="0" borderId="46" applyNumberFormat="0" applyFill="0" applyAlignment="0" applyProtection="0"/>
    <xf numFmtId="168" fontId="40" fillId="0" borderId="46" applyNumberFormat="0" applyFill="0" applyAlignment="0" applyProtection="0"/>
    <xf numFmtId="168" fontId="40" fillId="0" borderId="46" applyNumberFormat="0" applyFill="0" applyAlignment="0" applyProtection="0"/>
    <xf numFmtId="169" fontId="40" fillId="0" borderId="46" applyNumberFormat="0" applyFill="0" applyAlignment="0" applyProtection="0"/>
    <xf numFmtId="168" fontId="40" fillId="0" borderId="46" applyNumberFormat="0" applyFill="0" applyAlignment="0" applyProtection="0"/>
    <xf numFmtId="168" fontId="40" fillId="0" borderId="46" applyNumberFormat="0" applyFill="0" applyAlignment="0" applyProtection="0"/>
    <xf numFmtId="169" fontId="40" fillId="0" borderId="46" applyNumberFormat="0" applyFill="0" applyAlignment="0" applyProtection="0"/>
    <xf numFmtId="168" fontId="40" fillId="0" borderId="46" applyNumberFormat="0" applyFill="0" applyAlignment="0" applyProtection="0"/>
    <xf numFmtId="168" fontId="40" fillId="0" borderId="46" applyNumberFormat="0" applyFill="0" applyAlignment="0" applyProtection="0"/>
    <xf numFmtId="169" fontId="40" fillId="0" borderId="46" applyNumberFormat="0" applyFill="0" applyAlignment="0" applyProtection="0"/>
    <xf numFmtId="168" fontId="40" fillId="0" borderId="46" applyNumberFormat="0" applyFill="0" applyAlignment="0" applyProtection="0"/>
    <xf numFmtId="0" fontId="40" fillId="0" borderId="46"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1" applyNumberFormat="0" applyAlignment="0" applyProtection="0"/>
    <xf numFmtId="0" fontId="50" fillId="8" borderId="34"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168" fontId="51"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168" fontId="51"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169" fontId="51"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50" fillId="8" borderId="34"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50" fillId="8" borderId="34"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50" fillId="8" borderId="34"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50" fillId="8" borderId="34"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50" fillId="8" borderId="34"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50" fillId="8" borderId="34"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50" fillId="8" borderId="34"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168" fontId="51" fillId="43" borderId="41" applyNumberFormat="0" applyAlignment="0" applyProtection="0"/>
    <xf numFmtId="169" fontId="51" fillId="43" borderId="41" applyNumberFormat="0" applyAlignment="0" applyProtection="0"/>
    <xf numFmtId="168" fontId="51" fillId="43" borderId="41" applyNumberFormat="0" applyAlignment="0" applyProtection="0"/>
    <xf numFmtId="168" fontId="51" fillId="43" borderId="41" applyNumberFormat="0" applyAlignment="0" applyProtection="0"/>
    <xf numFmtId="169" fontId="51" fillId="43" borderId="41" applyNumberFormat="0" applyAlignment="0" applyProtection="0"/>
    <xf numFmtId="168" fontId="51" fillId="43" borderId="41" applyNumberFormat="0" applyAlignment="0" applyProtection="0"/>
    <xf numFmtId="168" fontId="51" fillId="43" borderId="41" applyNumberFormat="0" applyAlignment="0" applyProtection="0"/>
    <xf numFmtId="169" fontId="51" fillId="43" borderId="41" applyNumberFormat="0" applyAlignment="0" applyProtection="0"/>
    <xf numFmtId="168" fontId="51" fillId="43" borderId="41" applyNumberFormat="0" applyAlignment="0" applyProtection="0"/>
    <xf numFmtId="168" fontId="51" fillId="43" borderId="41" applyNumberFormat="0" applyAlignment="0" applyProtection="0"/>
    <xf numFmtId="169" fontId="51" fillId="43" borderId="41" applyNumberFormat="0" applyAlignment="0" applyProtection="0"/>
    <xf numFmtId="168" fontId="51" fillId="43" borderId="41" applyNumberFormat="0" applyAlignment="0" applyProtection="0"/>
    <xf numFmtId="0" fontId="49" fillId="43" borderId="41"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7" applyNumberFormat="0" applyFill="0" applyAlignment="0" applyProtection="0"/>
    <xf numFmtId="0" fontId="53" fillId="0" borderId="36" applyNumberFormat="0" applyFill="0" applyAlignment="0" applyProtection="0"/>
    <xf numFmtId="168" fontId="54" fillId="0" borderId="47" applyNumberFormat="0" applyFill="0" applyAlignment="0" applyProtection="0"/>
    <xf numFmtId="168" fontId="54" fillId="0" borderId="47" applyNumberFormat="0" applyFill="0" applyAlignment="0" applyProtection="0"/>
    <xf numFmtId="169" fontId="54" fillId="0" borderId="47" applyNumberFormat="0" applyFill="0" applyAlignment="0" applyProtection="0"/>
    <xf numFmtId="0" fontId="52" fillId="0" borderId="47" applyNumberFormat="0" applyFill="0" applyAlignment="0" applyProtection="0"/>
    <xf numFmtId="0" fontId="53" fillId="0" borderId="36" applyNumberFormat="0" applyFill="0" applyAlignment="0" applyProtection="0"/>
    <xf numFmtId="0" fontId="53" fillId="0" borderId="36" applyNumberFormat="0" applyFill="0" applyAlignment="0" applyProtection="0"/>
    <xf numFmtId="0" fontId="53" fillId="0" borderId="36" applyNumberFormat="0" applyFill="0" applyAlignment="0" applyProtection="0"/>
    <xf numFmtId="0" fontId="53" fillId="0" borderId="36" applyNumberFormat="0" applyFill="0" applyAlignment="0" applyProtection="0"/>
    <xf numFmtId="0" fontId="53" fillId="0" borderId="36" applyNumberFormat="0" applyFill="0" applyAlignment="0" applyProtection="0"/>
    <xf numFmtId="0" fontId="53" fillId="0" borderId="36" applyNumberFormat="0" applyFill="0" applyAlignment="0" applyProtection="0"/>
    <xf numFmtId="0" fontId="53" fillId="0" borderId="36" applyNumberFormat="0" applyFill="0" applyAlignment="0" applyProtection="0"/>
    <xf numFmtId="168" fontId="54" fillId="0" borderId="47" applyNumberFormat="0" applyFill="0" applyAlignment="0" applyProtection="0"/>
    <xf numFmtId="169" fontId="54" fillId="0" borderId="47" applyNumberFormat="0" applyFill="0" applyAlignment="0" applyProtection="0"/>
    <xf numFmtId="168" fontId="54" fillId="0" borderId="47" applyNumberFormat="0" applyFill="0" applyAlignment="0" applyProtection="0"/>
    <xf numFmtId="168" fontId="54" fillId="0" borderId="47" applyNumberFormat="0" applyFill="0" applyAlignment="0" applyProtection="0"/>
    <xf numFmtId="169" fontId="54" fillId="0" borderId="47" applyNumberFormat="0" applyFill="0" applyAlignment="0" applyProtection="0"/>
    <xf numFmtId="168" fontId="54" fillId="0" borderId="47" applyNumberFormat="0" applyFill="0" applyAlignment="0" applyProtection="0"/>
    <xf numFmtId="168" fontId="54" fillId="0" borderId="47" applyNumberFormat="0" applyFill="0" applyAlignment="0" applyProtection="0"/>
    <xf numFmtId="169" fontId="54" fillId="0" borderId="47" applyNumberFormat="0" applyFill="0" applyAlignment="0" applyProtection="0"/>
    <xf numFmtId="168" fontId="54" fillId="0" borderId="47" applyNumberFormat="0" applyFill="0" applyAlignment="0" applyProtection="0"/>
    <xf numFmtId="168" fontId="54" fillId="0" borderId="47" applyNumberFormat="0" applyFill="0" applyAlignment="0" applyProtection="0"/>
    <xf numFmtId="169" fontId="54" fillId="0" borderId="47" applyNumberFormat="0" applyFill="0" applyAlignment="0" applyProtection="0"/>
    <xf numFmtId="168" fontId="54" fillId="0" borderId="47" applyNumberFormat="0" applyFill="0" applyAlignment="0" applyProtection="0"/>
    <xf numFmtId="0" fontId="52" fillId="0" borderId="47"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48"/>
    <xf numFmtId="169" fontId="9" fillId="0" borderId="48"/>
    <xf numFmtId="168" fontId="9" fillId="0" borderId="48"/>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168" fontId="2" fillId="0" borderId="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2" fillId="74" borderId="49" applyNumberFormat="0" applyFont="0" applyAlignment="0" applyProtection="0"/>
    <xf numFmtId="0" fontId="10" fillId="74" borderId="49" applyNumberFormat="0" applyFont="0" applyAlignment="0" applyProtection="0"/>
    <xf numFmtId="168" fontId="2" fillId="0" borderId="0"/>
    <xf numFmtId="0" fontId="10" fillId="74" borderId="49" applyNumberFormat="0" applyFont="0" applyAlignment="0" applyProtection="0"/>
    <xf numFmtId="0" fontId="10"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10" fillId="74" borderId="49" applyNumberFormat="0" applyFont="0" applyAlignment="0" applyProtection="0"/>
    <xf numFmtId="0" fontId="2"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169" fontId="2" fillId="0" borderId="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2" fillId="74" borderId="49" applyNumberFormat="0" applyFont="0" applyAlignment="0" applyProtection="0"/>
    <xf numFmtId="0" fontId="2" fillId="0" borderId="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69"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168" fontId="2" fillId="0" borderId="0"/>
    <xf numFmtId="168" fontId="2" fillId="0" borderId="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0" applyNumberFormat="0" applyAlignment="0" applyProtection="0"/>
    <xf numFmtId="0" fontId="67" fillId="9" borderId="35"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168" fontId="68"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168" fontId="68"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169" fontId="68"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7" fillId="9" borderId="35"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7" fillId="9" borderId="35"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7" fillId="9" borderId="35"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7" fillId="9" borderId="35"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7" fillId="9" borderId="35"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7" fillId="9" borderId="35"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7" fillId="9" borderId="35"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168" fontId="68" fillId="64" borderId="50" applyNumberFormat="0" applyAlignment="0" applyProtection="0"/>
    <xf numFmtId="169" fontId="68" fillId="64" borderId="50" applyNumberFormat="0" applyAlignment="0" applyProtection="0"/>
    <xf numFmtId="168" fontId="68" fillId="64" borderId="50" applyNumberFormat="0" applyAlignment="0" applyProtection="0"/>
    <xf numFmtId="168" fontId="68" fillId="64" borderId="50" applyNumberFormat="0" applyAlignment="0" applyProtection="0"/>
    <xf numFmtId="169" fontId="68" fillId="64" borderId="50" applyNumberFormat="0" applyAlignment="0" applyProtection="0"/>
    <xf numFmtId="168" fontId="68" fillId="64" borderId="50" applyNumberFormat="0" applyAlignment="0" applyProtection="0"/>
    <xf numFmtId="168" fontId="68" fillId="64" borderId="50" applyNumberFormat="0" applyAlignment="0" applyProtection="0"/>
    <xf numFmtId="169" fontId="68" fillId="64" borderId="50" applyNumberFormat="0" applyAlignment="0" applyProtection="0"/>
    <xf numFmtId="168" fontId="68" fillId="64" borderId="50" applyNumberFormat="0" applyAlignment="0" applyProtection="0"/>
    <xf numFmtId="168" fontId="68" fillId="64" borderId="50" applyNumberFormat="0" applyAlignment="0" applyProtection="0"/>
    <xf numFmtId="169" fontId="68" fillId="64" borderId="50" applyNumberFormat="0" applyAlignment="0" applyProtection="0"/>
    <xf numFmtId="168" fontId="68" fillId="64" borderId="50" applyNumberFormat="0" applyAlignment="0" applyProtection="0"/>
    <xf numFmtId="0" fontId="66" fillId="64" borderId="50"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1" applyNumberFormat="0" applyFill="0" applyAlignment="0" applyProtection="0"/>
    <xf numFmtId="0" fontId="4" fillId="0" borderId="39"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168" fontId="77"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168" fontId="77"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169" fontId="77"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4" fillId="0" borderId="39"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4" fillId="0" borderId="39"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4" fillId="0" borderId="39"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4" fillId="0" borderId="39"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4" fillId="0" borderId="39"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4" fillId="0" borderId="39"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4" fillId="0" borderId="39"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168" fontId="77" fillId="0" borderId="51" applyNumberFormat="0" applyFill="0" applyAlignment="0" applyProtection="0"/>
    <xf numFmtId="169" fontId="77" fillId="0" borderId="51" applyNumberFormat="0" applyFill="0" applyAlignment="0" applyProtection="0"/>
    <xf numFmtId="168" fontId="77" fillId="0" borderId="51" applyNumberFormat="0" applyFill="0" applyAlignment="0" applyProtection="0"/>
    <xf numFmtId="168" fontId="77" fillId="0" borderId="51" applyNumberFormat="0" applyFill="0" applyAlignment="0" applyProtection="0"/>
    <xf numFmtId="169" fontId="77" fillId="0" borderId="51" applyNumberFormat="0" applyFill="0" applyAlignment="0" applyProtection="0"/>
    <xf numFmtId="168" fontId="77" fillId="0" borderId="51" applyNumberFormat="0" applyFill="0" applyAlignment="0" applyProtection="0"/>
    <xf numFmtId="168" fontId="77" fillId="0" borderId="51" applyNumberFormat="0" applyFill="0" applyAlignment="0" applyProtection="0"/>
    <xf numFmtId="169" fontId="77" fillId="0" borderId="51" applyNumberFormat="0" applyFill="0" applyAlignment="0" applyProtection="0"/>
    <xf numFmtId="168" fontId="77" fillId="0" borderId="51" applyNumberFormat="0" applyFill="0" applyAlignment="0" applyProtection="0"/>
    <xf numFmtId="168" fontId="77" fillId="0" borderId="51" applyNumberFormat="0" applyFill="0" applyAlignment="0" applyProtection="0"/>
    <xf numFmtId="169" fontId="77" fillId="0" borderId="51" applyNumberFormat="0" applyFill="0" applyAlignment="0" applyProtection="0"/>
    <xf numFmtId="168" fontId="77" fillId="0" borderId="51" applyNumberFormat="0" applyFill="0" applyAlignment="0" applyProtection="0"/>
    <xf numFmtId="0" fontId="30" fillId="0" borderId="51" applyNumberFormat="0" applyFill="0" applyAlignment="0" applyProtection="0"/>
    <xf numFmtId="0" fontId="8" fillId="0" borderId="52"/>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cellStyleXfs>
  <cellXfs count="775">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20" xfId="0" applyFont="1" applyBorder="1" applyAlignment="1">
      <alignment horizontal="right" vertical="center" wrapText="1"/>
    </xf>
    <xf numFmtId="0" fontId="2" fillId="0" borderId="18" xfId="0" applyFont="1" applyBorder="1" applyAlignment="1">
      <alignment vertical="center" wrapText="1"/>
    </xf>
    <xf numFmtId="0" fontId="2" fillId="0" borderId="20" xfId="0" applyFont="1" applyFill="1" applyBorder="1" applyAlignment="1">
      <alignment horizontal="center" vertical="center" wrapText="1"/>
    </xf>
    <xf numFmtId="0" fontId="85" fillId="0" borderId="0" xfId="0" applyFont="1" applyFill="1"/>
    <xf numFmtId="0" fontId="2" fillId="0" borderId="0" xfId="0" applyFont="1" applyAlignment="1">
      <alignment horizontal="right"/>
    </xf>
    <xf numFmtId="0" fontId="2" fillId="0" borderId="0" xfId="0" applyFont="1" applyFill="1" applyBorder="1" applyProtection="1"/>
    <xf numFmtId="0" fontId="45" fillId="0" borderId="0" xfId="0" applyFont="1" applyFill="1" applyBorder="1" applyAlignment="1" applyProtection="1">
      <alignment horizontal="center" vertical="center"/>
    </xf>
    <xf numFmtId="10" fontId="2" fillId="0" borderId="0" xfId="6" applyNumberFormat="1" applyFont="1" applyFill="1" applyBorder="1" applyProtection="1">
      <protection locked="0"/>
    </xf>
    <xf numFmtId="0" fontId="2" fillId="0" borderId="0" xfId="0" applyFont="1" applyFill="1" applyBorder="1" applyProtection="1">
      <protection locked="0"/>
    </xf>
    <xf numFmtId="0" fontId="46" fillId="0" borderId="0" xfId="0" applyFont="1" applyFill="1" applyBorder="1" applyProtection="1">
      <protection locked="0"/>
    </xf>
    <xf numFmtId="0" fontId="45" fillId="0" borderId="17" xfId="0" applyFont="1" applyFill="1" applyBorder="1" applyAlignment="1" applyProtection="1">
      <alignment horizontal="center" vertical="center"/>
    </xf>
    <xf numFmtId="0" fontId="2" fillId="0" borderId="18" xfId="0" applyFont="1" applyFill="1" applyBorder="1" applyProtection="1"/>
    <xf numFmtId="0" fontId="2" fillId="0" borderId="20" xfId="0" applyFont="1" applyFill="1" applyBorder="1" applyAlignment="1" applyProtection="1">
      <alignment horizontal="left" indent="1"/>
    </xf>
    <xf numFmtId="0" fontId="45" fillId="0" borderId="8" xfId="0" applyFont="1" applyFill="1" applyBorder="1" applyAlignment="1" applyProtection="1">
      <alignment horizontal="center"/>
    </xf>
    <xf numFmtId="0" fontId="2" fillId="0" borderId="3"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8" xfId="0" applyFont="1" applyFill="1" applyBorder="1" applyAlignment="1" applyProtection="1">
      <alignment horizontal="left"/>
    </xf>
    <xf numFmtId="193" fontId="2" fillId="0" borderId="3" xfId="7" applyNumberFormat="1" applyFont="1" applyFill="1" applyBorder="1" applyAlignment="1" applyProtection="1">
      <alignment horizontal="right"/>
    </xf>
    <xf numFmtId="193" fontId="2" fillId="36" borderId="3" xfId="7" applyNumberFormat="1" applyFont="1" applyFill="1" applyBorder="1" applyAlignment="1" applyProtection="1">
      <alignment horizontal="right"/>
    </xf>
    <xf numFmtId="193" fontId="2" fillId="36" borderId="21" xfId="0" applyNumberFormat="1" applyFont="1" applyFill="1" applyBorder="1" applyAlignment="1" applyProtection="1">
      <alignment horizontal="right"/>
    </xf>
    <xf numFmtId="0" fontId="2" fillId="0" borderId="8" xfId="0" applyFont="1" applyFill="1" applyBorder="1" applyAlignment="1" applyProtection="1">
      <alignment horizontal="left" indent="2"/>
    </xf>
    <xf numFmtId="0" fontId="2" fillId="0" borderId="8" xfId="0" applyFont="1" applyFill="1" applyBorder="1" applyAlignment="1" applyProtection="1">
      <alignment horizontal="left" indent="1"/>
    </xf>
    <xf numFmtId="0" fontId="45" fillId="0" borderId="8" xfId="0" applyFont="1" applyFill="1" applyBorder="1" applyAlignment="1" applyProtection="1"/>
    <xf numFmtId="193" fontId="2" fillId="0" borderId="3" xfId="7" applyNumberFormat="1" applyFont="1" applyFill="1" applyBorder="1" applyAlignment="1" applyProtection="1">
      <alignment horizontal="right"/>
      <protection locked="0"/>
    </xf>
    <xf numFmtId="193" fontId="2" fillId="0" borderId="10" xfId="0" applyNumberFormat="1" applyFont="1" applyFill="1" applyBorder="1" applyAlignment="1" applyProtection="1">
      <alignment horizontal="right"/>
      <protection locked="0"/>
    </xf>
    <xf numFmtId="193" fontId="2" fillId="0" borderId="3" xfId="0" applyNumberFormat="1" applyFont="1" applyFill="1" applyBorder="1" applyAlignment="1" applyProtection="1">
      <alignment horizontal="right"/>
      <protection locked="0"/>
    </xf>
    <xf numFmtId="193" fontId="2" fillId="0" borderId="21" xfId="0" applyNumberFormat="1" applyFont="1" applyFill="1" applyBorder="1" applyAlignment="1" applyProtection="1">
      <alignment horizontal="right"/>
    </xf>
    <xf numFmtId="0" fontId="2" fillId="0" borderId="22" xfId="0" applyFont="1" applyFill="1" applyBorder="1" applyAlignment="1" applyProtection="1">
      <alignment horizontal="left" indent="1"/>
    </xf>
    <xf numFmtId="0" fontId="45" fillId="0" borderId="73" xfId="0" applyFont="1" applyFill="1" applyBorder="1" applyAlignment="1" applyProtection="1"/>
    <xf numFmtId="193" fontId="2" fillId="36" borderId="23" xfId="7" applyNumberFormat="1" applyFont="1" applyFill="1" applyBorder="1" applyAlignment="1" applyProtection="1">
      <alignment horizontal="right"/>
    </xf>
    <xf numFmtId="193" fontId="2" fillId="36" borderId="24" xfId="0" applyNumberFormat="1" applyFont="1" applyFill="1" applyBorder="1" applyAlignment="1" applyProtection="1">
      <alignment horizontal="right"/>
    </xf>
    <xf numFmtId="0" fontId="88" fillId="0" borderId="0" xfId="0" applyFont="1" applyAlignment="1">
      <alignment vertical="center"/>
    </xf>
    <xf numFmtId="0" fontId="89" fillId="0" borderId="0" xfId="0" applyFont="1"/>
    <xf numFmtId="0" fontId="2" fillId="0" borderId="0" xfId="0" applyFont="1" applyFill="1" applyBorder="1"/>
    <xf numFmtId="0" fontId="46" fillId="0" borderId="0" xfId="0" applyFont="1" applyFill="1" applyBorder="1" applyAlignment="1" applyProtection="1">
      <alignment horizontal="right"/>
      <protection locked="0"/>
    </xf>
    <xf numFmtId="0" fontId="2" fillId="0" borderId="17" xfId="0" applyFont="1" applyFill="1" applyBorder="1" applyAlignment="1">
      <alignment horizontal="left" vertical="center" indent="1"/>
    </xf>
    <xf numFmtId="0" fontId="2" fillId="0" borderId="18" xfId="0" applyFont="1" applyFill="1" applyBorder="1" applyAlignment="1">
      <alignment horizontal="left" vertical="center"/>
    </xf>
    <xf numFmtId="0" fontId="2" fillId="0" borderId="20" xfId="0" applyFont="1" applyFill="1" applyBorder="1" applyAlignment="1">
      <alignment horizontal="left" vertical="center" indent="1"/>
    </xf>
    <xf numFmtId="0" fontId="2" fillId="0" borderId="3" xfId="0" applyFont="1" applyFill="1" applyBorder="1" applyAlignment="1">
      <alignment horizontal="left" vertical="center"/>
    </xf>
    <xf numFmtId="0" fontId="2" fillId="0" borderId="20" xfId="0" applyFont="1" applyFill="1" applyBorder="1" applyAlignment="1">
      <alignment horizontal="left" indent="1"/>
    </xf>
    <xf numFmtId="0" fontId="2" fillId="0" borderId="3" xfId="0" applyFont="1" applyFill="1" applyBorder="1" applyAlignment="1">
      <alignment horizontal="left" wrapText="1" indent="1"/>
    </xf>
    <xf numFmtId="0" fontId="2" fillId="0" borderId="3" xfId="0" applyFont="1" applyFill="1" applyBorder="1" applyAlignment="1">
      <alignment horizontal="left" wrapText="1" indent="2"/>
    </xf>
    <xf numFmtId="0" fontId="45" fillId="0" borderId="3" xfId="0" applyFont="1" applyFill="1" applyBorder="1" applyAlignment="1"/>
    <xf numFmtId="0" fontId="45" fillId="0" borderId="3" xfId="0" applyFont="1" applyFill="1" applyBorder="1" applyAlignment="1">
      <alignment horizontal="left"/>
    </xf>
    <xf numFmtId="0" fontId="45" fillId="0" borderId="3" xfId="0" applyFont="1" applyFill="1" applyBorder="1" applyAlignment="1">
      <alignment horizontal="center"/>
    </xf>
    <xf numFmtId="0" fontId="2" fillId="0" borderId="3" xfId="0" applyFont="1" applyFill="1" applyBorder="1" applyAlignment="1">
      <alignment horizontal="left" indent="1"/>
    </xf>
    <xf numFmtId="0" fontId="45" fillId="0" borderId="3" xfId="0" applyFont="1" applyFill="1" applyBorder="1" applyAlignment="1">
      <alignment horizontal="left" indent="1"/>
    </xf>
    <xf numFmtId="0" fontId="45" fillId="0" borderId="3" xfId="0" applyFont="1" applyFill="1" applyBorder="1" applyAlignment="1">
      <alignment horizontal="left" vertical="center" wrapText="1"/>
    </xf>
    <xf numFmtId="0" fontId="2" fillId="0" borderId="22" xfId="0" applyFont="1" applyFill="1" applyBorder="1" applyAlignment="1">
      <alignment horizontal="left" vertical="center" indent="1"/>
    </xf>
    <xf numFmtId="0" fontId="45" fillId="0" borderId="23" xfId="0" applyFont="1" applyFill="1" applyBorder="1" applyAlignment="1"/>
    <xf numFmtId="0" fontId="89" fillId="0" borderId="0" xfId="0" applyFont="1" applyBorder="1"/>
    <xf numFmtId="0" fontId="46" fillId="0" borderId="0" xfId="0" applyFont="1" applyFill="1" applyAlignment="1">
      <alignment horizontal="center"/>
    </xf>
    <xf numFmtId="0" fontId="84" fillId="0" borderId="20" xfId="0" applyFont="1" applyBorder="1" applyAlignment="1">
      <alignment horizontal="center" vertical="center" wrapText="1"/>
    </xf>
    <xf numFmtId="0" fontId="84" fillId="0" borderId="3" xfId="0" applyFont="1" applyFill="1" applyBorder="1" applyAlignment="1">
      <alignment vertical="center" wrapText="1"/>
    </xf>
    <xf numFmtId="0" fontId="84" fillId="0" borderId="22" xfId="0" applyFont="1" applyBorder="1" applyAlignment="1">
      <alignment horizontal="center" vertical="center" wrapText="1"/>
    </xf>
    <xf numFmtId="0" fontId="86" fillId="0" borderId="23" xfId="0" applyFont="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7" xfId="0" applyFont="1" applyBorder="1"/>
    <xf numFmtId="0" fontId="2" fillId="0" borderId="20" xfId="0" applyFont="1" applyBorder="1" applyAlignment="1">
      <alignment vertical="center"/>
    </xf>
    <xf numFmtId="0" fontId="85" fillId="0" borderId="0" xfId="0" applyFont="1" applyAlignment="1">
      <alignment wrapText="1"/>
    </xf>
    <xf numFmtId="0" fontId="2" fillId="0" borderId="22" xfId="0" applyFont="1" applyBorder="1"/>
    <xf numFmtId="0" fontId="2" fillId="0" borderId="25" xfId="0" applyFont="1" applyBorder="1" applyAlignment="1">
      <alignment wrapText="1"/>
    </xf>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8" xfId="11" applyFont="1" applyFill="1" applyBorder="1" applyAlignment="1" applyProtection="1">
      <alignment horizontal="center" vertical="center"/>
    </xf>
    <xf numFmtId="0" fontId="45" fillId="0" borderId="19"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5" fillId="0" borderId="3" xfId="0" applyFont="1" applyBorder="1"/>
    <xf numFmtId="0" fontId="84" fillId="0" borderId="20" xfId="0" applyFont="1" applyBorder="1" applyAlignment="1">
      <alignment horizontal="center"/>
    </xf>
    <xf numFmtId="167" fontId="85" fillId="0" borderId="0" xfId="0" applyNumberFormat="1" applyFont="1"/>
    <xf numFmtId="0" fontId="84" fillId="0" borderId="0" xfId="0" applyFont="1" applyAlignment="1">
      <alignment vertical="center"/>
    </xf>
    <xf numFmtId="0" fontId="84" fillId="0" borderId="20" xfId="0" applyFont="1" applyBorder="1" applyAlignment="1">
      <alignment horizontal="center" vertical="center"/>
    </xf>
    <xf numFmtId="0" fontId="85" fillId="0" borderId="0" xfId="0" applyFont="1" applyAlignment="1"/>
    <xf numFmtId="0" fontId="84" fillId="0" borderId="13"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7"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19" xfId="2" applyNumberFormat="1" applyFont="1" applyFill="1" applyBorder="1" applyAlignment="1" applyProtection="1">
      <alignment horizontal="center" vertical="center"/>
      <protection locked="0"/>
    </xf>
    <xf numFmtId="0" fontId="2" fillId="0" borderId="20"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193" fontId="2" fillId="36" borderId="21"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193" fontId="2" fillId="3" borderId="21"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3" fontId="2" fillId="36" borderId="21"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3" fontId="2" fillId="3" borderId="21"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20"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3" fontId="2" fillId="36" borderId="21"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2" xfId="9" applyFont="1" applyFill="1" applyBorder="1" applyAlignment="1" applyProtection="1">
      <alignment horizontal="center" vertical="center" wrapText="1"/>
      <protection locked="0"/>
    </xf>
    <xf numFmtId="0" fontId="45" fillId="36" borderId="23" xfId="13" applyFont="1" applyFill="1" applyBorder="1" applyAlignment="1" applyProtection="1">
      <alignment vertical="center" wrapText="1"/>
      <protection locked="0"/>
    </xf>
    <xf numFmtId="193" fontId="2" fillId="36" borderId="24" xfId="2" applyNumberFormat="1" applyFont="1" applyFill="1" applyBorder="1" applyAlignment="1" applyProtection="1">
      <alignment vertical="top" wrapText="1"/>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64" xfId="0" applyFont="1" applyFill="1" applyBorder="1" applyAlignment="1">
      <alignment horizontal="center" vertical="center" wrapText="1"/>
    </xf>
    <xf numFmtId="0" fontId="84" fillId="0" borderId="6" xfId="0" applyFont="1" applyFill="1" applyBorder="1" applyAlignment="1">
      <alignment horizontal="center" vertical="center" wrapText="1"/>
    </xf>
    <xf numFmtId="0" fontId="84" fillId="0" borderId="33" xfId="0" applyFont="1" applyBorder="1" applyAlignment="1">
      <alignment wrapText="1"/>
    </xf>
    <xf numFmtId="193" fontId="84" fillId="0" borderId="32" xfId="0" applyNumberFormat="1" applyFont="1" applyBorder="1" applyAlignment="1">
      <alignment vertical="center"/>
    </xf>
    <xf numFmtId="167" fontId="84" fillId="0" borderId="65" xfId="0" applyNumberFormat="1" applyFont="1" applyBorder="1" applyAlignment="1">
      <alignment horizontal="center"/>
    </xf>
    <xf numFmtId="167" fontId="85" fillId="0" borderId="0" xfId="0" applyNumberFormat="1" applyFont="1" applyBorder="1" applyAlignment="1">
      <alignment horizontal="center"/>
    </xf>
    <xf numFmtId="0" fontId="84" fillId="0" borderId="11" xfId="0" applyFont="1" applyBorder="1" applyAlignment="1">
      <alignment wrapText="1"/>
    </xf>
    <xf numFmtId="167" fontId="84" fillId="0" borderId="63" xfId="0" applyNumberFormat="1" applyFont="1" applyBorder="1" applyAlignment="1">
      <alignment horizontal="center"/>
    </xf>
    <xf numFmtId="167" fontId="88" fillId="0" borderId="63" xfId="0" applyNumberFormat="1" applyFont="1" applyBorder="1" applyAlignment="1">
      <alignment horizontal="center"/>
    </xf>
    <xf numFmtId="167" fontId="92" fillId="0" borderId="0" xfId="0" applyNumberFormat="1" applyFont="1" applyBorder="1" applyAlignment="1">
      <alignment horizontal="center"/>
    </xf>
    <xf numFmtId="193" fontId="84" fillId="36" borderId="13" xfId="0" applyNumberFormat="1" applyFont="1" applyFill="1" applyBorder="1" applyAlignment="1">
      <alignment vertical="center"/>
    </xf>
    <xf numFmtId="0" fontId="88" fillId="0" borderId="11" xfId="0" applyFont="1" applyBorder="1" applyAlignment="1">
      <alignment horizontal="right" wrapText="1"/>
    </xf>
    <xf numFmtId="167" fontId="46" fillId="76" borderId="63" xfId="0" applyNumberFormat="1" applyFont="1" applyFill="1" applyBorder="1" applyAlignment="1">
      <alignment horizontal="center"/>
    </xf>
    <xf numFmtId="0" fontId="84" fillId="0" borderId="12" xfId="0" applyFont="1" applyBorder="1" applyAlignment="1">
      <alignment wrapText="1"/>
    </xf>
    <xf numFmtId="193" fontId="84" fillId="0" borderId="14" xfId="0" applyNumberFormat="1" applyFont="1" applyBorder="1" applyAlignment="1">
      <alignment vertical="center"/>
    </xf>
    <xf numFmtId="167" fontId="84" fillId="0" borderId="66" xfId="0" applyNumberFormat="1" applyFont="1" applyBorder="1" applyAlignment="1">
      <alignment horizontal="center"/>
    </xf>
    <xf numFmtId="0" fontId="86" fillId="36" borderId="15" xfId="0" applyFont="1" applyFill="1" applyBorder="1" applyAlignment="1">
      <alignment wrapText="1"/>
    </xf>
    <xf numFmtId="193" fontId="86" fillId="36" borderId="16" xfId="0" applyNumberFormat="1" applyFont="1" applyFill="1" applyBorder="1" applyAlignment="1">
      <alignment vertical="center"/>
    </xf>
    <xf numFmtId="167" fontId="86" fillId="36" borderId="58" xfId="0" applyNumberFormat="1" applyFont="1" applyFill="1" applyBorder="1" applyAlignment="1">
      <alignment horizontal="center"/>
    </xf>
    <xf numFmtId="167" fontId="90" fillId="0" borderId="0" xfId="0" applyNumberFormat="1" applyFont="1" applyFill="1" applyBorder="1" applyAlignment="1">
      <alignment horizontal="center"/>
    </xf>
    <xf numFmtId="167" fontId="84" fillId="0" borderId="62" xfId="0" applyNumberFormat="1" applyFont="1" applyBorder="1" applyAlignment="1">
      <alignment horizontal="center"/>
    </xf>
    <xf numFmtId="0" fontId="88" fillId="0" borderId="12" xfId="0" applyFont="1" applyBorder="1" applyAlignment="1">
      <alignment horizontal="right" wrapText="1"/>
    </xf>
    <xf numFmtId="167" fontId="84" fillId="0" borderId="67" xfId="0" applyNumberFormat="1" applyFont="1" applyBorder="1" applyAlignment="1">
      <alignment horizontal="center"/>
    </xf>
    <xf numFmtId="0" fontId="84" fillId="0" borderId="22" xfId="0" applyFont="1" applyBorder="1" applyAlignment="1">
      <alignment horizontal="center"/>
    </xf>
    <xf numFmtId="0" fontId="86" fillId="36" borderId="59" xfId="0" applyFont="1" applyFill="1" applyBorder="1" applyAlignment="1">
      <alignment wrapText="1"/>
    </xf>
    <xf numFmtId="193" fontId="86" fillId="36" borderId="60" xfId="0" applyNumberFormat="1" applyFont="1" applyFill="1" applyBorder="1" applyAlignment="1">
      <alignment vertical="center"/>
    </xf>
    <xf numFmtId="167" fontId="86" fillId="36" borderId="61" xfId="0" applyNumberFormat="1" applyFont="1" applyFill="1" applyBorder="1" applyAlignment="1">
      <alignment horizontal="center"/>
    </xf>
    <xf numFmtId="0" fontId="84" fillId="0" borderId="20" xfId="0" applyFont="1" applyBorder="1" applyAlignment="1">
      <alignment vertical="center"/>
    </xf>
    <xf numFmtId="193" fontId="84" fillId="0" borderId="3" xfId="0" applyNumberFormat="1" applyFont="1" applyBorder="1" applyAlignment="1"/>
    <xf numFmtId="0" fontId="89" fillId="0" borderId="0" xfId="0" applyFont="1" applyAlignment="1"/>
    <xf numFmtId="0" fontId="2" fillId="3" borderId="22" xfId="9" applyFont="1" applyFill="1" applyBorder="1" applyAlignment="1" applyProtection="1">
      <alignment horizontal="left" vertical="center"/>
      <protection locked="0"/>
    </xf>
    <xf numFmtId="0" fontId="45" fillId="3" borderId="23" xfId="16" applyFont="1" applyFill="1" applyBorder="1" applyAlignment="1" applyProtection="1">
      <protection locked="0"/>
    </xf>
    <xf numFmtId="193" fontId="84" fillId="36" borderId="23" xfId="0" applyNumberFormat="1" applyFont="1" applyFill="1" applyBorder="1"/>
    <xf numFmtId="0" fontId="86" fillId="0" borderId="0" xfId="0" applyFont="1" applyAlignment="1">
      <alignment horizontal="center"/>
    </xf>
    <xf numFmtId="0" fontId="84" fillId="0" borderId="17" xfId="0" applyFont="1" applyBorder="1"/>
    <xf numFmtId="0" fontId="84" fillId="0" borderId="19" xfId="0" applyFont="1" applyBorder="1"/>
    <xf numFmtId="0" fontId="84" fillId="0" borderId="21" xfId="0" applyFont="1" applyBorder="1" applyAlignment="1">
      <alignment horizontal="center" vertical="center"/>
    </xf>
    <xf numFmtId="164" fontId="2" fillId="3" borderId="20"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1" xfId="1" applyNumberFormat="1" applyFont="1" applyFill="1" applyBorder="1" applyAlignment="1" applyProtection="1">
      <alignment horizontal="center" vertical="center" wrapText="1"/>
      <protection locked="0"/>
    </xf>
    <xf numFmtId="0" fontId="2" fillId="3" borderId="20" xfId="5" applyFont="1" applyFill="1" applyBorder="1" applyAlignment="1" applyProtection="1">
      <alignment horizontal="right" vertical="center"/>
      <protection locked="0"/>
    </xf>
    <xf numFmtId="193" fontId="84" fillId="0" borderId="21" xfId="0" applyNumberFormat="1" applyFont="1" applyBorder="1" applyAlignment="1"/>
    <xf numFmtId="193" fontId="84" fillId="36" borderId="54" xfId="0" applyNumberFormat="1" applyFont="1" applyFill="1" applyBorder="1" applyAlignment="1"/>
    <xf numFmtId="0" fontId="45" fillId="3" borderId="24" xfId="16" applyFont="1" applyFill="1" applyBorder="1" applyAlignment="1" applyProtection="1">
      <protection locked="0"/>
    </xf>
    <xf numFmtId="193" fontId="84" fillId="36" borderId="22" xfId="0" applyNumberFormat="1" applyFont="1" applyFill="1" applyBorder="1"/>
    <xf numFmtId="193" fontId="84" fillId="36" borderId="24" xfId="0" applyNumberFormat="1" applyFont="1" applyFill="1" applyBorder="1"/>
    <xf numFmtId="193" fontId="84" fillId="36" borderId="55" xfId="0" applyNumberFormat="1" applyFont="1" applyFill="1" applyBorder="1"/>
    <xf numFmtId="0" fontId="84" fillId="0" borderId="0" xfId="0" applyFont="1" applyBorder="1" applyAlignment="1">
      <alignment vertical="center"/>
    </xf>
    <xf numFmtId="0" fontId="84" fillId="0" borderId="18" xfId="0" applyFont="1" applyBorder="1"/>
    <xf numFmtId="0" fontId="89" fillId="0" borderId="0" xfId="0" applyFont="1" applyAlignment="1">
      <alignment wrapText="1"/>
    </xf>
    <xf numFmtId="0" fontId="84" fillId="0" borderId="20" xfId="0" applyFont="1" applyBorder="1"/>
    <xf numFmtId="0" fontId="84" fillId="0" borderId="3" xfId="0" applyFont="1" applyBorder="1"/>
    <xf numFmtId="0" fontId="84" fillId="0" borderId="68" xfId="0" applyFont="1" applyBorder="1" applyAlignment="1">
      <alignment wrapText="1"/>
    </xf>
    <xf numFmtId="0" fontId="84" fillId="0" borderId="22" xfId="0" applyFont="1" applyBorder="1"/>
    <xf numFmtId="0" fontId="86" fillId="0" borderId="23" xfId="0" applyFont="1" applyBorder="1"/>
    <xf numFmtId="193" fontId="45" fillId="36" borderId="23" xfId="16" applyNumberFormat="1" applyFont="1" applyFill="1" applyBorder="1" applyAlignment="1" applyProtection="1">
      <protection locked="0"/>
    </xf>
    <xf numFmtId="0" fontId="84" fillId="0" borderId="56" xfId="0" applyFont="1" applyBorder="1" applyAlignment="1">
      <alignment horizontal="center"/>
    </xf>
    <xf numFmtId="0" fontId="84" fillId="0" borderId="57" xfId="0" applyFont="1" applyBorder="1" applyAlignment="1">
      <alignment horizontal="center"/>
    </xf>
    <xf numFmtId="0" fontId="84" fillId="0" borderId="18" xfId="0" applyFont="1" applyBorder="1" applyAlignment="1">
      <alignment horizontal="center"/>
    </xf>
    <xf numFmtId="0" fontId="84" fillId="0" borderId="19" xfId="0" applyFont="1" applyBorder="1" applyAlignment="1">
      <alignment horizontal="center"/>
    </xf>
    <xf numFmtId="0" fontId="89" fillId="0" borderId="0" xfId="0" applyFont="1" applyAlignment="1">
      <alignment horizontal="center"/>
    </xf>
    <xf numFmtId="0" fontId="2" fillId="3" borderId="20"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3" fillId="3" borderId="3" xfId="11" applyFont="1" applyFill="1" applyBorder="1" applyAlignment="1">
      <alignment horizontal="left" vertical="center"/>
    </xf>
    <xf numFmtId="0" fontId="91" fillId="3" borderId="3" xfId="11" applyFont="1" applyFill="1" applyBorder="1" applyAlignment="1">
      <alignment wrapText="1"/>
    </xf>
    <xf numFmtId="193" fontId="2" fillId="36" borderId="3" xfId="5" applyNumberFormat="1" applyFont="1" applyFill="1" applyBorder="1" applyProtection="1">
      <protection locked="0"/>
    </xf>
    <xf numFmtId="193" fontId="2" fillId="36" borderId="3" xfId="1" applyNumberFormat="1" applyFont="1" applyFill="1" applyBorder="1" applyProtection="1">
      <protection locked="0"/>
    </xf>
    <xf numFmtId="193" fontId="2" fillId="3" borderId="3" xfId="5" applyNumberFormat="1" applyFont="1" applyFill="1" applyBorder="1" applyProtection="1">
      <protection locked="0"/>
    </xf>
    <xf numFmtId="3" fontId="2" fillId="36" borderId="21" xfId="5" applyNumberFormat="1" applyFont="1" applyFill="1" applyBorder="1" applyProtection="1">
      <protection locked="0"/>
    </xf>
    <xf numFmtId="0" fontId="93"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3" fillId="0" borderId="3" xfId="11" applyFont="1" applyFill="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1" fillId="0" borderId="3" xfId="11" applyFont="1" applyFill="1" applyBorder="1" applyAlignment="1">
      <alignment wrapText="1"/>
    </xf>
    <xf numFmtId="193" fontId="2" fillId="0" borderId="3" xfId="1" applyNumberFormat="1" applyFont="1" applyFill="1" applyBorder="1" applyProtection="1">
      <protection locked="0"/>
    </xf>
    <xf numFmtId="0" fontId="93" fillId="3" borderId="3" xfId="9" applyFont="1" applyFill="1" applyBorder="1" applyAlignment="1" applyProtection="1">
      <alignment horizontal="left" vertical="center"/>
      <protection locked="0"/>
    </xf>
    <xf numFmtId="0" fontId="91" fillId="3" borderId="3" xfId="20961" applyFont="1" applyFill="1" applyBorder="1" applyAlignment="1" applyProtection="1"/>
    <xf numFmtId="3" fontId="45" fillId="36" borderId="23" xfId="16" applyNumberFormat="1" applyFont="1" applyFill="1" applyBorder="1" applyAlignment="1" applyProtection="1">
      <protection locked="0"/>
    </xf>
    <xf numFmtId="193" fontId="45" fillId="36" borderId="23" xfId="1" applyNumberFormat="1" applyFont="1" applyFill="1" applyBorder="1" applyAlignment="1" applyProtection="1">
      <protection locked="0"/>
    </xf>
    <xf numFmtId="193" fontId="2" fillId="3" borderId="23" xfId="5" applyNumberFormat="1" applyFont="1" applyFill="1" applyBorder="1" applyProtection="1">
      <protection locked="0"/>
    </xf>
    <xf numFmtId="164" fontId="45" fillId="36" borderId="24" xfId="1" applyNumberFormat="1" applyFont="1" applyFill="1" applyBorder="1" applyAlignment="1" applyProtection="1">
      <protection locked="0"/>
    </xf>
    <xf numFmtId="193" fontId="84" fillId="0" borderId="0" xfId="0" applyNumberFormat="1" applyFont="1"/>
    <xf numFmtId="0" fontId="2" fillId="0" borderId="0" xfId="0" applyFont="1" applyFill="1" applyBorder="1" applyAlignment="1">
      <alignment horizontal="center"/>
    </xf>
    <xf numFmtId="0" fontId="2" fillId="0" borderId="0" xfId="0" applyFont="1" applyFill="1" applyAlignment="1">
      <alignment horizontal="center"/>
    </xf>
    <xf numFmtId="0" fontId="46" fillId="0" borderId="0" xfId="0" applyFont="1" applyFill="1" applyAlignment="1">
      <alignment horizontal="right"/>
    </xf>
    <xf numFmtId="0" fontId="84" fillId="0" borderId="20" xfId="0" applyFont="1" applyFill="1" applyBorder="1" applyAlignment="1">
      <alignment horizontal="center" vertical="center"/>
    </xf>
    <xf numFmtId="0" fontId="45" fillId="0" borderId="3" xfId="0" applyFont="1" applyFill="1" applyBorder="1" applyAlignment="1" applyProtection="1">
      <alignment horizontal="left"/>
      <protection locked="0"/>
    </xf>
    <xf numFmtId="0" fontId="2" fillId="0" borderId="10" xfId="0" applyNumberFormat="1" applyFont="1" applyFill="1" applyBorder="1" applyAlignment="1">
      <alignment horizontal="left" vertical="center" wrapText="1"/>
    </xf>
    <xf numFmtId="0" fontId="45" fillId="0" borderId="10" xfId="0" applyNumberFormat="1" applyFont="1" applyFill="1" applyBorder="1" applyAlignment="1">
      <alignment vertical="center" wrapText="1"/>
    </xf>
    <xf numFmtId="0" fontId="46" fillId="0" borderId="3" xfId="0" applyFont="1" applyFill="1" applyBorder="1" applyAlignment="1" applyProtection="1">
      <alignment horizontal="left" vertical="center" indent="17"/>
      <protection locked="0"/>
    </xf>
    <xf numFmtId="0" fontId="84" fillId="0" borderId="22" xfId="0" applyFont="1" applyFill="1" applyBorder="1" applyAlignment="1">
      <alignment horizontal="center" vertical="center"/>
    </xf>
    <xf numFmtId="0" fontId="45" fillId="0" borderId="26" xfId="0" applyNumberFormat="1" applyFont="1" applyFill="1" applyBorder="1" applyAlignment="1">
      <alignment vertical="center" wrapText="1"/>
    </xf>
    <xf numFmtId="0" fontId="91"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4" fillId="0" borderId="0" xfId="0" applyFont="1" applyBorder="1" applyAlignment="1">
      <alignment wrapText="1"/>
    </xf>
    <xf numFmtId="0" fontId="2" fillId="3" borderId="3" xfId="20960" applyFont="1" applyFill="1" applyBorder="1" applyAlignment="1" applyProtection="1"/>
    <xf numFmtId="0" fontId="2" fillId="0" borderId="23"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7" xfId="11" applyFont="1" applyFill="1" applyBorder="1" applyAlignment="1" applyProtection="1">
      <alignment vertical="center"/>
    </xf>
    <xf numFmtId="0" fontId="2" fillId="0" borderId="18" xfId="11" applyFont="1" applyFill="1" applyBorder="1" applyAlignment="1" applyProtection="1">
      <alignment vertical="center"/>
    </xf>
    <xf numFmtId="193" fontId="86" fillId="36" borderId="23" xfId="0" applyNumberFormat="1" applyFont="1" applyFill="1" applyBorder="1" applyAlignment="1">
      <alignment horizontal="center"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3" xfId="0" applyFont="1" applyFill="1" applyBorder="1" applyAlignment="1">
      <alignment wrapText="1"/>
    </xf>
    <xf numFmtId="0" fontId="84" fillId="0" borderId="17" xfId="0" applyFont="1" applyBorder="1" applyAlignment="1">
      <alignment horizontal="center" vertical="center"/>
    </xf>
    <xf numFmtId="193" fontId="84" fillId="36" borderId="19" xfId="0" applyNumberFormat="1" applyFont="1" applyFill="1" applyBorder="1" applyAlignment="1">
      <alignment horizontal="center" vertical="center"/>
    </xf>
    <xf numFmtId="0" fontId="84" fillId="0" borderId="0" xfId="0" applyFont="1" applyAlignment="1"/>
    <xf numFmtId="193" fontId="84" fillId="36" borderId="21" xfId="0" applyNumberFormat="1" applyFont="1" applyFill="1" applyBorder="1" applyAlignment="1">
      <alignment horizontal="center" vertical="center" wrapText="1"/>
    </xf>
    <xf numFmtId="193" fontId="84" fillId="36" borderId="24" xfId="0" applyNumberFormat="1" applyFont="1" applyFill="1" applyBorder="1" applyAlignment="1">
      <alignment horizontal="center" vertical="center" wrapText="1"/>
    </xf>
    <xf numFmtId="0" fontId="45" fillId="0" borderId="0" xfId="11" applyFont="1" applyFill="1" applyBorder="1" applyAlignment="1" applyProtection="1">
      <alignment horizontal="center"/>
    </xf>
    <xf numFmtId="0" fontId="84" fillId="0" borderId="11" xfId="0" applyFont="1" applyBorder="1" applyAlignment="1">
      <alignment horizontal="left" wrapText="1" indent="1"/>
    </xf>
    <xf numFmtId="0" fontId="88" fillId="0" borderId="11" xfId="0" applyFont="1" applyBorder="1" applyAlignment="1">
      <alignment horizontal="left" wrapText="1" indent="1"/>
    </xf>
    <xf numFmtId="0" fontId="88" fillId="0" borderId="11" xfId="0" applyFont="1" applyFill="1" applyBorder="1" applyAlignment="1">
      <alignment horizontal="right" wrapText="1"/>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7" xfId="0" applyFont="1" applyBorder="1" applyAlignment="1">
      <alignment horizontal="center" vertical="center" wrapText="1"/>
    </xf>
    <xf numFmtId="0" fontId="84" fillId="0" borderId="18" xfId="0" applyFont="1" applyFill="1" applyBorder="1" applyAlignment="1">
      <alignment horizontal="left" vertical="center" wrapText="1" indent="2"/>
    </xf>
    <xf numFmtId="0" fontId="95" fillId="0" borderId="0" xfId="11" applyFont="1" applyFill="1" applyBorder="1" applyAlignment="1" applyProtection="1"/>
    <xf numFmtId="0" fontId="96"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2" fillId="0" borderId="3" xfId="0" applyFont="1" applyFill="1" applyBorder="1" applyAlignment="1" applyProtection="1">
      <alignment horizontal="left" indent="4"/>
      <protection locked="0"/>
    </xf>
    <xf numFmtId="0" fontId="2" fillId="0" borderId="10" xfId="0" applyNumberFormat="1" applyFont="1" applyFill="1" applyBorder="1" applyAlignment="1">
      <alignment horizontal="left" vertical="center" wrapText="1" indent="4"/>
    </xf>
    <xf numFmtId="0" fontId="2" fillId="0" borderId="3" xfId="0" applyFont="1" applyFill="1" applyBorder="1" applyAlignment="1" applyProtection="1">
      <alignment horizontal="left" vertical="center" indent="11"/>
      <protection locked="0"/>
    </xf>
    <xf numFmtId="0" fontId="97" fillId="0" borderId="10" xfId="0" applyNumberFormat="1" applyFont="1" applyFill="1" applyBorder="1" applyAlignment="1">
      <alignment horizontal="left" vertical="center" wrapText="1"/>
    </xf>
    <xf numFmtId="0" fontId="96" fillId="0" borderId="10" xfId="0" applyNumberFormat="1" applyFont="1" applyFill="1" applyBorder="1" applyAlignment="1">
      <alignment vertical="center"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11" xfId="0" applyFont="1" applyFill="1" applyBorder="1" applyAlignment="1">
      <alignment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21" xfId="1" applyNumberFormat="1" applyFont="1" applyFill="1" applyBorder="1" applyAlignment="1" applyProtection="1">
      <alignment horizontal="center" vertical="center" wrapText="1"/>
      <protection locked="0"/>
    </xf>
    <xf numFmtId="0" fontId="45" fillId="0" borderId="8" xfId="0" applyFont="1" applyFill="1" applyBorder="1" applyAlignment="1" applyProtection="1">
      <alignment horizontal="left"/>
    </xf>
    <xf numFmtId="0" fontId="3" fillId="0" borderId="56" xfId="0" applyFont="1" applyBorder="1"/>
    <xf numFmtId="0" fontId="3" fillId="0" borderId="57" xfId="0" applyFont="1" applyBorder="1"/>
    <xf numFmtId="0" fontId="3" fillId="0" borderId="18" xfId="0" applyFont="1" applyBorder="1" applyAlignment="1">
      <alignment horizontal="center" vertical="center"/>
    </xf>
    <xf numFmtId="0" fontId="3" fillId="0" borderId="27" xfId="0" applyFont="1" applyBorder="1" applyAlignment="1">
      <alignment horizontal="center" vertical="center"/>
    </xf>
    <xf numFmtId="0" fontId="3" fillId="0" borderId="19" xfId="0" applyFont="1" applyBorder="1" applyAlignment="1">
      <alignment horizontal="center" vertical="center"/>
    </xf>
    <xf numFmtId="0" fontId="98" fillId="0" borderId="0" xfId="0" applyFont="1"/>
    <xf numFmtId="0" fontId="3" fillId="0" borderId="68" xfId="0" applyFont="1" applyBorder="1"/>
    <xf numFmtId="0" fontId="3" fillId="0" borderId="0" xfId="0" applyFont="1"/>
    <xf numFmtId="0" fontId="3" fillId="0" borderId="18" xfId="0" applyFont="1" applyBorder="1" applyAlignment="1">
      <alignment wrapText="1"/>
    </xf>
    <xf numFmtId="0" fontId="3" fillId="0" borderId="27" xfId="0" applyFont="1" applyBorder="1" applyAlignment="1">
      <alignment wrapText="1"/>
    </xf>
    <xf numFmtId="0" fontId="3" fillId="0" borderId="19" xfId="0" applyFont="1" applyBorder="1" applyAlignment="1">
      <alignment wrapText="1"/>
    </xf>
    <xf numFmtId="0" fontId="3" fillId="0" borderId="3" xfId="0" applyFont="1" applyFill="1" applyBorder="1" applyAlignment="1">
      <alignment horizontal="center" vertical="center" wrapText="1"/>
    </xf>
    <xf numFmtId="193" fontId="3" fillId="0" borderId="3" xfId="0" applyNumberFormat="1" applyFont="1" applyBorder="1"/>
    <xf numFmtId="193" fontId="3" fillId="36" borderId="23" xfId="0" applyNumberFormat="1" applyFont="1" applyFill="1" applyBorder="1"/>
    <xf numFmtId="9" fontId="3" fillId="0" borderId="21" xfId="20962" applyFont="1" applyBorder="1"/>
    <xf numFmtId="9" fontId="3" fillId="36" borderId="24" xfId="20962" applyFont="1" applyFill="1" applyBorder="1"/>
    <xf numFmtId="0" fontId="86" fillId="0" borderId="0" xfId="0" applyFont="1" applyFill="1" applyBorder="1" applyAlignment="1">
      <alignment horizontal="center" wrapText="1"/>
    </xf>
    <xf numFmtId="167" fontId="84" fillId="0" borderId="3" xfId="0" applyNumberFormat="1" applyFont="1" applyBorder="1" applyAlignment="1"/>
    <xf numFmtId="167" fontId="84" fillId="36" borderId="23" xfId="0" applyNumberFormat="1" applyFont="1" applyFill="1" applyBorder="1"/>
    <xf numFmtId="0" fontId="84" fillId="0" borderId="0" xfId="0" applyFont="1" applyFill="1" applyBorder="1" applyAlignment="1">
      <alignment vertical="center" wrapText="1"/>
    </xf>
    <xf numFmtId="0" fontId="84" fillId="0" borderId="74" xfId="0" applyFont="1" applyFill="1" applyBorder="1" applyAlignment="1">
      <alignment vertical="center" wrapText="1"/>
    </xf>
    <xf numFmtId="0" fontId="84" fillId="0" borderId="20" xfId="0" applyFont="1" applyFill="1" applyBorder="1"/>
    <xf numFmtId="0" fontId="84" fillId="0" borderId="20" xfId="0" applyFont="1" applyFill="1" applyBorder="1" applyAlignment="1">
      <alignment horizontal="center"/>
    </xf>
    <xf numFmtId="167" fontId="85" fillId="0" borderId="0" xfId="0" applyNumberFormat="1" applyFont="1" applyFill="1"/>
    <xf numFmtId="193" fontId="86" fillId="36" borderId="23"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2" xfId="0" applyFont="1" applyFill="1" applyBorder="1" applyAlignment="1">
      <alignment wrapText="1"/>
    </xf>
    <xf numFmtId="0" fontId="97" fillId="0" borderId="0" xfId="0" applyFont="1" applyAlignment="1">
      <alignment wrapText="1"/>
    </xf>
    <xf numFmtId="0" fontId="2" fillId="0" borderId="0" xfId="0" applyFont="1" applyAlignment="1">
      <alignment wrapText="1"/>
    </xf>
    <xf numFmtId="0" fontId="3" fillId="0" borderId="0" xfId="0" applyFont="1" applyFill="1"/>
    <xf numFmtId="0" fontId="100" fillId="3" borderId="84" xfId="0" applyFont="1" applyFill="1" applyBorder="1" applyAlignment="1">
      <alignment horizontal="left"/>
    </xf>
    <xf numFmtId="0" fontId="4" fillId="3" borderId="87" xfId="0" applyFont="1" applyFill="1" applyBorder="1" applyAlignment="1">
      <alignment vertical="center"/>
    </xf>
    <xf numFmtId="0" fontId="3" fillId="3" borderId="88" xfId="0" applyFont="1" applyFill="1" applyBorder="1" applyAlignment="1">
      <alignment vertical="center"/>
    </xf>
    <xf numFmtId="0" fontId="3" fillId="0" borderId="72" xfId="0" applyFont="1" applyFill="1" applyBorder="1" applyAlignment="1">
      <alignment horizontal="center" vertical="center"/>
    </xf>
    <xf numFmtId="0" fontId="3" fillId="0" borderId="7" xfId="0" applyFont="1" applyFill="1" applyBorder="1" applyAlignment="1">
      <alignment vertical="center"/>
    </xf>
    <xf numFmtId="0" fontId="3" fillId="0" borderId="20" xfId="0" applyFont="1" applyFill="1" applyBorder="1" applyAlignment="1">
      <alignment horizontal="center" vertical="center"/>
    </xf>
    <xf numFmtId="0" fontId="3" fillId="0" borderId="22" xfId="0" applyFont="1" applyFill="1" applyBorder="1" applyAlignment="1">
      <alignment horizontal="center" vertical="center"/>
    </xf>
    <xf numFmtId="0" fontId="4" fillId="0" borderId="23" xfId="0" applyFont="1" applyFill="1" applyBorder="1" applyAlignment="1">
      <alignment vertical="center"/>
    </xf>
    <xf numFmtId="0" fontId="3" fillId="3" borderId="68" xfId="0" applyFont="1" applyFill="1" applyBorder="1" applyAlignment="1">
      <alignment horizontal="center" vertical="center"/>
    </xf>
    <xf numFmtId="0" fontId="3" fillId="3" borderId="0" xfId="0" applyFont="1" applyFill="1" applyBorder="1" applyAlignment="1">
      <alignment vertical="center"/>
    </xf>
    <xf numFmtId="0" fontId="3" fillId="0" borderId="17" xfId="0" applyFont="1" applyFill="1" applyBorder="1" applyAlignment="1">
      <alignment horizontal="center" vertical="center"/>
    </xf>
    <xf numFmtId="0" fontId="3" fillId="0" borderId="18" xfId="0" applyFont="1" applyFill="1" applyBorder="1" applyAlignment="1">
      <alignment vertical="center"/>
    </xf>
    <xf numFmtId="169" fontId="9" fillId="37" borderId="57" xfId="20" applyBorder="1"/>
    <xf numFmtId="0" fontId="3" fillId="0" borderId="90" xfId="0" applyFont="1" applyFill="1" applyBorder="1" applyAlignment="1">
      <alignment horizontal="center" vertical="center"/>
    </xf>
    <xf numFmtId="0" fontId="3" fillId="0" borderId="91" xfId="0" applyFont="1" applyFill="1" applyBorder="1" applyAlignment="1">
      <alignment vertical="center"/>
    </xf>
    <xf numFmtId="169" fontId="9" fillId="37" borderId="25" xfId="20" applyBorder="1"/>
    <xf numFmtId="169" fontId="9" fillId="37" borderId="92" xfId="20" applyBorder="1"/>
    <xf numFmtId="169" fontId="9" fillId="37" borderId="26" xfId="20" applyBorder="1"/>
    <xf numFmtId="0" fontId="3" fillId="0" borderId="94" xfId="0" applyFont="1" applyFill="1" applyBorder="1" applyAlignment="1">
      <alignment horizontal="center" vertical="center"/>
    </xf>
    <xf numFmtId="0" fontId="3" fillId="0" borderId="95" xfId="0" applyFont="1" applyFill="1" applyBorder="1" applyAlignment="1">
      <alignment vertical="center"/>
    </xf>
    <xf numFmtId="169" fontId="9" fillId="37" borderId="31" xfId="20" applyBorder="1"/>
    <xf numFmtId="0" fontId="4" fillId="0" borderId="0" xfId="0" applyFont="1" applyFill="1" applyAlignment="1">
      <alignment horizontal="center"/>
    </xf>
    <xf numFmtId="0" fontId="86" fillId="0" borderId="86" xfId="0" applyFont="1" applyFill="1" applyBorder="1" applyAlignment="1">
      <alignment horizontal="center" vertical="center" wrapText="1"/>
    </xf>
    <xf numFmtId="193" fontId="86" fillId="36" borderId="24" xfId="0" applyNumberFormat="1" applyFont="1" applyFill="1" applyBorder="1" applyAlignment="1">
      <alignment horizontal="center" vertical="center"/>
    </xf>
    <xf numFmtId="0" fontId="95" fillId="0" borderId="0" xfId="11" applyFont="1" applyFill="1" applyBorder="1" applyProtection="1"/>
    <xf numFmtId="0" fontId="4" fillId="36" borderId="18" xfId="0" applyFont="1" applyFill="1" applyBorder="1" applyAlignment="1">
      <alignment horizontal="center" vertical="center" wrapText="1"/>
    </xf>
    <xf numFmtId="0" fontId="4" fillId="36" borderId="19" xfId="0" applyFont="1" applyFill="1" applyBorder="1" applyAlignment="1">
      <alignment horizontal="center" vertical="center" wrapText="1"/>
    </xf>
    <xf numFmtId="0" fontId="4" fillId="36" borderId="20" xfId="0" applyFont="1" applyFill="1" applyBorder="1" applyAlignment="1">
      <alignment horizontal="left" vertical="center" wrapText="1"/>
    </xf>
    <xf numFmtId="0" fontId="4" fillId="36" borderId="86" xfId="0" applyFont="1" applyFill="1" applyBorder="1" applyAlignment="1">
      <alignment horizontal="left" vertical="center" wrapText="1"/>
    </xf>
    <xf numFmtId="0" fontId="3" fillId="0" borderId="20" xfId="0" applyFont="1" applyFill="1" applyBorder="1" applyAlignment="1">
      <alignment horizontal="right" vertical="center" wrapText="1"/>
    </xf>
    <xf numFmtId="0" fontId="101" fillId="0" borderId="20" xfId="0" applyFont="1" applyFill="1" applyBorder="1" applyAlignment="1">
      <alignment horizontal="right" vertical="center" wrapText="1"/>
    </xf>
    <xf numFmtId="0" fontId="4" fillId="0" borderId="20"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1" fillId="0" borderId="0" xfId="0" applyFont="1" applyFill="1" applyAlignment="1">
      <alignment horizontal="left" vertical="center"/>
    </xf>
    <xf numFmtId="49" fontId="102" fillId="0" borderId="22" xfId="5" applyNumberFormat="1" applyFont="1" applyFill="1" applyBorder="1" applyAlignment="1" applyProtection="1">
      <alignment horizontal="left" vertical="center"/>
      <protection locked="0"/>
    </xf>
    <xf numFmtId="0" fontId="103" fillId="0" borderId="23" xfId="9" applyFont="1" applyFill="1" applyBorder="1" applyAlignment="1" applyProtection="1">
      <alignment horizontal="left" vertical="center" wrapText="1"/>
      <protection locked="0"/>
    </xf>
    <xf numFmtId="0" fontId="84" fillId="0" borderId="85" xfId="0" applyFont="1" applyBorder="1" applyAlignment="1">
      <alignment vertical="center" wrapText="1"/>
    </xf>
    <xf numFmtId="14" fontId="2" fillId="3" borderId="85" xfId="8" quotePrefix="1" applyNumberFormat="1" applyFont="1" applyFill="1" applyBorder="1" applyAlignment="1" applyProtection="1">
      <alignment horizontal="left"/>
      <protection locked="0"/>
    </xf>
    <xf numFmtId="3" fontId="104" fillId="36" borderId="86" xfId="0" applyNumberFormat="1" applyFont="1" applyFill="1" applyBorder="1" applyAlignment="1">
      <alignment vertical="center" wrapText="1"/>
    </xf>
    <xf numFmtId="3" fontId="104" fillId="36" borderId="23" xfId="0" applyNumberFormat="1" applyFont="1" applyFill="1" applyBorder="1" applyAlignment="1">
      <alignment vertical="center" wrapText="1"/>
    </xf>
    <xf numFmtId="3" fontId="104" fillId="36" borderId="24" xfId="0" applyNumberFormat="1" applyFont="1" applyFill="1" applyBorder="1" applyAlignment="1">
      <alignment vertical="center" wrapText="1"/>
    </xf>
    <xf numFmtId="0" fontId="6" fillId="0" borderId="85" xfId="17" applyFill="1" applyBorder="1" applyAlignment="1" applyProtection="1"/>
    <xf numFmtId="49" fontId="84" fillId="0" borderId="85"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7" borderId="101" xfId="20964" applyFont="1" applyFill="1" applyBorder="1" applyAlignment="1">
      <alignment vertical="center"/>
    </xf>
    <xf numFmtId="0" fontId="45" fillId="77" borderId="102" xfId="20964" applyFont="1" applyFill="1" applyBorder="1" applyAlignment="1">
      <alignment vertical="center"/>
    </xf>
    <xf numFmtId="0" fontId="45" fillId="77" borderId="99" xfId="20964" applyFont="1" applyFill="1" applyBorder="1" applyAlignment="1">
      <alignment vertical="center"/>
    </xf>
    <xf numFmtId="0" fontId="106" fillId="70" borderId="98" xfId="20964" applyFont="1" applyFill="1" applyBorder="1" applyAlignment="1">
      <alignment horizontal="center" vertical="center"/>
    </xf>
    <xf numFmtId="0" fontId="106" fillId="70" borderId="99" xfId="20964" applyFont="1" applyFill="1" applyBorder="1" applyAlignment="1">
      <alignment horizontal="left" vertical="center" wrapText="1"/>
    </xf>
    <xf numFmtId="164" fontId="106" fillId="0" borderId="100" xfId="7" applyNumberFormat="1" applyFont="1" applyFill="1" applyBorder="1" applyAlignment="1" applyProtection="1">
      <alignment horizontal="right" vertical="center"/>
      <protection locked="0"/>
    </xf>
    <xf numFmtId="0" fontId="105" fillId="78" borderId="100" xfId="20964" applyFont="1" applyFill="1" applyBorder="1" applyAlignment="1">
      <alignment horizontal="center" vertical="center"/>
    </xf>
    <xf numFmtId="0" fontId="105" fillId="78" borderId="102" xfId="20964" applyFont="1" applyFill="1" applyBorder="1" applyAlignment="1">
      <alignment vertical="top" wrapText="1"/>
    </xf>
    <xf numFmtId="164" fontId="45" fillId="77" borderId="99" xfId="7" applyNumberFormat="1" applyFont="1" applyFill="1" applyBorder="1" applyAlignment="1">
      <alignment horizontal="right" vertical="center"/>
    </xf>
    <xf numFmtId="0" fontId="107" fillId="70" borderId="98" xfId="20964" applyFont="1" applyFill="1" applyBorder="1" applyAlignment="1">
      <alignment horizontal="center" vertical="center"/>
    </xf>
    <xf numFmtId="0" fontId="106" fillId="70" borderId="102" xfId="20964" applyFont="1" applyFill="1" applyBorder="1" applyAlignment="1">
      <alignment vertical="center" wrapText="1"/>
    </xf>
    <xf numFmtId="0" fontId="106" fillId="70" borderId="99" xfId="20964" applyFont="1" applyFill="1" applyBorder="1" applyAlignment="1">
      <alignment horizontal="left" vertical="center"/>
    </xf>
    <xf numFmtId="0" fontId="107" fillId="3" borderId="98" xfId="20964" applyFont="1" applyFill="1" applyBorder="1" applyAlignment="1">
      <alignment horizontal="center" vertical="center"/>
    </xf>
    <xf numFmtId="0" fontId="106" fillId="3" borderId="99" xfId="20964" applyFont="1" applyFill="1" applyBorder="1" applyAlignment="1">
      <alignment horizontal="left" vertical="center"/>
    </xf>
    <xf numFmtId="0" fontId="107" fillId="0" borderId="98" xfId="20964" applyFont="1" applyFill="1" applyBorder="1" applyAlignment="1">
      <alignment horizontal="center" vertical="center"/>
    </xf>
    <xf numFmtId="0" fontId="106" fillId="0" borderId="99" xfId="20964" applyFont="1" applyFill="1" applyBorder="1" applyAlignment="1">
      <alignment horizontal="left" vertical="center"/>
    </xf>
    <xf numFmtId="0" fontId="108" fillId="78" borderId="100" xfId="20964" applyFont="1" applyFill="1" applyBorder="1" applyAlignment="1">
      <alignment horizontal="center" vertical="center"/>
    </xf>
    <xf numFmtId="0" fontId="105" fillId="78" borderId="102" xfId="20964" applyFont="1" applyFill="1" applyBorder="1" applyAlignment="1">
      <alignment vertical="center"/>
    </xf>
    <xf numFmtId="164" fontId="106" fillId="78" borderId="100" xfId="7" applyNumberFormat="1" applyFont="1" applyFill="1" applyBorder="1" applyAlignment="1" applyProtection="1">
      <alignment horizontal="right" vertical="center"/>
      <protection locked="0"/>
    </xf>
    <xf numFmtId="0" fontId="105" fillId="77" borderId="101" xfId="20964" applyFont="1" applyFill="1" applyBorder="1" applyAlignment="1">
      <alignment vertical="center"/>
    </xf>
    <xf numFmtId="0" fontId="105" fillId="77" borderId="102" xfId="20964" applyFont="1" applyFill="1" applyBorder="1" applyAlignment="1">
      <alignment vertical="center"/>
    </xf>
    <xf numFmtId="164" fontId="105" fillId="77" borderId="99" xfId="7" applyNumberFormat="1" applyFont="1" applyFill="1" applyBorder="1" applyAlignment="1">
      <alignment horizontal="right" vertical="center"/>
    </xf>
    <xf numFmtId="0" fontId="110" fillId="3" borderId="98" xfId="20964" applyFont="1" applyFill="1" applyBorder="1" applyAlignment="1">
      <alignment horizontal="center" vertical="center"/>
    </xf>
    <xf numFmtId="0" fontId="111" fillId="78" borderId="100" xfId="20964" applyFont="1" applyFill="1" applyBorder="1" applyAlignment="1">
      <alignment horizontal="center" vertical="center"/>
    </xf>
    <xf numFmtId="0" fontId="45" fillId="78" borderId="102" xfId="20964" applyFont="1" applyFill="1" applyBorder="1" applyAlignment="1">
      <alignment vertical="center"/>
    </xf>
    <xf numFmtId="0" fontId="110" fillId="70" borderId="98" xfId="20964" applyFont="1" applyFill="1" applyBorder="1" applyAlignment="1">
      <alignment horizontal="center" vertical="center"/>
    </xf>
    <xf numFmtId="0" fontId="111" fillId="3" borderId="100" xfId="20964" applyFont="1" applyFill="1" applyBorder="1" applyAlignment="1">
      <alignment horizontal="center" vertical="center"/>
    </xf>
    <xf numFmtId="0" fontId="45" fillId="3" borderId="102" xfId="20964" applyFont="1" applyFill="1" applyBorder="1" applyAlignment="1">
      <alignment vertical="center"/>
    </xf>
    <xf numFmtId="0" fontId="107" fillId="70" borderId="100" xfId="20964" applyFont="1" applyFill="1" applyBorder="1" applyAlignment="1">
      <alignment horizontal="center" vertical="center"/>
    </xf>
    <xf numFmtId="0" fontId="19" fillId="70" borderId="100" xfId="20964" applyFont="1" applyFill="1" applyBorder="1" applyAlignment="1">
      <alignment horizontal="center" vertical="center"/>
    </xf>
    <xf numFmtId="0" fontId="101" fillId="0" borderId="100" xfId="0" applyFont="1" applyFill="1" applyBorder="1" applyAlignment="1">
      <alignment horizontal="left" vertical="center" wrapText="1"/>
    </xf>
    <xf numFmtId="10" fontId="97" fillId="0" borderId="100" xfId="20962" applyNumberFormat="1" applyFont="1" applyFill="1" applyBorder="1" applyAlignment="1">
      <alignment horizontal="left" vertical="center" wrapText="1"/>
    </xf>
    <xf numFmtId="1" fontId="3" fillId="0" borderId="86" xfId="0" applyNumberFormat="1" applyFont="1" applyFill="1" applyBorder="1" applyAlignment="1">
      <alignment horizontal="right" vertical="center" wrapText="1"/>
    </xf>
    <xf numFmtId="10" fontId="3" fillId="0" borderId="100" xfId="20962" applyNumberFormat="1" applyFont="1" applyFill="1" applyBorder="1" applyAlignment="1">
      <alignment horizontal="left" vertical="center" wrapText="1"/>
    </xf>
    <xf numFmtId="10" fontId="4" fillId="36" borderId="100" xfId="0" applyNumberFormat="1" applyFont="1" applyFill="1" applyBorder="1" applyAlignment="1">
      <alignment horizontal="left" vertical="center" wrapText="1"/>
    </xf>
    <xf numFmtId="10" fontId="101" fillId="0" borderId="100" xfId="20962" applyNumberFormat="1" applyFont="1" applyFill="1" applyBorder="1" applyAlignment="1">
      <alignment horizontal="left" vertical="center" wrapText="1"/>
    </xf>
    <xf numFmtId="10" fontId="4" fillId="36" borderId="100" xfId="20962" applyNumberFormat="1" applyFont="1" applyFill="1" applyBorder="1" applyAlignment="1">
      <alignment horizontal="left" vertical="center" wrapText="1"/>
    </xf>
    <xf numFmtId="10" fontId="4" fillId="36" borderId="100" xfId="0" applyNumberFormat="1" applyFont="1" applyFill="1" applyBorder="1" applyAlignment="1">
      <alignment horizontal="center" vertical="center" wrapText="1"/>
    </xf>
    <xf numFmtId="10" fontId="103" fillId="0" borderId="23" xfId="20962" applyNumberFormat="1" applyFont="1" applyFill="1" applyBorder="1" applyAlignment="1" applyProtection="1">
      <alignment horizontal="left" vertical="center"/>
    </xf>
    <xf numFmtId="0" fontId="4" fillId="36" borderId="100" xfId="0" applyFont="1" applyFill="1" applyBorder="1" applyAlignment="1">
      <alignment horizontal="left" vertical="center" wrapText="1"/>
    </xf>
    <xf numFmtId="0" fontId="3" fillId="0" borderId="100" xfId="0" applyFont="1" applyFill="1" applyBorder="1" applyAlignment="1">
      <alignment horizontal="left" vertical="center" wrapText="1"/>
    </xf>
    <xf numFmtId="10" fontId="4" fillId="36" borderId="86" xfId="0" applyNumberFormat="1" applyFont="1" applyFill="1" applyBorder="1" applyAlignment="1">
      <alignment horizontal="left" vertical="center" wrapText="1"/>
    </xf>
    <xf numFmtId="10" fontId="4" fillId="36" borderId="86" xfId="20962" applyNumberFormat="1" applyFont="1" applyFill="1" applyBorder="1" applyAlignment="1">
      <alignment horizontal="left" vertical="center" wrapText="1"/>
    </xf>
    <xf numFmtId="0" fontId="4" fillId="36" borderId="86" xfId="0" applyFont="1" applyFill="1" applyBorder="1" applyAlignment="1">
      <alignment horizontal="center" vertical="center" wrapText="1"/>
    </xf>
    <xf numFmtId="1" fontId="3" fillId="0" borderId="24" xfId="0" applyNumberFormat="1" applyFont="1" applyFill="1" applyBorder="1" applyAlignment="1">
      <alignment horizontal="right" vertical="center" wrapText="1"/>
    </xf>
    <xf numFmtId="0" fontId="4" fillId="36" borderId="87" xfId="0" applyFont="1" applyFill="1" applyBorder="1" applyAlignment="1">
      <alignment vertical="center" wrapText="1"/>
    </xf>
    <xf numFmtId="0" fontId="4" fillId="36" borderId="99" xfId="0" applyFont="1" applyFill="1" applyBorder="1" applyAlignment="1">
      <alignment vertical="center" wrapText="1"/>
    </xf>
    <xf numFmtId="0" fontId="4" fillId="36" borderId="75" xfId="0" applyFont="1" applyFill="1" applyBorder="1" applyAlignment="1">
      <alignment vertical="center" wrapText="1"/>
    </xf>
    <xf numFmtId="0" fontId="4" fillId="36" borderId="30" xfId="0" applyFont="1" applyFill="1" applyBorder="1" applyAlignment="1">
      <alignment vertical="center" wrapText="1"/>
    </xf>
    <xf numFmtId="0" fontId="84" fillId="0" borderId="100" xfId="0" applyFont="1" applyBorder="1"/>
    <xf numFmtId="0" fontId="6" fillId="0" borderId="100" xfId="17" applyFill="1" applyBorder="1" applyAlignment="1" applyProtection="1">
      <alignment horizontal="left" vertical="center"/>
    </xf>
    <xf numFmtId="0" fontId="6" fillId="0" borderId="100" xfId="17" applyBorder="1" applyAlignment="1" applyProtection="1"/>
    <xf numFmtId="0" fontId="84" fillId="0" borderId="100" xfId="0" applyFont="1" applyFill="1" applyBorder="1"/>
    <xf numFmtId="0" fontId="6" fillId="0" borderId="100" xfId="17" applyFill="1" applyBorder="1" applyAlignment="1" applyProtection="1">
      <alignment horizontal="left" vertical="center" wrapText="1"/>
    </xf>
    <xf numFmtId="0" fontId="6" fillId="0" borderId="100" xfId="17" applyFill="1" applyBorder="1" applyAlignment="1" applyProtection="1"/>
    <xf numFmtId="0" fontId="45" fillId="0" borderId="18" xfId="0" applyFont="1" applyBorder="1" applyAlignment="1">
      <alignment horizontal="center" vertical="center" wrapText="1"/>
    </xf>
    <xf numFmtId="0" fontId="45" fillId="0" borderId="19" xfId="0" applyFont="1" applyBorder="1" applyAlignment="1">
      <alignment horizontal="center" vertical="center" wrapText="1"/>
    </xf>
    <xf numFmtId="3" fontId="104" fillId="36" borderId="100" xfId="0" applyNumberFormat="1" applyFont="1" applyFill="1" applyBorder="1" applyAlignment="1">
      <alignment vertical="center" wrapText="1"/>
    </xf>
    <xf numFmtId="3" fontId="104" fillId="36" borderId="101" xfId="0" applyNumberFormat="1" applyFont="1" applyFill="1" applyBorder="1" applyAlignment="1">
      <alignment vertical="center" wrapText="1"/>
    </xf>
    <xf numFmtId="3" fontId="104" fillId="36" borderId="25" xfId="0" applyNumberFormat="1" applyFont="1" applyFill="1" applyBorder="1" applyAlignment="1">
      <alignment vertical="center" wrapText="1"/>
    </xf>
    <xf numFmtId="3" fontId="104" fillId="36" borderId="88" xfId="0" applyNumberFormat="1" applyFont="1" applyFill="1" applyBorder="1" applyAlignment="1">
      <alignment vertical="center" wrapText="1"/>
    </xf>
    <xf numFmtId="3" fontId="104" fillId="36" borderId="40" xfId="0" applyNumberFormat="1" applyFont="1" applyFill="1" applyBorder="1" applyAlignment="1">
      <alignment vertical="center" wrapText="1"/>
    </xf>
    <xf numFmtId="0" fontId="2" fillId="0" borderId="18" xfId="0" applyNumberFormat="1" applyFont="1" applyFill="1" applyBorder="1" applyAlignment="1">
      <alignment horizontal="left" vertical="center" wrapText="1" indent="1"/>
    </xf>
    <xf numFmtId="0" fontId="2" fillId="0" borderId="19" xfId="0" applyNumberFormat="1" applyFont="1" applyFill="1" applyBorder="1" applyAlignment="1">
      <alignment horizontal="left" vertical="center" wrapText="1" indent="1"/>
    </xf>
    <xf numFmtId="14" fontId="2" fillId="0" borderId="0" xfId="0" applyNumberFormat="1" applyFont="1"/>
    <xf numFmtId="14" fontId="84" fillId="0" borderId="0" xfId="0" applyNumberFormat="1" applyFont="1"/>
    <xf numFmtId="169" fontId="2" fillId="37" borderId="0" xfId="20" applyFont="1" applyBorder="1"/>
    <xf numFmtId="169" fontId="2" fillId="37" borderId="97" xfId="20" applyFont="1" applyBorder="1"/>
    <xf numFmtId="0" fontId="2" fillId="0" borderId="20" xfId="0" applyFont="1" applyFill="1" applyBorder="1" applyAlignment="1">
      <alignment horizontal="right" vertical="center" wrapText="1"/>
    </xf>
    <xf numFmtId="0" fontId="2" fillId="2" borderId="20" xfId="0" applyFont="1" applyFill="1" applyBorder="1" applyAlignment="1">
      <alignment horizontal="right" vertical="center"/>
    </xf>
    <xf numFmtId="0" fontId="45" fillId="0" borderId="20" xfId="0" applyFont="1" applyFill="1" applyBorder="1" applyAlignment="1">
      <alignment horizontal="center" vertical="center" wrapText="1"/>
    </xf>
    <xf numFmtId="0" fontId="2" fillId="2" borderId="22"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6" xfId="0" applyFont="1" applyFill="1" applyBorder="1"/>
    <xf numFmtId="0" fontId="3" fillId="3" borderId="103" xfId="0" applyFont="1" applyFill="1" applyBorder="1" applyAlignment="1">
      <alignment wrapText="1"/>
    </xf>
    <xf numFmtId="0" fontId="3" fillId="3" borderId="104" xfId="0" applyFont="1" applyFill="1" applyBorder="1"/>
    <xf numFmtId="0" fontId="4" fillId="3" borderId="81" xfId="0" applyFont="1" applyFill="1" applyBorder="1" applyAlignment="1">
      <alignment horizontal="center" wrapText="1"/>
    </xf>
    <xf numFmtId="0" fontId="3" fillId="0" borderId="100" xfId="0" applyFont="1" applyFill="1" applyBorder="1" applyAlignment="1">
      <alignment horizontal="center"/>
    </xf>
    <xf numFmtId="0" fontId="3" fillId="0" borderId="100" xfId="0" applyFont="1" applyBorder="1" applyAlignment="1">
      <alignment horizontal="center"/>
    </xf>
    <xf numFmtId="0" fontId="3" fillId="3" borderId="68"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97" xfId="0" applyFont="1" applyFill="1" applyBorder="1" applyAlignment="1">
      <alignment horizontal="center" vertical="center" wrapText="1"/>
    </xf>
    <xf numFmtId="0" fontId="3" fillId="0" borderId="20" xfId="0" applyFont="1" applyBorder="1"/>
    <xf numFmtId="0" fontId="3" fillId="0" borderId="100" xfId="0" applyFont="1" applyBorder="1" applyAlignment="1">
      <alignment wrapText="1"/>
    </xf>
    <xf numFmtId="164" fontId="3" fillId="0" borderId="100" xfId="7" applyNumberFormat="1" applyFont="1" applyBorder="1"/>
    <xf numFmtId="164" fontId="3" fillId="0" borderId="86" xfId="7" applyNumberFormat="1" applyFont="1" applyBorder="1"/>
    <xf numFmtId="0" fontId="100" fillId="0" borderId="100" xfId="0" applyFont="1" applyBorder="1" applyAlignment="1">
      <alignment horizontal="left" wrapText="1" indent="2"/>
    </xf>
    <xf numFmtId="169" fontId="9" fillId="37" borderId="100" xfId="20" applyBorder="1"/>
    <xf numFmtId="164" fontId="3" fillId="0" borderId="100" xfId="7" applyNumberFormat="1" applyFont="1" applyBorder="1" applyAlignment="1">
      <alignment vertical="center"/>
    </xf>
    <xf numFmtId="0" fontId="4" fillId="0" borderId="20" xfId="0" applyFont="1" applyBorder="1"/>
    <xf numFmtId="0" fontId="4" fillId="0" borderId="100" xfId="0" applyFont="1" applyBorder="1" applyAlignment="1">
      <alignment wrapText="1"/>
    </xf>
    <xf numFmtId="164" fontId="4" fillId="0" borderId="86" xfId="7" applyNumberFormat="1" applyFont="1" applyBorder="1"/>
    <xf numFmtId="0" fontId="112" fillId="3" borderId="68" xfId="0" applyFont="1" applyFill="1" applyBorder="1" applyAlignment="1">
      <alignment horizontal="left"/>
    </xf>
    <xf numFmtId="0" fontId="112" fillId="3" borderId="0" xfId="0" applyFont="1" applyFill="1" applyBorder="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97" xfId="7" applyNumberFormat="1" applyFont="1" applyFill="1" applyBorder="1"/>
    <xf numFmtId="0" fontId="100" fillId="0" borderId="100" xfId="0" applyFont="1" applyBorder="1" applyAlignment="1">
      <alignment horizontal="left" wrapText="1" indent="4"/>
    </xf>
    <xf numFmtId="0" fontId="3" fillId="3" borderId="0" xfId="0" applyFont="1" applyFill="1" applyBorder="1" applyAlignment="1">
      <alignment wrapText="1"/>
    </xf>
    <xf numFmtId="0" fontId="3" fillId="3" borderId="0" xfId="0" applyFont="1" applyFill="1" applyBorder="1"/>
    <xf numFmtId="0" fontId="3" fillId="3" borderId="97" xfId="0" applyFont="1" applyFill="1" applyBorder="1"/>
    <xf numFmtId="0" fontId="4" fillId="0" borderId="22" xfId="0" applyFont="1" applyBorder="1"/>
    <xf numFmtId="0" fontId="4" fillId="0" borderId="23" xfId="0" applyFont="1" applyBorder="1" applyAlignment="1">
      <alignment wrapText="1"/>
    </xf>
    <xf numFmtId="10" fontId="4" fillId="0" borderId="24" xfId="20962" applyNumberFormat="1" applyFont="1" applyBorder="1"/>
    <xf numFmtId="0" fontId="2" fillId="2" borderId="90" xfId="0" applyFont="1" applyFill="1" applyBorder="1" applyAlignment="1">
      <alignment horizontal="right" vertical="center"/>
    </xf>
    <xf numFmtId="193" fontId="87" fillId="2" borderId="93" xfId="0" applyNumberFormat="1" applyFont="1" applyFill="1" applyBorder="1" applyAlignment="1" applyProtection="1">
      <alignment vertical="center"/>
      <protection locked="0"/>
    </xf>
    <xf numFmtId="0" fontId="113" fillId="0" borderId="0" xfId="11" applyFont="1" applyFill="1" applyBorder="1" applyProtection="1"/>
    <xf numFmtId="0" fontId="113" fillId="0" borderId="0" xfId="11" applyFont="1" applyFill="1" applyBorder="1" applyAlignment="1" applyProtection="1"/>
    <xf numFmtId="0" fontId="115" fillId="0" borderId="0" xfId="11" applyFont="1" applyFill="1" applyBorder="1" applyAlignment="1" applyProtection="1"/>
    <xf numFmtId="0" fontId="118" fillId="0" borderId="115" xfId="13" applyFont="1" applyFill="1" applyBorder="1" applyAlignment="1" applyProtection="1">
      <alignment horizontal="left" vertical="center" wrapText="1"/>
      <protection locked="0"/>
    </xf>
    <xf numFmtId="49" fontId="118" fillId="0" borderId="115" xfId="5" applyNumberFormat="1" applyFont="1" applyFill="1" applyBorder="1" applyAlignment="1" applyProtection="1">
      <alignment horizontal="right" vertical="center"/>
      <protection locked="0"/>
    </xf>
    <xf numFmtId="49" fontId="119" fillId="0" borderId="115" xfId="5" applyNumberFormat="1" applyFont="1" applyFill="1" applyBorder="1" applyAlignment="1" applyProtection="1">
      <alignment horizontal="right" vertical="center"/>
      <protection locked="0"/>
    </xf>
    <xf numFmtId="0" fontId="114" fillId="0" borderId="115" xfId="0" applyFont="1" applyFill="1" applyBorder="1"/>
    <xf numFmtId="166" fontId="113" fillId="0" borderId="115" xfId="20965" applyFont="1" applyFill="1" applyBorder="1"/>
    <xf numFmtId="49" fontId="118" fillId="0" borderId="115" xfId="5" applyNumberFormat="1" applyFont="1" applyFill="1" applyBorder="1" applyAlignment="1" applyProtection="1">
      <alignment horizontal="right" vertical="center" wrapText="1"/>
      <protection locked="0"/>
    </xf>
    <xf numFmtId="49" fontId="119" fillId="0" borderId="115" xfId="5" applyNumberFormat="1" applyFont="1" applyFill="1" applyBorder="1" applyAlignment="1" applyProtection="1">
      <alignment horizontal="right" vertical="center" wrapText="1"/>
      <protection locked="0"/>
    </xf>
    <xf numFmtId="0" fontId="114" fillId="0" borderId="0" xfId="0" applyFont="1" applyFill="1"/>
    <xf numFmtId="0" fontId="113" fillId="0" borderId="115" xfId="0" applyNumberFormat="1" applyFont="1" applyFill="1" applyBorder="1" applyAlignment="1">
      <alignment horizontal="left" vertical="center" wrapText="1"/>
    </xf>
    <xf numFmtId="0" fontId="117" fillId="0" borderId="115" xfId="0" applyFont="1" applyFill="1" applyBorder="1"/>
    <xf numFmtId="0" fontId="114" fillId="0" borderId="0" xfId="0" applyFont="1" applyFill="1" applyBorder="1"/>
    <xf numFmtId="0" fontId="116" fillId="0" borderId="115" xfId="0" applyFont="1" applyFill="1" applyBorder="1" applyAlignment="1">
      <alignment horizontal="left" indent="1"/>
    </xf>
    <xf numFmtId="0" fontId="116" fillId="0" borderId="115" xfId="0" applyFont="1" applyFill="1" applyBorder="1" applyAlignment="1">
      <alignment horizontal="left" wrapText="1" indent="1"/>
    </xf>
    <xf numFmtId="0" fontId="113" fillId="0" borderId="115" xfId="0" applyFont="1" applyFill="1" applyBorder="1" applyAlignment="1">
      <alignment horizontal="left" indent="1"/>
    </xf>
    <xf numFmtId="0" fontId="113" fillId="0" borderId="115" xfId="0" applyNumberFormat="1" applyFont="1" applyFill="1" applyBorder="1" applyAlignment="1">
      <alignment horizontal="left" indent="1"/>
    </xf>
    <xf numFmtId="0" fontId="113" fillId="0" borderId="115" xfId="0" applyFont="1" applyFill="1" applyBorder="1" applyAlignment="1">
      <alignment horizontal="left" wrapText="1" indent="2"/>
    </xf>
    <xf numFmtId="0" fontId="116" fillId="0" borderId="115" xfId="0" applyFont="1" applyFill="1" applyBorder="1" applyAlignment="1">
      <alignment horizontal="left" vertical="center" indent="1"/>
    </xf>
    <xf numFmtId="0" fontId="114" fillId="0" borderId="115" xfId="0" applyFont="1" applyFill="1" applyBorder="1" applyAlignment="1">
      <alignment horizontal="left" wrapText="1"/>
    </xf>
    <xf numFmtId="0" fontId="114" fillId="0" borderId="115" xfId="0" applyFont="1" applyFill="1" applyBorder="1" applyAlignment="1">
      <alignment horizontal="left" wrapText="1" indent="2"/>
    </xf>
    <xf numFmtId="49" fontId="114" fillId="0" borderId="115" xfId="0" applyNumberFormat="1" applyFont="1" applyFill="1" applyBorder="1" applyAlignment="1">
      <alignment horizontal="left" indent="3"/>
    </xf>
    <xf numFmtId="49" fontId="114" fillId="0" borderId="115" xfId="0" applyNumberFormat="1" applyFont="1" applyFill="1" applyBorder="1" applyAlignment="1">
      <alignment horizontal="left" indent="1"/>
    </xf>
    <xf numFmtId="49" fontId="114" fillId="0" borderId="115" xfId="0" applyNumberFormat="1" applyFont="1" applyFill="1" applyBorder="1" applyAlignment="1">
      <alignment horizontal="left" vertical="top" wrapText="1" indent="2"/>
    </xf>
    <xf numFmtId="49" fontId="114" fillId="0" borderId="115" xfId="0" applyNumberFormat="1" applyFont="1" applyFill="1" applyBorder="1" applyAlignment="1">
      <alignment horizontal="left" wrapText="1" indent="3"/>
    </xf>
    <xf numFmtId="49" fontId="114" fillId="0" borderId="115" xfId="0" applyNumberFormat="1" applyFont="1" applyFill="1" applyBorder="1" applyAlignment="1">
      <alignment horizontal="left" wrapText="1" indent="2"/>
    </xf>
    <xf numFmtId="0" fontId="114" fillId="0" borderId="115" xfId="0" applyNumberFormat="1" applyFont="1" applyFill="1" applyBorder="1" applyAlignment="1">
      <alignment horizontal="left" wrapText="1" indent="1"/>
    </xf>
    <xf numFmtId="49" fontId="114" fillId="0" borderId="115" xfId="0" applyNumberFormat="1" applyFont="1" applyFill="1" applyBorder="1" applyAlignment="1">
      <alignment horizontal="left" wrapText="1" indent="1"/>
    </xf>
    <xf numFmtId="0" fontId="116" fillId="0" borderId="74" xfId="0" applyNumberFormat="1" applyFont="1" applyFill="1" applyBorder="1" applyAlignment="1">
      <alignment horizontal="left" vertical="center" wrapText="1"/>
    </xf>
    <xf numFmtId="0" fontId="114" fillId="0" borderId="116" xfId="0" applyFont="1" applyFill="1" applyBorder="1" applyAlignment="1">
      <alignment horizontal="center" vertical="center" wrapText="1"/>
    </xf>
    <xf numFmtId="0" fontId="116" fillId="0" borderId="115" xfId="0" applyNumberFormat="1" applyFont="1" applyFill="1" applyBorder="1" applyAlignment="1">
      <alignment horizontal="left" vertical="center" wrapText="1"/>
    </xf>
    <xf numFmtId="0" fontId="114" fillId="0" borderId="115" xfId="0" applyFont="1" applyFill="1" applyBorder="1" applyAlignment="1">
      <alignment horizontal="left" indent="1"/>
    </xf>
    <xf numFmtId="0" fontId="6" fillId="0" borderId="115" xfId="17" applyBorder="1" applyAlignment="1" applyProtection="1"/>
    <xf numFmtId="0" fontId="117" fillId="0" borderId="115" xfId="0" applyFont="1" applyFill="1" applyBorder="1" applyAlignment="1">
      <alignment horizontal="center" vertical="center" wrapText="1"/>
    </xf>
    <xf numFmtId="0" fontId="114" fillId="0" borderId="7" xfId="0" applyFont="1" applyFill="1" applyBorder="1" applyAlignment="1">
      <alignment horizontal="center" vertical="center" wrapText="1"/>
    </xf>
    <xf numFmtId="0" fontId="114" fillId="0" borderId="0" xfId="0" applyFont="1" applyFill="1" applyBorder="1" applyAlignment="1">
      <alignment horizontal="center" vertical="center" wrapText="1"/>
    </xf>
    <xf numFmtId="14" fontId="84" fillId="0" borderId="0" xfId="0" applyNumberFormat="1" applyFont="1" applyFill="1"/>
    <xf numFmtId="0" fontId="120" fillId="0" borderId="115" xfId="13" applyFont="1" applyFill="1" applyBorder="1" applyAlignment="1" applyProtection="1">
      <alignment horizontal="left" vertical="center" wrapText="1"/>
      <protection locked="0"/>
    </xf>
    <xf numFmtId="0" fontId="114" fillId="0" borderId="0" xfId="0" applyFont="1" applyFill="1" applyAlignment="1">
      <alignment horizontal="left" vertical="top" wrapText="1"/>
    </xf>
    <xf numFmtId="0" fontId="114" fillId="0" borderId="0" xfId="0" applyFont="1" applyFill="1" applyAlignment="1">
      <alignment wrapText="1"/>
    </xf>
    <xf numFmtId="0" fontId="114" fillId="0" borderId="115" xfId="0" applyFont="1" applyFill="1" applyBorder="1" applyAlignment="1">
      <alignment horizontal="center" vertical="center"/>
    </xf>
    <xf numFmtId="0" fontId="114" fillId="0" borderId="115" xfId="0" applyFont="1" applyFill="1" applyBorder="1" applyAlignment="1">
      <alignment horizontal="center" vertical="center" wrapText="1"/>
    </xf>
    <xf numFmtId="0" fontId="117" fillId="0" borderId="0" xfId="0" applyFont="1" applyFill="1"/>
    <xf numFmtId="0" fontId="114" fillId="0" borderId="115" xfId="0" applyFont="1" applyFill="1" applyBorder="1" applyAlignment="1">
      <alignment wrapText="1"/>
    </xf>
    <xf numFmtId="0" fontId="114" fillId="0" borderId="115" xfId="0" applyFont="1" applyFill="1" applyBorder="1" applyAlignment="1">
      <alignment horizontal="left" indent="8"/>
    </xf>
    <xf numFmtId="0" fontId="114" fillId="0" borderId="0" xfId="0" applyFont="1" applyFill="1" applyBorder="1" applyAlignment="1">
      <alignment horizontal="left"/>
    </xf>
    <xf numFmtId="0" fontId="117" fillId="0" borderId="0" xfId="0" applyFont="1" applyFill="1" applyBorder="1"/>
    <xf numFmtId="0" fontId="117" fillId="0" borderId="7" xfId="0" applyFont="1" applyFill="1" applyBorder="1"/>
    <xf numFmtId="0" fontId="114" fillId="0" borderId="0" xfId="0" applyFont="1" applyFill="1" applyBorder="1" applyAlignment="1">
      <alignment horizontal="center" vertical="center"/>
    </xf>
    <xf numFmtId="49" fontId="114" fillId="0" borderId="115" xfId="0" applyNumberFormat="1" applyFont="1" applyFill="1" applyBorder="1" applyAlignment="1">
      <alignment horizontal="center" vertical="center" wrapText="1"/>
    </xf>
    <xf numFmtId="0" fontId="114" fillId="0" borderId="115" xfId="0" applyFont="1" applyFill="1" applyBorder="1" applyAlignment="1">
      <alignment horizontal="center"/>
    </xf>
    <xf numFmtId="0" fontId="114" fillId="0" borderId="7" xfId="0" applyFont="1" applyFill="1" applyBorder="1"/>
    <xf numFmtId="0" fontId="114" fillId="0" borderId="115" xfId="0" applyFont="1" applyFill="1" applyBorder="1" applyAlignment="1">
      <alignment horizontal="left" indent="2"/>
    </xf>
    <xf numFmtId="0" fontId="114" fillId="0" borderId="115" xfId="0" applyNumberFormat="1" applyFont="1" applyFill="1" applyBorder="1" applyAlignment="1">
      <alignment horizontal="left" indent="1"/>
    </xf>
    <xf numFmtId="0" fontId="114" fillId="0" borderId="0" xfId="0" applyFont="1" applyFill="1" applyAlignment="1">
      <alignment horizontal="center" vertical="center"/>
    </xf>
    <xf numFmtId="0" fontId="122" fillId="0" borderId="0" xfId="0" applyFont="1" applyFill="1"/>
    <xf numFmtId="0" fontId="122" fillId="0" borderId="0" xfId="0" applyFont="1" applyFill="1" applyAlignment="1">
      <alignment horizontal="center" vertical="center"/>
    </xf>
    <xf numFmtId="0" fontId="116" fillId="0" borderId="115" xfId="0" applyFont="1" applyFill="1" applyBorder="1" applyAlignment="1">
      <alignment horizontal="center" vertical="center" wrapText="1"/>
    </xf>
    <xf numFmtId="0" fontId="114" fillId="79" borderId="115" xfId="0" applyFont="1" applyFill="1" applyBorder="1"/>
    <xf numFmtId="0" fontId="117" fillId="79" borderId="115" xfId="0" applyFont="1" applyFill="1" applyBorder="1"/>
    <xf numFmtId="0" fontId="0" fillId="0" borderId="115" xfId="0" applyBorder="1" applyAlignment="1">
      <alignment horizontal="left" indent="2"/>
    </xf>
    <xf numFmtId="0" fontId="0" fillId="0" borderId="116" xfId="0" applyBorder="1" applyAlignment="1">
      <alignment horizontal="left" indent="2"/>
    </xf>
    <xf numFmtId="0" fontId="0" fillId="0" borderId="115" xfId="0" applyFill="1" applyBorder="1" applyAlignment="1">
      <alignment horizontal="left" indent="2"/>
    </xf>
    <xf numFmtId="0" fontId="124" fillId="0" borderId="122" xfId="0" applyNumberFormat="1" applyFont="1" applyFill="1" applyBorder="1" applyAlignment="1">
      <alignment vertical="center" wrapText="1" readingOrder="1"/>
    </xf>
    <xf numFmtId="0" fontId="124" fillId="0" borderId="123" xfId="0" applyNumberFormat="1" applyFont="1" applyFill="1" applyBorder="1" applyAlignment="1">
      <alignment vertical="center" wrapText="1" readingOrder="1"/>
    </xf>
    <xf numFmtId="0" fontId="124" fillId="0" borderId="123" xfId="0" applyNumberFormat="1" applyFont="1" applyFill="1" applyBorder="1" applyAlignment="1">
      <alignment horizontal="left" vertical="center" wrapText="1" indent="1" readingOrder="1"/>
    </xf>
    <xf numFmtId="0" fontId="124" fillId="0" borderId="124" xfId="0" applyNumberFormat="1" applyFont="1" applyFill="1" applyBorder="1" applyAlignment="1">
      <alignment vertical="center" wrapText="1" readingOrder="1"/>
    </xf>
    <xf numFmtId="0" fontId="125" fillId="0" borderId="115" xfId="0" applyNumberFormat="1" applyFont="1" applyFill="1" applyBorder="1" applyAlignment="1">
      <alignment vertical="center" wrapText="1" readingOrder="1"/>
    </xf>
    <xf numFmtId="0" fontId="114" fillId="0" borderId="116" xfId="0" applyFont="1" applyFill="1" applyBorder="1" applyAlignment="1">
      <alignment horizontal="center" vertical="center" wrapText="1"/>
    </xf>
    <xf numFmtId="0" fontId="0" fillId="0" borderId="7" xfId="0" applyBorder="1"/>
    <xf numFmtId="0" fontId="114" fillId="0" borderId="107" xfId="0" applyFont="1" applyFill="1" applyBorder="1" applyAlignment="1">
      <alignment horizontal="center" vertical="center" wrapText="1"/>
    </xf>
    <xf numFmtId="0" fontId="0" fillId="0" borderId="115" xfId="0" applyBorder="1" applyAlignment="1">
      <alignment horizontal="left" indent="3"/>
    </xf>
    <xf numFmtId="0" fontId="114" fillId="0" borderId="7" xfId="0" applyFont="1" applyFill="1" applyBorder="1" applyAlignment="1">
      <alignment horizontal="center" vertical="center" wrapText="1"/>
    </xf>
    <xf numFmtId="0" fontId="114" fillId="0" borderId="115" xfId="0" applyFont="1" applyFill="1" applyBorder="1" applyAlignment="1">
      <alignment horizontal="center" vertical="center" wrapText="1"/>
    </xf>
    <xf numFmtId="164" fontId="2" fillId="0" borderId="0" xfId="7" applyNumberFormat="1" applyFont="1"/>
    <xf numFmtId="164" fontId="84" fillId="0" borderId="0" xfId="7" applyNumberFormat="1" applyFont="1"/>
    <xf numFmtId="164" fontId="84" fillId="0" borderId="0" xfId="7" applyNumberFormat="1" applyFont="1" applyBorder="1"/>
    <xf numFmtId="164" fontId="2" fillId="0" borderId="0" xfId="7" applyNumberFormat="1" applyFont="1" applyBorder="1"/>
    <xf numFmtId="164" fontId="2" fillId="0" borderId="0" xfId="7" applyNumberFormat="1" applyFont="1" applyFill="1" applyBorder="1" applyProtection="1"/>
    <xf numFmtId="164" fontId="2" fillId="0" borderId="0" xfId="7" applyNumberFormat="1" applyFont="1" applyFill="1" applyBorder="1" applyProtection="1">
      <protection locked="0"/>
    </xf>
    <xf numFmtId="164" fontId="46" fillId="0" borderId="0" xfId="7" applyNumberFormat="1" applyFont="1" applyFill="1" applyBorder="1" applyAlignment="1" applyProtection="1">
      <alignment horizontal="right"/>
      <protection locked="0"/>
    </xf>
    <xf numFmtId="164" fontId="2" fillId="0" borderId="3" xfId="7" applyNumberFormat="1" applyFont="1" applyFill="1" applyBorder="1" applyAlignment="1">
      <alignment horizontal="center" vertical="center" wrapText="1"/>
    </xf>
    <xf numFmtId="164" fontId="2" fillId="0" borderId="21" xfId="7" applyNumberFormat="1" applyFont="1" applyFill="1" applyBorder="1" applyAlignment="1">
      <alignment horizontal="center" vertical="center" wrapText="1"/>
    </xf>
    <xf numFmtId="164" fontId="2" fillId="0" borderId="3" xfId="7" applyNumberFormat="1" applyFont="1" applyFill="1" applyBorder="1" applyAlignment="1" applyProtection="1">
      <alignment horizontal="right"/>
      <protection locked="0"/>
    </xf>
    <xf numFmtId="164" fontId="2" fillId="0" borderId="21" xfId="7" applyNumberFormat="1" applyFont="1" applyFill="1" applyBorder="1" applyAlignment="1" applyProtection="1">
      <alignment horizontal="right"/>
      <protection locked="0"/>
    </xf>
    <xf numFmtId="164" fontId="2" fillId="36" borderId="3" xfId="7" applyNumberFormat="1" applyFont="1" applyFill="1" applyBorder="1" applyAlignment="1" applyProtection="1">
      <alignment horizontal="right"/>
    </xf>
    <xf numFmtId="164" fontId="2" fillId="36" borderId="21" xfId="7" applyNumberFormat="1" applyFont="1" applyFill="1" applyBorder="1" applyAlignment="1" applyProtection="1">
      <alignment horizontal="right"/>
    </xf>
    <xf numFmtId="164" fontId="2" fillId="36" borderId="3" xfId="7" applyNumberFormat="1" applyFont="1" applyFill="1" applyBorder="1" applyAlignment="1">
      <alignment horizontal="right"/>
    </xf>
    <xf numFmtId="164" fontId="2" fillId="3" borderId="3" xfId="7" applyNumberFormat="1" applyFont="1" applyFill="1" applyBorder="1" applyAlignment="1" applyProtection="1">
      <alignment horizontal="right"/>
      <protection locked="0"/>
    </xf>
    <xf numFmtId="164" fontId="2" fillId="3" borderId="3" xfId="7" applyNumberFormat="1" applyFont="1" applyFill="1" applyBorder="1" applyAlignment="1" applyProtection="1">
      <alignment horizontal="right"/>
    </xf>
    <xf numFmtId="164" fontId="2" fillId="3" borderId="21" xfId="7" applyNumberFormat="1" applyFont="1" applyFill="1" applyBorder="1" applyAlignment="1" applyProtection="1">
      <alignment horizontal="right"/>
    </xf>
    <xf numFmtId="164" fontId="45" fillId="0" borderId="3" xfId="7" applyNumberFormat="1" applyFont="1" applyFill="1" applyBorder="1" applyAlignment="1">
      <alignment horizontal="center"/>
    </xf>
    <xf numFmtId="164" fontId="45" fillId="3" borderId="3" xfId="7" applyNumberFormat="1" applyFont="1" applyFill="1" applyBorder="1" applyAlignment="1">
      <alignment horizontal="center"/>
    </xf>
    <xf numFmtId="164" fontId="2" fillId="36" borderId="23" xfId="7" applyNumberFormat="1" applyFont="1" applyFill="1" applyBorder="1" applyAlignment="1">
      <alignment horizontal="right"/>
    </xf>
    <xf numFmtId="164" fontId="2" fillId="36" borderId="23" xfId="7" applyNumberFormat="1" applyFont="1" applyFill="1" applyBorder="1" applyAlignment="1" applyProtection="1">
      <alignment horizontal="right"/>
    </xf>
    <xf numFmtId="164" fontId="2" fillId="36" borderId="24" xfId="7" applyNumberFormat="1" applyFont="1" applyFill="1" applyBorder="1" applyAlignment="1" applyProtection="1">
      <alignment horizontal="right"/>
    </xf>
    <xf numFmtId="164" fontId="127" fillId="36" borderId="3" xfId="7" applyNumberFormat="1" applyFont="1" applyFill="1" applyBorder="1" applyAlignment="1">
      <alignment horizontal="right"/>
    </xf>
    <xf numFmtId="164" fontId="127" fillId="36" borderId="3" xfId="7" applyNumberFormat="1" applyFont="1" applyFill="1" applyBorder="1" applyAlignment="1" applyProtection="1">
      <alignment horizontal="right"/>
    </xf>
    <xf numFmtId="164" fontId="127" fillId="0" borderId="3" xfId="7" applyNumberFormat="1" applyFont="1" applyFill="1" applyBorder="1" applyAlignment="1" applyProtection="1">
      <alignment horizontal="right"/>
      <protection locked="0"/>
    </xf>
    <xf numFmtId="164" fontId="127" fillId="36" borderId="21" xfId="7" applyNumberFormat="1" applyFont="1" applyFill="1" applyBorder="1" applyAlignment="1" applyProtection="1">
      <alignment horizontal="right"/>
    </xf>
    <xf numFmtId="164" fontId="127" fillId="36" borderId="23" xfId="7" applyNumberFormat="1" applyFont="1" applyFill="1" applyBorder="1" applyAlignment="1">
      <alignment horizontal="right"/>
    </xf>
    <xf numFmtId="164" fontId="2" fillId="0" borderId="3" xfId="7" applyNumberFormat="1" applyFont="1" applyFill="1" applyBorder="1" applyAlignment="1" applyProtection="1">
      <alignment horizontal="right"/>
    </xf>
    <xf numFmtId="164" fontId="104" fillId="0" borderId="100" xfId="7" applyNumberFormat="1" applyFont="1" applyBorder="1" applyAlignment="1">
      <alignment vertical="center" wrapText="1"/>
    </xf>
    <xf numFmtId="164" fontId="84" fillId="0" borderId="20" xfId="7" applyNumberFormat="1" applyFont="1" applyBorder="1" applyAlignment="1"/>
    <xf numFmtId="0" fontId="100" fillId="3" borderId="128" xfId="0" applyFont="1" applyFill="1" applyBorder="1" applyAlignment="1">
      <alignment horizontal="left"/>
    </xf>
    <xf numFmtId="0" fontId="2" fillId="0" borderId="115" xfId="0" applyFont="1" applyFill="1" applyBorder="1" applyAlignment="1">
      <alignment horizontal="center" vertical="center" wrapText="1"/>
    </xf>
    <xf numFmtId="0" fontId="2" fillId="0" borderId="86" xfId="0" applyFont="1" applyFill="1" applyBorder="1" applyAlignment="1">
      <alignment horizontal="center" vertical="center" wrapText="1"/>
    </xf>
    <xf numFmtId="0" fontId="3" fillId="3" borderId="129" xfId="0" applyFont="1" applyFill="1" applyBorder="1" applyAlignment="1">
      <alignment vertical="center"/>
    </xf>
    <xf numFmtId="0" fontId="3" fillId="0" borderId="115" xfId="0" applyFont="1" applyFill="1" applyBorder="1" applyAlignment="1">
      <alignment vertical="center"/>
    </xf>
    <xf numFmtId="0" fontId="4" fillId="0" borderId="115" xfId="0" applyFont="1" applyFill="1" applyBorder="1" applyAlignment="1">
      <alignment vertical="center"/>
    </xf>
    <xf numFmtId="165" fontId="3" fillId="0" borderId="127" xfId="20962" applyNumberFormat="1" applyFont="1" applyFill="1" applyBorder="1" applyAlignment="1">
      <alignment vertical="center"/>
    </xf>
    <xf numFmtId="165" fontId="3" fillId="0" borderId="73" xfId="20962" applyNumberFormat="1" applyFont="1" applyFill="1" applyBorder="1" applyAlignment="1">
      <alignment vertical="center"/>
    </xf>
    <xf numFmtId="165" fontId="3" fillId="0" borderId="130" xfId="20962" applyNumberFormat="1" applyFont="1" applyFill="1" applyBorder="1" applyAlignment="1">
      <alignment vertical="center"/>
    </xf>
    <xf numFmtId="164" fontId="3" fillId="0" borderId="89" xfId="7" applyNumberFormat="1" applyFont="1" applyFill="1" applyBorder="1" applyAlignment="1">
      <alignment vertical="center"/>
    </xf>
    <xf numFmtId="164" fontId="3" fillId="0" borderId="69" xfId="7" applyNumberFormat="1" applyFont="1" applyFill="1" applyBorder="1" applyAlignment="1">
      <alignment vertical="center"/>
    </xf>
    <xf numFmtId="164" fontId="3" fillId="3" borderId="129" xfId="7" applyNumberFormat="1" applyFont="1" applyFill="1" applyBorder="1" applyAlignment="1">
      <alignment vertical="center"/>
    </xf>
    <xf numFmtId="164" fontId="3" fillId="3" borderId="88" xfId="7" applyNumberFormat="1" applyFont="1" applyFill="1" applyBorder="1" applyAlignment="1">
      <alignment vertical="center"/>
    </xf>
    <xf numFmtId="164" fontId="3" fillId="0" borderId="73" xfId="7" applyNumberFormat="1" applyFont="1" applyFill="1" applyBorder="1" applyAlignment="1">
      <alignment vertical="center"/>
    </xf>
    <xf numFmtId="164" fontId="3" fillId="0" borderId="130" xfId="7" applyNumberFormat="1" applyFont="1" applyFill="1" applyBorder="1" applyAlignment="1">
      <alignment vertical="center"/>
    </xf>
    <xf numFmtId="164" fontId="3" fillId="0" borderId="75" xfId="7" applyNumberFormat="1" applyFont="1" applyFill="1" applyBorder="1" applyAlignment="1">
      <alignment vertical="center"/>
    </xf>
    <xf numFmtId="164" fontId="3" fillId="0" borderId="27" xfId="7" applyNumberFormat="1" applyFont="1" applyFill="1" applyBorder="1" applyAlignment="1">
      <alignment vertical="center"/>
    </xf>
    <xf numFmtId="164" fontId="3" fillId="0" borderId="19" xfId="7" applyNumberFormat="1" applyFont="1" applyFill="1" applyBorder="1" applyAlignment="1">
      <alignment vertical="center"/>
    </xf>
    <xf numFmtId="164" fontId="3" fillId="0" borderId="127" xfId="7" applyNumberFormat="1" applyFont="1" applyFill="1" applyBorder="1" applyAlignment="1">
      <alignment vertical="center"/>
    </xf>
    <xf numFmtId="165" fontId="106" fillId="0" borderId="100" xfId="20962" applyNumberFormat="1" applyFont="1" applyFill="1" applyBorder="1" applyAlignment="1" applyProtection="1">
      <alignment horizontal="right" vertical="center"/>
      <protection locked="0"/>
    </xf>
    <xf numFmtId="164" fontId="114" fillId="0" borderId="0" xfId="7" applyNumberFormat="1" applyFont="1" applyFill="1"/>
    <xf numFmtId="164" fontId="117" fillId="0" borderId="115" xfId="7" applyNumberFormat="1" applyFont="1" applyFill="1" applyBorder="1" applyAlignment="1">
      <alignment horizontal="center" vertical="center" wrapText="1"/>
    </xf>
    <xf numFmtId="164" fontId="114" fillId="0" borderId="115" xfId="7" applyNumberFormat="1" applyFont="1" applyFill="1" applyBorder="1"/>
    <xf numFmtId="164" fontId="117" fillId="0" borderId="115" xfId="7" applyNumberFormat="1" applyFont="1" applyFill="1" applyBorder="1"/>
    <xf numFmtId="164" fontId="114" fillId="0" borderId="115" xfId="7" applyNumberFormat="1" applyFont="1" applyFill="1" applyBorder="1" applyAlignment="1">
      <alignment horizontal="center" vertical="center"/>
    </xf>
    <xf numFmtId="164" fontId="114" fillId="0" borderId="115" xfId="7" applyNumberFormat="1" applyFont="1" applyFill="1" applyBorder="1" applyAlignment="1">
      <alignment horizontal="center" vertical="center" wrapText="1"/>
    </xf>
    <xf numFmtId="164" fontId="114" fillId="0" borderId="116" xfId="7" applyNumberFormat="1" applyFont="1" applyFill="1" applyBorder="1" applyAlignment="1">
      <alignment horizontal="center" vertical="center" wrapText="1"/>
    </xf>
    <xf numFmtId="164" fontId="113" fillId="0" borderId="115" xfId="7" applyNumberFormat="1" applyFont="1" applyFill="1" applyBorder="1"/>
    <xf numFmtId="164" fontId="114" fillId="0" borderId="0" xfId="7" applyNumberFormat="1" applyFont="1" applyFill="1" applyAlignment="1">
      <alignment wrapText="1"/>
    </xf>
    <xf numFmtId="164" fontId="114" fillId="0" borderId="0" xfId="7" applyNumberFormat="1" applyFont="1" applyFill="1" applyBorder="1" applyAlignment="1">
      <alignment horizontal="center" vertical="center" wrapText="1"/>
    </xf>
    <xf numFmtId="164" fontId="114" fillId="0" borderId="7" xfId="7" applyNumberFormat="1" applyFont="1" applyFill="1" applyBorder="1" applyAlignment="1">
      <alignment wrapText="1"/>
    </xf>
    <xf numFmtId="164" fontId="114" fillId="0" borderId="7" xfId="7" applyNumberFormat="1" applyFont="1" applyFill="1" applyBorder="1" applyAlignment="1">
      <alignment horizontal="center" vertical="center" wrapText="1"/>
    </xf>
    <xf numFmtId="164" fontId="114" fillId="80" borderId="115" xfId="7" applyNumberFormat="1" applyFont="1" applyFill="1" applyBorder="1"/>
    <xf numFmtId="0" fontId="114" fillId="81" borderId="115" xfId="0" applyFont="1" applyFill="1" applyBorder="1"/>
    <xf numFmtId="164" fontId="117" fillId="0" borderId="7" xfId="7" applyNumberFormat="1" applyFont="1" applyFill="1" applyBorder="1"/>
    <xf numFmtId="164" fontId="114" fillId="0" borderId="7" xfId="7" applyNumberFormat="1" applyFont="1" applyFill="1" applyBorder="1"/>
    <xf numFmtId="0" fontId="114" fillId="0" borderId="89" xfId="0" applyFont="1" applyFill="1" applyBorder="1"/>
    <xf numFmtId="164" fontId="113" fillId="0" borderId="115" xfId="7" applyNumberFormat="1" applyFont="1" applyFill="1" applyBorder="1" applyAlignment="1">
      <alignment horizontal="left" vertical="center" wrapText="1"/>
    </xf>
    <xf numFmtId="164" fontId="116" fillId="0" borderId="115" xfId="7" applyNumberFormat="1" applyFont="1" applyFill="1" applyBorder="1" applyAlignment="1">
      <alignment horizontal="left" vertical="center" wrapText="1"/>
    </xf>
    <xf numFmtId="164" fontId="122" fillId="0" borderId="115" xfId="7" applyNumberFormat="1" applyFont="1" applyBorder="1"/>
    <xf numFmtId="164" fontId="128" fillId="0" borderId="115" xfId="7" applyNumberFormat="1" applyFont="1" applyBorder="1"/>
    <xf numFmtId="165" fontId="2" fillId="37" borderId="0" xfId="20962" applyNumberFormat="1" applyFont="1" applyFill="1" applyBorder="1"/>
    <xf numFmtId="165" fontId="2" fillId="37" borderId="97" xfId="20962" applyNumberFormat="1" applyFont="1" applyFill="1" applyBorder="1"/>
    <xf numFmtId="165" fontId="122" fillId="0" borderId="115" xfId="20962" applyNumberFormat="1" applyFont="1" applyBorder="1"/>
    <xf numFmtId="165" fontId="128" fillId="0" borderId="115" xfId="20962" applyNumberFormat="1" applyFont="1" applyBorder="1"/>
    <xf numFmtId="0" fontId="2" fillId="0" borderId="17" xfId="0" applyFont="1" applyBorder="1" applyAlignment="1">
      <alignment horizontal="right" vertical="center" wrapText="1"/>
    </xf>
    <xf numFmtId="0" fontId="2" fillId="0" borderId="68" xfId="0" applyFont="1" applyBorder="1"/>
    <xf numFmtId="0" fontId="45" fillId="0" borderId="115" xfId="0" applyFont="1" applyFill="1" applyBorder="1" applyAlignment="1">
      <alignment horizontal="center" vertical="center" wrapText="1"/>
    </xf>
    <xf numFmtId="0" fontId="65" fillId="0" borderId="115" xfId="0" applyFont="1" applyFill="1" applyBorder="1" applyAlignment="1">
      <alignment horizontal="left" vertical="center" wrapText="1"/>
    </xf>
    <xf numFmtId="0" fontId="2" fillId="0" borderId="115" xfId="0" applyFont="1" applyBorder="1" applyAlignment="1">
      <alignment vertical="center" wrapText="1"/>
    </xf>
    <xf numFmtId="193" fontId="2" fillId="0" borderId="115" xfId="0" applyNumberFormat="1" applyFont="1" applyFill="1" applyBorder="1" applyAlignment="1" applyProtection="1">
      <alignment vertical="center" wrapText="1"/>
      <protection locked="0"/>
    </xf>
    <xf numFmtId="193" fontId="2" fillId="0" borderId="86" xfId="0" applyNumberFormat="1" applyFont="1" applyFill="1" applyBorder="1" applyAlignment="1" applyProtection="1">
      <alignment vertical="center" wrapText="1"/>
      <protection locked="0"/>
    </xf>
    <xf numFmtId="165" fontId="2" fillId="0" borderId="115" xfId="20962" applyNumberFormat="1" applyFont="1" applyFill="1" applyBorder="1" applyAlignment="1" applyProtection="1">
      <alignment vertical="center" wrapText="1"/>
      <protection locked="0"/>
    </xf>
    <xf numFmtId="165" fontId="2" fillId="0" borderId="86" xfId="20962" applyNumberFormat="1" applyFont="1" applyFill="1" applyBorder="1" applyAlignment="1" applyProtection="1">
      <alignment vertical="center" wrapText="1"/>
      <protection locked="0"/>
    </xf>
    <xf numFmtId="164" fontId="2" fillId="0" borderId="115" xfId="7" applyNumberFormat="1" applyFont="1" applyFill="1" applyBorder="1" applyAlignment="1" applyProtection="1">
      <alignment vertical="center" wrapText="1"/>
      <protection locked="0"/>
    </xf>
    <xf numFmtId="164" fontId="2" fillId="0" borderId="86" xfId="7" applyNumberFormat="1" applyFont="1" applyFill="1" applyBorder="1" applyAlignment="1" applyProtection="1">
      <alignment vertical="center" wrapText="1"/>
      <protection locked="0"/>
    </xf>
    <xf numFmtId="0" fontId="2" fillId="0" borderId="116" xfId="0" applyFont="1" applyBorder="1" applyAlignment="1">
      <alignment vertical="center" wrapText="1"/>
    </xf>
    <xf numFmtId="9" fontId="2" fillId="0" borderId="115" xfId="20962" applyFont="1" applyFill="1" applyBorder="1" applyAlignment="1" applyProtection="1">
      <alignment vertical="center" wrapText="1"/>
      <protection locked="0"/>
    </xf>
    <xf numFmtId="9" fontId="2" fillId="0" borderId="86" xfId="20962" applyFont="1" applyFill="1" applyBorder="1" applyAlignment="1" applyProtection="1">
      <alignment vertical="center" wrapText="1"/>
      <protection locked="0"/>
    </xf>
    <xf numFmtId="193" fontId="2" fillId="2" borderId="116" xfId="0" applyNumberFormat="1" applyFont="1" applyFill="1" applyBorder="1" applyAlignment="1" applyProtection="1">
      <alignment vertical="center"/>
      <protection locked="0"/>
    </xf>
    <xf numFmtId="193" fontId="87" fillId="2" borderId="116" xfId="0" applyNumberFormat="1" applyFont="1" applyFill="1" applyBorder="1" applyAlignment="1" applyProtection="1">
      <alignment vertical="center"/>
      <protection locked="0"/>
    </xf>
    <xf numFmtId="9" fontId="2" fillId="0" borderId="23" xfId="20962" applyFont="1" applyFill="1" applyBorder="1" applyAlignment="1" applyProtection="1">
      <alignment vertical="center" wrapText="1"/>
      <protection locked="0"/>
    </xf>
    <xf numFmtId="9" fontId="2" fillId="0" borderId="24" xfId="20962" applyFont="1" applyFill="1" applyBorder="1" applyAlignment="1" applyProtection="1">
      <alignment vertical="center" wrapText="1"/>
      <protection locked="0"/>
    </xf>
    <xf numFmtId="0" fontId="2" fillId="0" borderId="117" xfId="0" applyFont="1" applyBorder="1" applyAlignment="1">
      <alignment wrapText="1"/>
    </xf>
    <xf numFmtId="0" fontId="2" fillId="0" borderId="86" xfId="0" applyFont="1" applyBorder="1" applyAlignment="1">
      <alignment wrapText="1"/>
    </xf>
    <xf numFmtId="0" fontId="84" fillId="0" borderId="88" xfId="0" applyFont="1" applyBorder="1" applyAlignment="1"/>
    <xf numFmtId="0" fontId="2" fillId="0" borderId="115" xfId="0" applyFont="1" applyBorder="1" applyAlignment="1">
      <alignment wrapText="1"/>
    </xf>
    <xf numFmtId="0" fontId="84" fillId="0" borderId="86" xfId="0" applyFont="1" applyBorder="1" applyAlignment="1"/>
    <xf numFmtId="0" fontId="45" fillId="0" borderId="115" xfId="0" applyFont="1" applyBorder="1" applyAlignment="1">
      <alignment horizontal="center" vertical="center" wrapText="1"/>
    </xf>
    <xf numFmtId="0" fontId="45" fillId="0" borderId="86" xfId="0" applyFont="1" applyBorder="1" applyAlignment="1">
      <alignment horizontal="center" vertical="center" wrapText="1"/>
    </xf>
    <xf numFmtId="0" fontId="2" fillId="0" borderId="88" xfId="0" applyFont="1" applyBorder="1" applyAlignment="1"/>
    <xf numFmtId="0" fontId="2" fillId="0" borderId="88" xfId="0" applyFont="1" applyBorder="1" applyAlignment="1">
      <alignment wrapText="1"/>
    </xf>
    <xf numFmtId="9" fontId="84" fillId="0" borderId="88" xfId="20962" applyFont="1" applyBorder="1" applyAlignment="1"/>
    <xf numFmtId="10" fontId="84" fillId="0" borderId="88" xfId="20962" applyNumberFormat="1" applyFont="1" applyBorder="1" applyAlignment="1"/>
    <xf numFmtId="10" fontId="84" fillId="0" borderId="40" xfId="20962" applyNumberFormat="1" applyFont="1" applyBorder="1" applyAlignment="1"/>
    <xf numFmtId="0" fontId="86" fillId="0" borderId="115" xfId="0" applyFont="1" applyFill="1" applyBorder="1" applyAlignment="1">
      <alignment horizontal="center" vertical="center" wrapText="1"/>
    </xf>
    <xf numFmtId="0" fontId="84" fillId="0" borderId="115" xfId="0" applyFont="1" applyFill="1" applyBorder="1"/>
    <xf numFmtId="164" fontId="84" fillId="0" borderId="115" xfId="7" applyNumberFormat="1" applyFont="1" applyFill="1" applyBorder="1" applyAlignment="1">
      <alignment horizontal="center" vertical="center"/>
    </xf>
    <xf numFmtId="164" fontId="84" fillId="0" borderId="86" xfId="7" applyNumberFormat="1" applyFont="1" applyFill="1" applyBorder="1" applyAlignment="1">
      <alignment horizontal="center" vertical="center"/>
    </xf>
    <xf numFmtId="0" fontId="84" fillId="0" borderId="115" xfId="0" applyFont="1" applyFill="1" applyBorder="1" applyAlignment="1">
      <alignment horizontal="left" indent="1"/>
    </xf>
    <xf numFmtId="0" fontId="88" fillId="0" borderId="115" xfId="0" applyFont="1" applyFill="1" applyBorder="1" applyAlignment="1">
      <alignment horizontal="left" indent="1"/>
    </xf>
    <xf numFmtId="164" fontId="9" fillId="37" borderId="0" xfId="7" applyNumberFormat="1" applyFont="1" applyFill="1" applyBorder="1"/>
    <xf numFmtId="0" fontId="94" fillId="0" borderId="71" xfId="0" applyFont="1" applyBorder="1" applyAlignment="1">
      <alignment horizontal="left" wrapText="1"/>
    </xf>
    <xf numFmtId="0" fontId="94" fillId="0" borderId="70" xfId="0" applyFont="1" applyBorder="1" applyAlignment="1">
      <alignment horizontal="left" wrapText="1"/>
    </xf>
    <xf numFmtId="0" fontId="2" fillId="0" borderId="27" xfId="0" applyFont="1" applyFill="1" applyBorder="1" applyAlignment="1" applyProtection="1">
      <alignment horizontal="center"/>
    </xf>
    <xf numFmtId="0" fontId="2" fillId="0" borderId="28" xfId="0" applyFont="1" applyFill="1" applyBorder="1" applyAlignment="1" applyProtection="1">
      <alignment horizontal="center"/>
    </xf>
    <xf numFmtId="0" fontId="2" fillId="0" borderId="30" xfId="0" applyFont="1" applyFill="1" applyBorder="1" applyAlignment="1" applyProtection="1">
      <alignment horizontal="center"/>
    </xf>
    <xf numFmtId="0" fontId="2" fillId="0" borderId="29" xfId="0" applyFont="1" applyFill="1" applyBorder="1" applyAlignment="1" applyProtection="1">
      <alignment horizontal="center"/>
    </xf>
    <xf numFmtId="164" fontId="2" fillId="0" borderId="27" xfId="7" applyNumberFormat="1" applyFont="1" applyFill="1" applyBorder="1" applyAlignment="1" applyProtection="1">
      <alignment horizontal="center"/>
    </xf>
    <xf numFmtId="164" fontId="2" fillId="0" borderId="28" xfId="7" applyNumberFormat="1" applyFont="1" applyFill="1" applyBorder="1" applyAlignment="1" applyProtection="1">
      <alignment horizontal="center"/>
    </xf>
    <xf numFmtId="164" fontId="2" fillId="0" borderId="30" xfId="7" applyNumberFormat="1" applyFont="1" applyFill="1" applyBorder="1" applyAlignment="1" applyProtection="1">
      <alignment horizontal="center"/>
    </xf>
    <xf numFmtId="164" fontId="2" fillId="0" borderId="29" xfId="7" applyNumberFormat="1" applyFont="1" applyFill="1" applyBorder="1" applyAlignment="1" applyProtection="1">
      <alignment horizontal="center"/>
    </xf>
    <xf numFmtId="0" fontId="86" fillId="0" borderId="4" xfId="0" applyFont="1" applyBorder="1" applyAlignment="1">
      <alignment horizontal="center" vertical="center"/>
    </xf>
    <xf numFmtId="0" fontId="86" fillId="0" borderId="72" xfId="0" applyFont="1" applyBorder="1" applyAlignment="1">
      <alignment horizontal="center" vertical="center"/>
    </xf>
    <xf numFmtId="0" fontId="45" fillId="0" borderId="5"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115" xfId="0" applyFont="1" applyBorder="1" applyAlignment="1">
      <alignment horizontal="center" vertical="center" wrapText="1"/>
    </xf>
    <xf numFmtId="0" fontId="45" fillId="0" borderId="86" xfId="0" applyFont="1" applyBorder="1" applyAlignment="1">
      <alignment horizontal="center" vertical="center" wrapText="1"/>
    </xf>
    <xf numFmtId="0" fontId="86" fillId="0" borderId="115" xfId="0" applyFont="1" applyFill="1" applyBorder="1" applyAlignment="1">
      <alignment horizontal="center" vertical="center" wrapText="1"/>
    </xf>
    <xf numFmtId="0" fontId="84" fillId="0" borderId="115" xfId="0" applyFont="1" applyFill="1" applyBorder="1" applyAlignment="1">
      <alignment horizontal="center" vertical="center" wrapText="1"/>
    </xf>
    <xf numFmtId="0" fontId="45" fillId="0" borderId="115" xfId="11" applyFont="1" applyFill="1" applyBorder="1" applyAlignment="1" applyProtection="1">
      <alignment horizontal="center" vertical="center" wrapText="1"/>
    </xf>
    <xf numFmtId="0" fontId="45" fillId="0" borderId="86" xfId="11" applyFont="1" applyFill="1" applyBorder="1" applyAlignment="1" applyProtection="1">
      <alignment horizontal="center" vertical="center" wrapText="1"/>
    </xf>
    <xf numFmtId="0" fontId="45" fillId="0" borderId="76"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9" fillId="3" borderId="77" xfId="13" applyFont="1" applyFill="1" applyBorder="1" applyAlignment="1" applyProtection="1">
      <alignment horizontal="center" vertical="center" wrapText="1"/>
      <protection locked="0"/>
    </xf>
    <xf numFmtId="0" fontId="99" fillId="3" borderId="69"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5" xfId="1" applyNumberFormat="1" applyFont="1" applyFill="1" applyBorder="1" applyAlignment="1" applyProtection="1">
      <alignment horizontal="center"/>
      <protection locked="0"/>
    </xf>
    <xf numFmtId="164" fontId="45" fillId="3" borderId="28" xfId="1" applyNumberFormat="1" applyFont="1" applyFill="1" applyBorder="1" applyAlignment="1" applyProtection="1">
      <alignment horizontal="center"/>
      <protection locked="0"/>
    </xf>
    <xf numFmtId="164" fontId="45" fillId="3" borderId="29" xfId="1" applyNumberFormat="1" applyFont="1" applyFill="1" applyBorder="1" applyAlignment="1" applyProtection="1">
      <alignment horizontal="center"/>
      <protection locked="0"/>
    </xf>
    <xf numFmtId="164" fontId="45" fillId="0" borderId="17"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164" fontId="45" fillId="0" borderId="19" xfId="1" applyNumberFormat="1" applyFont="1" applyFill="1" applyBorder="1" applyAlignment="1" applyProtection="1">
      <alignment horizontal="center"/>
      <protection locked="0"/>
    </xf>
    <xf numFmtId="0" fontId="86" fillId="0" borderId="53" xfId="0" applyFont="1" applyBorder="1" applyAlignment="1">
      <alignment horizontal="center" vertical="center" wrapText="1"/>
    </xf>
    <xf numFmtId="0" fontId="86" fillId="0" borderId="54" xfId="0" applyFont="1" applyBorder="1" applyAlignment="1">
      <alignment horizontal="center" vertical="center" wrapText="1"/>
    </xf>
    <xf numFmtId="164" fontId="45" fillId="0" borderId="78" xfId="1" applyNumberFormat="1" applyFont="1" applyFill="1" applyBorder="1" applyAlignment="1" applyProtection="1">
      <alignment horizontal="center" vertical="center" wrapText="1"/>
      <protection locked="0"/>
    </xf>
    <xf numFmtId="164" fontId="45" fillId="0" borderId="79" xfId="1" applyNumberFormat="1" applyFont="1" applyFill="1" applyBorder="1" applyAlignment="1" applyProtection="1">
      <alignment horizontal="center" vertical="center" wrapText="1"/>
      <protection locked="0"/>
    </xf>
    <xf numFmtId="0" fontId="3" fillId="0" borderId="77"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86" fillId="0" borderId="80" xfId="0" applyFont="1" applyBorder="1" applyAlignment="1">
      <alignment horizontal="center"/>
    </xf>
    <xf numFmtId="0" fontId="86" fillId="0" borderId="81"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100" fillId="0" borderId="56" xfId="0" applyFont="1" applyFill="1" applyBorder="1" applyAlignment="1">
      <alignment horizontal="left" vertical="center"/>
    </xf>
    <xf numFmtId="0" fontId="100" fillId="0" borderId="57" xfId="0" applyFont="1" applyFill="1" applyBorder="1" applyAlignment="1">
      <alignment horizontal="left" vertical="center"/>
    </xf>
    <xf numFmtId="0" fontId="3" fillId="0" borderId="57"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125"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96" xfId="0" applyFont="1" applyFill="1" applyBorder="1" applyAlignment="1">
      <alignment horizontal="center" vertical="center" wrapText="1"/>
    </xf>
    <xf numFmtId="0" fontId="3" fillId="0" borderId="126" xfId="0" applyFont="1" applyFill="1" applyBorder="1" applyAlignment="1">
      <alignment horizontal="center" vertical="center" wrapText="1"/>
    </xf>
    <xf numFmtId="0" fontId="3" fillId="0" borderId="18" xfId="0" applyFont="1" applyBorder="1" applyAlignment="1">
      <alignment horizontal="center"/>
    </xf>
    <xf numFmtId="0" fontId="3" fillId="0" borderId="19" xfId="0" applyFont="1" applyBorder="1" applyAlignment="1">
      <alignment horizontal="center" vertical="center" wrapText="1"/>
    </xf>
    <xf numFmtId="0" fontId="3" fillId="0" borderId="86" xfId="0" applyFont="1" applyBorder="1" applyAlignment="1">
      <alignment horizontal="center" vertical="center" wrapText="1"/>
    </xf>
    <xf numFmtId="0" fontId="116" fillId="0" borderId="105" xfId="0" applyNumberFormat="1" applyFont="1" applyFill="1" applyBorder="1" applyAlignment="1">
      <alignment horizontal="left" vertical="center" wrapText="1"/>
    </xf>
    <xf numFmtId="0" fontId="116" fillId="0" borderId="106" xfId="0" applyNumberFormat="1" applyFont="1" applyFill="1" applyBorder="1" applyAlignment="1">
      <alignment horizontal="left" vertical="center" wrapText="1"/>
    </xf>
    <xf numFmtId="0" fontId="116" fillId="0" borderId="110" xfId="0" applyNumberFormat="1" applyFont="1" applyFill="1" applyBorder="1" applyAlignment="1">
      <alignment horizontal="left" vertical="center" wrapText="1"/>
    </xf>
    <xf numFmtId="0" fontId="116" fillId="0" borderId="111" xfId="0" applyNumberFormat="1" applyFont="1" applyFill="1" applyBorder="1" applyAlignment="1">
      <alignment horizontal="left" vertical="center" wrapText="1"/>
    </xf>
    <xf numFmtId="0" fontId="116" fillId="0" borderId="113" xfId="0" applyNumberFormat="1" applyFont="1" applyFill="1" applyBorder="1" applyAlignment="1">
      <alignment horizontal="left" vertical="center" wrapText="1"/>
    </xf>
    <xf numFmtId="0" fontId="116" fillId="0" borderId="114" xfId="0" applyNumberFormat="1" applyFont="1" applyFill="1" applyBorder="1" applyAlignment="1">
      <alignment horizontal="left" vertical="center" wrapText="1"/>
    </xf>
    <xf numFmtId="164" fontId="117" fillId="0" borderId="107" xfId="7" applyNumberFormat="1" applyFont="1" applyFill="1" applyBorder="1" applyAlignment="1">
      <alignment horizontal="center" vertical="center" wrapText="1"/>
    </xf>
    <xf numFmtId="164" fontId="117" fillId="0" borderId="108" xfId="7" applyNumberFormat="1" applyFont="1" applyFill="1" applyBorder="1" applyAlignment="1">
      <alignment horizontal="center" vertical="center" wrapText="1"/>
    </xf>
    <xf numFmtId="164" fontId="117" fillId="0" borderId="109" xfId="7" applyNumberFormat="1" applyFont="1" applyFill="1" applyBorder="1" applyAlignment="1">
      <alignment horizontal="center" vertical="center" wrapText="1"/>
    </xf>
    <xf numFmtId="164" fontId="117" fillId="0" borderId="89" xfId="7" applyNumberFormat="1" applyFont="1" applyFill="1" applyBorder="1" applyAlignment="1">
      <alignment horizontal="center" vertical="center" wrapText="1"/>
    </xf>
    <xf numFmtId="164" fontId="117" fillId="0" borderId="112" xfId="7" applyNumberFormat="1" applyFont="1" applyFill="1" applyBorder="1" applyAlignment="1">
      <alignment horizontal="center" vertical="center" wrapText="1"/>
    </xf>
    <xf numFmtId="164" fontId="117" fillId="0" borderId="81" xfId="7" applyNumberFormat="1" applyFont="1" applyFill="1" applyBorder="1" applyAlignment="1">
      <alignment horizontal="center" vertical="center" wrapText="1"/>
    </xf>
    <xf numFmtId="164" fontId="114" fillId="0" borderId="116" xfId="7" applyNumberFormat="1" applyFont="1" applyFill="1" applyBorder="1" applyAlignment="1">
      <alignment horizontal="center" vertical="center" wrapText="1"/>
    </xf>
    <xf numFmtId="164" fontId="114" fillId="0" borderId="7" xfId="7" applyNumberFormat="1" applyFont="1" applyFill="1" applyBorder="1" applyAlignment="1">
      <alignment horizontal="center" vertical="center" wrapText="1"/>
    </xf>
    <xf numFmtId="164" fontId="114" fillId="0" borderId="115" xfId="7" applyNumberFormat="1" applyFont="1" applyFill="1" applyBorder="1" applyAlignment="1">
      <alignment horizontal="center" vertical="center" wrapText="1"/>
    </xf>
    <xf numFmtId="0" fontId="114" fillId="0" borderId="116" xfId="0" applyFont="1" applyFill="1" applyBorder="1" applyAlignment="1">
      <alignment horizontal="center" vertical="center" wrapText="1"/>
    </xf>
    <xf numFmtId="0" fontId="114" fillId="0" borderId="7" xfId="0" applyFont="1" applyFill="1" applyBorder="1" applyAlignment="1">
      <alignment horizontal="center" vertical="center" wrapText="1"/>
    </xf>
    <xf numFmtId="0" fontId="114" fillId="0" borderId="115" xfId="0" applyFont="1" applyFill="1" applyBorder="1" applyAlignment="1">
      <alignment horizontal="center" vertical="center" wrapText="1"/>
    </xf>
    <xf numFmtId="0" fontId="121" fillId="0" borderId="115" xfId="0" applyFont="1" applyFill="1" applyBorder="1" applyAlignment="1">
      <alignment horizontal="center" vertical="center"/>
    </xf>
    <xf numFmtId="0" fontId="121" fillId="0" borderId="107" xfId="0" applyFont="1" applyFill="1" applyBorder="1" applyAlignment="1">
      <alignment horizontal="center" vertical="center"/>
    </xf>
    <xf numFmtId="0" fontId="121" fillId="0" borderId="109" xfId="0" applyFont="1" applyFill="1" applyBorder="1" applyAlignment="1">
      <alignment horizontal="center" vertical="center"/>
    </xf>
    <xf numFmtId="0" fontId="121" fillId="0" borderId="89" xfId="0" applyFont="1" applyFill="1" applyBorder="1" applyAlignment="1">
      <alignment horizontal="center" vertical="center"/>
    </xf>
    <xf numFmtId="0" fontId="121" fillId="0" borderId="81" xfId="0" applyFont="1" applyFill="1" applyBorder="1" applyAlignment="1">
      <alignment horizontal="center" vertical="center"/>
    </xf>
    <xf numFmtId="0" fontId="117" fillId="0" borderId="107" xfId="0" applyFont="1" applyFill="1" applyBorder="1" applyAlignment="1">
      <alignment horizontal="center" vertical="center" wrapText="1"/>
    </xf>
    <xf numFmtId="0" fontId="117" fillId="0" borderId="89" xfId="0" applyFont="1" applyFill="1" applyBorder="1" applyAlignment="1">
      <alignment horizontal="center" vertical="center" wrapText="1"/>
    </xf>
    <xf numFmtId="0" fontId="117" fillId="0" borderId="115" xfId="0" applyFont="1" applyFill="1" applyBorder="1" applyAlignment="1">
      <alignment horizontal="center" vertical="center" wrapText="1"/>
    </xf>
    <xf numFmtId="0" fontId="117" fillId="0" borderId="109" xfId="0" applyFont="1" applyFill="1" applyBorder="1" applyAlignment="1">
      <alignment horizontal="center" vertical="center" wrapText="1"/>
    </xf>
    <xf numFmtId="0" fontId="117" fillId="0" borderId="76" xfId="0" applyFont="1" applyFill="1" applyBorder="1" applyAlignment="1">
      <alignment horizontal="center" vertical="center" wrapText="1"/>
    </xf>
    <xf numFmtId="0" fontId="117" fillId="0" borderId="74" xfId="0" applyFont="1" applyFill="1" applyBorder="1" applyAlignment="1">
      <alignment horizontal="center" vertical="center" wrapText="1"/>
    </xf>
    <xf numFmtId="0" fontId="117" fillId="0" borderId="81" xfId="0" applyFont="1" applyFill="1" applyBorder="1" applyAlignment="1">
      <alignment horizontal="center" vertical="center" wrapText="1"/>
    </xf>
    <xf numFmtId="164" fontId="114" fillId="0" borderId="117" xfId="7" applyNumberFormat="1" applyFont="1" applyFill="1" applyBorder="1" applyAlignment="1">
      <alignment horizontal="center" vertical="center" wrapText="1"/>
    </xf>
    <xf numFmtId="164" fontId="114" fillId="0" borderId="118" xfId="7" applyNumberFormat="1" applyFont="1" applyFill="1" applyBorder="1" applyAlignment="1">
      <alignment horizontal="center" vertical="center" wrapText="1"/>
    </xf>
    <xf numFmtId="164" fontId="114" fillId="0" borderId="119" xfId="7" applyNumberFormat="1" applyFont="1" applyFill="1" applyBorder="1" applyAlignment="1">
      <alignment horizontal="center" vertical="center" wrapText="1"/>
    </xf>
    <xf numFmtId="164" fontId="117" fillId="0" borderId="82" xfId="7" applyNumberFormat="1" applyFont="1" applyFill="1" applyBorder="1" applyAlignment="1">
      <alignment horizontal="center" vertical="center" wrapText="1"/>
    </xf>
    <xf numFmtId="164" fontId="117" fillId="0" borderId="7" xfId="7" applyNumberFormat="1" applyFont="1" applyFill="1" applyBorder="1" applyAlignment="1">
      <alignment horizontal="center" vertical="center" wrapText="1"/>
    </xf>
    <xf numFmtId="164" fontId="114" fillId="0" borderId="82" xfId="7" applyNumberFormat="1" applyFont="1" applyFill="1" applyBorder="1" applyAlignment="1">
      <alignment horizontal="center" vertical="center" wrapText="1"/>
    </xf>
    <xf numFmtId="164" fontId="114" fillId="0" borderId="76" xfId="7" applyNumberFormat="1" applyFont="1" applyFill="1" applyBorder="1" applyAlignment="1">
      <alignment horizontal="center" vertical="center" wrapText="1"/>
    </xf>
    <xf numFmtId="164" fontId="114" fillId="0" borderId="0" xfId="7" applyNumberFormat="1" applyFont="1" applyFill="1" applyBorder="1" applyAlignment="1">
      <alignment horizontal="center" vertical="center" wrapText="1"/>
    </xf>
    <xf numFmtId="164" fontId="114" fillId="0" borderId="74" xfId="7" applyNumberFormat="1" applyFont="1" applyFill="1" applyBorder="1" applyAlignment="1">
      <alignment horizontal="center" vertical="center" wrapText="1"/>
    </xf>
    <xf numFmtId="164" fontId="114" fillId="0" borderId="81" xfId="7" applyNumberFormat="1" applyFont="1" applyFill="1" applyBorder="1" applyAlignment="1">
      <alignment horizontal="center" vertical="center" wrapText="1"/>
    </xf>
    <xf numFmtId="0" fontId="117" fillId="0" borderId="107" xfId="0" applyFont="1" applyFill="1" applyBorder="1" applyAlignment="1">
      <alignment horizontal="center" vertical="top" wrapText="1"/>
    </xf>
    <xf numFmtId="0" fontId="117" fillId="0" borderId="109" xfId="0" applyFont="1" applyFill="1" applyBorder="1" applyAlignment="1">
      <alignment horizontal="center" vertical="top" wrapText="1"/>
    </xf>
    <xf numFmtId="0" fontId="117" fillId="0" borderId="76" xfId="0" applyFont="1" applyFill="1" applyBorder="1" applyAlignment="1">
      <alignment horizontal="center" vertical="top" wrapText="1"/>
    </xf>
    <xf numFmtId="0" fontId="117" fillId="0" borderId="74" xfId="0" applyFont="1" applyFill="1" applyBorder="1" applyAlignment="1">
      <alignment horizontal="center" vertical="top" wrapText="1"/>
    </xf>
    <xf numFmtId="0" fontId="117" fillId="0" borderId="89" xfId="0" applyFont="1" applyFill="1" applyBorder="1" applyAlignment="1">
      <alignment horizontal="center" vertical="top" wrapText="1"/>
    </xf>
    <xf numFmtId="0" fontId="117" fillId="0" borderId="81" xfId="0" applyFont="1" applyFill="1" applyBorder="1" applyAlignment="1">
      <alignment horizontal="center" vertical="top" wrapText="1"/>
    </xf>
    <xf numFmtId="0" fontId="114" fillId="0" borderId="131" xfId="0" applyFont="1" applyFill="1" applyBorder="1" applyAlignment="1">
      <alignment horizontal="center" vertical="center"/>
    </xf>
    <xf numFmtId="0" fontId="114" fillId="0" borderId="128" xfId="0" applyFont="1" applyFill="1" applyBorder="1" applyAlignment="1">
      <alignment horizontal="center" vertical="center"/>
    </xf>
    <xf numFmtId="0" fontId="114" fillId="0" borderId="132" xfId="0" applyFont="1" applyFill="1" applyBorder="1" applyAlignment="1">
      <alignment horizontal="center" vertical="center"/>
    </xf>
    <xf numFmtId="0" fontId="114" fillId="0" borderId="117" xfId="0" applyFont="1" applyFill="1" applyBorder="1" applyAlignment="1">
      <alignment horizontal="center" vertical="center"/>
    </xf>
    <xf numFmtId="0" fontId="114" fillId="0" borderId="129" xfId="0" applyFont="1" applyFill="1" applyBorder="1" applyAlignment="1">
      <alignment horizontal="center" vertical="center"/>
    </xf>
    <xf numFmtId="0" fontId="114" fillId="0" borderId="119" xfId="0" applyFont="1" applyFill="1" applyBorder="1" applyAlignment="1">
      <alignment horizontal="center" vertical="center"/>
    </xf>
    <xf numFmtId="0" fontId="114" fillId="0" borderId="131" xfId="0" applyFont="1" applyFill="1" applyBorder="1" applyAlignment="1">
      <alignment horizontal="center" vertical="center" wrapText="1"/>
    </xf>
    <xf numFmtId="0" fontId="114" fillId="0" borderId="128" xfId="0" applyFont="1" applyFill="1" applyBorder="1" applyAlignment="1">
      <alignment horizontal="center" vertical="center" wrapText="1"/>
    </xf>
    <xf numFmtId="0" fontId="114" fillId="0" borderId="132" xfId="0" applyFont="1" applyFill="1" applyBorder="1" applyAlignment="1">
      <alignment horizontal="center" vertical="center" wrapText="1"/>
    </xf>
    <xf numFmtId="0" fontId="117" fillId="0" borderId="82" xfId="0" applyFont="1" applyFill="1" applyBorder="1" applyAlignment="1">
      <alignment horizontal="center" vertical="center" wrapText="1"/>
    </xf>
    <xf numFmtId="0" fontId="117" fillId="0" borderId="7" xfId="0" applyFont="1" applyFill="1" applyBorder="1" applyAlignment="1">
      <alignment horizontal="center" vertical="center" wrapText="1"/>
    </xf>
    <xf numFmtId="0" fontId="114" fillId="0" borderId="118" xfId="0" applyFont="1" applyFill="1" applyBorder="1" applyAlignment="1">
      <alignment horizontal="center" vertical="center"/>
    </xf>
    <xf numFmtId="0" fontId="114" fillId="0" borderId="107" xfId="0" applyFont="1" applyFill="1" applyBorder="1" applyAlignment="1">
      <alignment horizontal="center" vertical="top" wrapText="1"/>
    </xf>
    <xf numFmtId="0" fontId="114" fillId="0" borderId="108" xfId="0" applyFont="1" applyFill="1" applyBorder="1" applyAlignment="1">
      <alignment horizontal="center" vertical="top" wrapText="1"/>
    </xf>
    <xf numFmtId="0" fontId="114" fillId="0" borderId="109" xfId="0" applyFont="1" applyFill="1" applyBorder="1" applyAlignment="1">
      <alignment horizontal="center" vertical="top" wrapText="1"/>
    </xf>
    <xf numFmtId="0" fontId="114" fillId="0" borderId="118" xfId="0" applyFont="1" applyFill="1" applyBorder="1" applyAlignment="1">
      <alignment horizontal="center" vertical="top" wrapText="1"/>
    </xf>
    <xf numFmtId="0" fontId="114" fillId="0" borderId="119" xfId="0" applyFont="1" applyFill="1" applyBorder="1" applyAlignment="1">
      <alignment horizontal="center" vertical="top" wrapText="1"/>
    </xf>
    <xf numFmtId="0" fontId="114" fillId="0" borderId="116" xfId="0" applyFont="1" applyFill="1" applyBorder="1" applyAlignment="1">
      <alignment horizontal="center" vertical="top" wrapText="1"/>
    </xf>
    <xf numFmtId="0" fontId="114" fillId="0" borderId="7" xfId="0" applyFont="1" applyFill="1" applyBorder="1" applyAlignment="1">
      <alignment horizontal="center" vertical="top" wrapText="1"/>
    </xf>
    <xf numFmtId="0" fontId="116" fillId="0" borderId="120" xfId="0" applyNumberFormat="1" applyFont="1" applyFill="1" applyBorder="1" applyAlignment="1">
      <alignment horizontal="left" vertical="top" wrapText="1"/>
    </xf>
    <xf numFmtId="0" fontId="116" fillId="0" borderId="121" xfId="0" applyNumberFormat="1" applyFont="1" applyFill="1" applyBorder="1" applyAlignment="1">
      <alignment horizontal="left" vertical="top" wrapText="1"/>
    </xf>
    <xf numFmtId="0" fontId="122" fillId="0" borderId="116" xfId="0" applyFont="1" applyBorder="1" applyAlignment="1">
      <alignment horizontal="center" vertical="center" wrapText="1"/>
    </xf>
    <xf numFmtId="0" fontId="122" fillId="0" borderId="107" xfId="0" applyFont="1" applyBorder="1" applyAlignment="1">
      <alignment horizontal="center" vertical="center" wrapText="1"/>
    </xf>
    <xf numFmtId="0" fontId="126" fillId="0" borderId="115" xfId="0" applyFont="1" applyBorder="1" applyAlignment="1">
      <alignment horizontal="center" vertical="center"/>
    </xf>
    <xf numFmtId="0" fontId="123" fillId="0" borderId="115" xfId="0" applyFont="1" applyBorder="1" applyAlignment="1">
      <alignment horizontal="center" vertical="center" wrapText="1"/>
    </xf>
  </cellXfs>
  <cellStyles count="20966">
    <cellStyle name="_RC VALUTEBIS WRILSI " xfId="18"/>
    <cellStyle name="=C:\WINNT35\SYSTEM32\COMMAND.COM" xfId="20964"/>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0965"/>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eetMetadata" Target="metadata.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zoomScaleNormal="100" workbookViewId="0">
      <selection activeCell="B8" sqref="B8"/>
    </sheetView>
  </sheetViews>
  <sheetFormatPr defaultColWidth="9.140625" defaultRowHeight="14.25"/>
  <cols>
    <col min="1" max="1" width="10.28515625" style="4" customWidth="1"/>
    <col min="2" max="2" width="138.42578125" style="5" bestFit="1" customWidth="1"/>
    <col min="3" max="3" width="39.42578125" style="5" customWidth="1"/>
    <col min="4" max="6" width="9.140625" style="5"/>
    <col min="7" max="7" width="25" style="5" customWidth="1"/>
    <col min="8" max="16384" width="9.140625" style="5"/>
  </cols>
  <sheetData>
    <row r="1" spans="1:3" ht="15">
      <c r="A1" s="173"/>
      <c r="B1" s="218" t="s">
        <v>343</v>
      </c>
      <c r="C1" s="173"/>
    </row>
    <row r="2" spans="1:3">
      <c r="A2" s="219">
        <v>1</v>
      </c>
      <c r="B2" s="347" t="s">
        <v>344</v>
      </c>
      <c r="C2" s="84" t="s">
        <v>740</v>
      </c>
    </row>
    <row r="3" spans="1:3">
      <c r="A3" s="219">
        <v>2</v>
      </c>
      <c r="B3" s="348" t="s">
        <v>340</v>
      </c>
      <c r="C3" s="84" t="s">
        <v>741</v>
      </c>
    </row>
    <row r="4" spans="1:3">
      <c r="A4" s="219">
        <v>3</v>
      </c>
      <c r="B4" s="349" t="s">
        <v>345</v>
      </c>
      <c r="C4" s="84" t="s">
        <v>742</v>
      </c>
    </row>
    <row r="5" spans="1:3">
      <c r="A5" s="220">
        <v>4</v>
      </c>
      <c r="B5" s="350" t="s">
        <v>341</v>
      </c>
      <c r="C5" s="84" t="s">
        <v>743</v>
      </c>
    </row>
    <row r="6" spans="1:3" s="221" customFormat="1" ht="45.75" customHeight="1">
      <c r="A6" s="647" t="s">
        <v>419</v>
      </c>
      <c r="B6" s="648"/>
      <c r="C6" s="648"/>
    </row>
    <row r="7" spans="1:3" ht="15">
      <c r="A7" s="222" t="s">
        <v>29</v>
      </c>
      <c r="B7" s="218" t="s">
        <v>342</v>
      </c>
    </row>
    <row r="8" spans="1:3">
      <c r="A8" s="173">
        <v>1</v>
      </c>
      <c r="B8" s="264" t="s">
        <v>20</v>
      </c>
    </row>
    <row r="9" spans="1:3">
      <c r="A9" s="173">
        <v>2</v>
      </c>
      <c r="B9" s="265" t="s">
        <v>21</v>
      </c>
    </row>
    <row r="10" spans="1:3">
      <c r="A10" s="173">
        <v>3</v>
      </c>
      <c r="B10" s="265" t="s">
        <v>22</v>
      </c>
    </row>
    <row r="11" spans="1:3">
      <c r="A11" s="173">
        <v>4</v>
      </c>
      <c r="B11" s="265" t="s">
        <v>23</v>
      </c>
      <c r="C11" s="89"/>
    </row>
    <row r="12" spans="1:3">
      <c r="A12" s="173">
        <v>5</v>
      </c>
      <c r="B12" s="265" t="s">
        <v>24</v>
      </c>
    </row>
    <row r="13" spans="1:3">
      <c r="A13" s="173">
        <v>6</v>
      </c>
      <c r="B13" s="266" t="s">
        <v>352</v>
      </c>
    </row>
    <row r="14" spans="1:3">
      <c r="A14" s="173">
        <v>7</v>
      </c>
      <c r="B14" s="265" t="s">
        <v>346</v>
      </c>
    </row>
    <row r="15" spans="1:3">
      <c r="A15" s="173">
        <v>8</v>
      </c>
      <c r="B15" s="265" t="s">
        <v>347</v>
      </c>
    </row>
    <row r="16" spans="1:3">
      <c r="A16" s="173">
        <v>9</v>
      </c>
      <c r="B16" s="265" t="s">
        <v>25</v>
      </c>
    </row>
    <row r="17" spans="1:2">
      <c r="A17" s="346" t="s">
        <v>418</v>
      </c>
      <c r="B17" s="345" t="s">
        <v>405</v>
      </c>
    </row>
    <row r="18" spans="1:2">
      <c r="A18" s="173">
        <v>10</v>
      </c>
      <c r="B18" s="265" t="s">
        <v>26</v>
      </c>
    </row>
    <row r="19" spans="1:2">
      <c r="A19" s="173">
        <v>11</v>
      </c>
      <c r="B19" s="266" t="s">
        <v>348</v>
      </c>
    </row>
    <row r="20" spans="1:2">
      <c r="A20" s="173">
        <v>12</v>
      </c>
      <c r="B20" s="266" t="s">
        <v>27</v>
      </c>
    </row>
    <row r="21" spans="1:2">
      <c r="A21" s="401">
        <v>13</v>
      </c>
      <c r="B21" s="402" t="s">
        <v>349</v>
      </c>
    </row>
    <row r="22" spans="1:2">
      <c r="A22" s="401">
        <v>14</v>
      </c>
      <c r="B22" s="403" t="s">
        <v>376</v>
      </c>
    </row>
    <row r="23" spans="1:2">
      <c r="A23" s="404">
        <v>15</v>
      </c>
      <c r="B23" s="405" t="s">
        <v>28</v>
      </c>
    </row>
    <row r="24" spans="1:2">
      <c r="A24" s="404">
        <v>15.1</v>
      </c>
      <c r="B24" s="406" t="s">
        <v>432</v>
      </c>
    </row>
    <row r="25" spans="1:2">
      <c r="A25" s="404">
        <v>16</v>
      </c>
      <c r="B25" s="406" t="s">
        <v>496</v>
      </c>
    </row>
    <row r="26" spans="1:2">
      <c r="A26" s="404">
        <v>17</v>
      </c>
      <c r="B26" s="406" t="s">
        <v>537</v>
      </c>
    </row>
    <row r="27" spans="1:2">
      <c r="A27" s="404">
        <v>18</v>
      </c>
      <c r="B27" s="406" t="s">
        <v>707</v>
      </c>
    </row>
    <row r="28" spans="1:2">
      <c r="A28" s="404">
        <v>19</v>
      </c>
      <c r="B28" s="406" t="s">
        <v>708</v>
      </c>
    </row>
    <row r="29" spans="1:2">
      <c r="A29" s="404">
        <v>20</v>
      </c>
      <c r="B29" s="493" t="s">
        <v>538</v>
      </c>
    </row>
    <row r="30" spans="1:2">
      <c r="A30" s="404">
        <v>21</v>
      </c>
      <c r="B30" s="406" t="s">
        <v>704</v>
      </c>
    </row>
    <row r="31" spans="1:2">
      <c r="A31" s="404">
        <v>22</v>
      </c>
      <c r="B31" s="406" t="s">
        <v>539</v>
      </c>
    </row>
    <row r="32" spans="1:2">
      <c r="A32" s="404">
        <v>23</v>
      </c>
      <c r="B32" s="406" t="s">
        <v>540</v>
      </c>
    </row>
    <row r="33" spans="1:2">
      <c r="A33" s="404">
        <v>24</v>
      </c>
      <c r="B33" s="406" t="s">
        <v>541</v>
      </c>
    </row>
    <row r="34" spans="1:2">
      <c r="A34" s="404">
        <v>25</v>
      </c>
      <c r="B34" s="406" t="s">
        <v>542</v>
      </c>
    </row>
    <row r="35" spans="1:2">
      <c r="A35" s="404">
        <v>26</v>
      </c>
      <c r="B35" s="406" t="s">
        <v>739</v>
      </c>
    </row>
  </sheetData>
  <mergeCells count="1">
    <mergeCell ref="A6:C6"/>
  </mergeCells>
  <hyperlinks>
    <hyperlink ref="B9" location="'2.RC'!A1" display="Balance Sheet"/>
    <hyperlink ref="B12" location="'5. RWA '!A1" display="Risk-Weighted Assets (RWA)"/>
    <hyperlink ref="B8" location="'1. key ratios '!A1" display="Key ratios"/>
    <hyperlink ref="B10" location="'3.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 ref="B24" location="'15.1 LR'!A1" display="Leverage Ratio"/>
    <hyperlink ref="B25" location="'16. NSFR'!A1" display="Net Stable Funding Ratio"/>
    <hyperlink ref="B26" location="' 17. Residual Maturity'!A1" display="Exposures distributed by residual maturity and Risk Classes"/>
    <hyperlink ref="B27" location="'18. Assets by Exposure classes'!A1" display="Gross carrying value, book value, reserves, write-offs and reserve charges by risk classes"/>
    <hyperlink ref="B28" location="'19. Assets by Risk Sectors'!A1" display="Gross carrying value, book value, reserves, write-offs and reserve charges by Sectors of income source"/>
    <hyperlink ref="B30" location="'21. NPL'!A1" display="Changes in the stock of non-performing loans"/>
    <hyperlink ref="B31" location="'22. Quality'!A1" display="Distribution of loans, Debt securities  and Off-balance-sheet items according to  Risk classification and Past due days"/>
    <hyperlink ref="B32" location="'23. LTV'!A1" display="Loans Distributed according to LTV ratio, Loan reserves, Value of collateral for loans and loans secured by guarantees according to Risk classification and past due days"/>
    <hyperlink ref="B33" location="'24. Risk Sector'!A1" display="Loans and reserves on loans distributed according to Sectors of income source and risk classification"/>
    <hyperlink ref="B34" location="'25. Collateral'!A1" display="Loans, corporate debt securities and Off-balance-sheet items distributed by type of collateral"/>
    <hyperlink ref="B29" location="'20. Reserves'!A1" display="Change in reserve for loans and Corporate debt securities"/>
    <hyperlink ref="B35" location="'26. Retail Products'!A1" display="General information on retail product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zoomScale="90" zoomScaleNormal="90" workbookViewId="0">
      <pane xSplit="1" ySplit="5" topLeftCell="B33" activePane="bottomRight" state="frozen"/>
      <selection activeCell="B9" sqref="B9"/>
      <selection pane="topRight" activeCell="B9" sqref="B9"/>
      <selection pane="bottomLeft" activeCell="B9" sqref="B9"/>
      <selection pane="bottomRight" activeCell="C52" sqref="C6:C52"/>
    </sheetView>
  </sheetViews>
  <sheetFormatPr defaultColWidth="9.140625" defaultRowHeight="12.75"/>
  <cols>
    <col min="1" max="1" width="9.5703125" style="92" bestFit="1" customWidth="1"/>
    <col min="2" max="2" width="132.42578125" style="4" customWidth="1"/>
    <col min="3" max="3" width="18.42578125" style="4" customWidth="1"/>
    <col min="4" max="16384" width="9.140625" style="4"/>
  </cols>
  <sheetData>
    <row r="1" spans="1:3">
      <c r="A1" s="2" t="s">
        <v>30</v>
      </c>
      <c r="B1" s="3" t="str">
        <f>'Info '!C2</f>
        <v>JSC " Halyk Bank Georgia"</v>
      </c>
    </row>
    <row r="2" spans="1:3" s="79" customFormat="1" ht="15.75" customHeight="1">
      <c r="A2" s="79" t="s">
        <v>31</v>
      </c>
      <c r="B2" s="416">
        <f>'1. key ratios '!B2</f>
        <v>44926</v>
      </c>
    </row>
    <row r="3" spans="1:3" s="79" customFormat="1" ht="15.75" customHeight="1"/>
    <row r="4" spans="1:3" ht="13.5" thickBot="1">
      <c r="A4" s="92" t="s">
        <v>245</v>
      </c>
      <c r="B4" s="155" t="s">
        <v>244</v>
      </c>
    </row>
    <row r="5" spans="1:3">
      <c r="A5" s="93" t="s">
        <v>6</v>
      </c>
      <c r="B5" s="94"/>
      <c r="C5" s="95" t="s">
        <v>73</v>
      </c>
    </row>
    <row r="6" spans="1:3">
      <c r="A6" s="96">
        <v>1</v>
      </c>
      <c r="B6" s="97" t="s">
        <v>243</v>
      </c>
      <c r="C6" s="98">
        <f>SUM(C7:C11)</f>
        <v>126767034</v>
      </c>
    </row>
    <row r="7" spans="1:3">
      <c r="A7" s="96">
        <v>2</v>
      </c>
      <c r="B7" s="99" t="s">
        <v>242</v>
      </c>
      <c r="C7" s="100">
        <v>76000000</v>
      </c>
    </row>
    <row r="8" spans="1:3">
      <c r="A8" s="96">
        <v>3</v>
      </c>
      <c r="B8" s="101" t="s">
        <v>241</v>
      </c>
      <c r="C8" s="100">
        <v>0</v>
      </c>
    </row>
    <row r="9" spans="1:3">
      <c r="A9" s="96">
        <v>4</v>
      </c>
      <c r="B9" s="101" t="s">
        <v>240</v>
      </c>
      <c r="C9" s="100">
        <v>1863509</v>
      </c>
    </row>
    <row r="10" spans="1:3">
      <c r="A10" s="96">
        <v>5</v>
      </c>
      <c r="B10" s="101" t="s">
        <v>239</v>
      </c>
      <c r="C10" s="100">
        <v>0</v>
      </c>
    </row>
    <row r="11" spans="1:3">
      <c r="A11" s="96">
        <v>6</v>
      </c>
      <c r="B11" s="102" t="s">
        <v>238</v>
      </c>
      <c r="C11" s="100">
        <v>48903524.999999993</v>
      </c>
    </row>
    <row r="12" spans="1:3" s="69" customFormat="1">
      <c r="A12" s="96">
        <v>7</v>
      </c>
      <c r="B12" s="97" t="s">
        <v>237</v>
      </c>
      <c r="C12" s="103">
        <f>SUM(C13:C27)</f>
        <v>7046560</v>
      </c>
    </row>
    <row r="13" spans="1:3" s="69" customFormat="1">
      <c r="A13" s="96">
        <v>8</v>
      </c>
      <c r="B13" s="104" t="s">
        <v>236</v>
      </c>
      <c r="C13" s="100">
        <v>1863509</v>
      </c>
    </row>
    <row r="14" spans="1:3" s="69" customFormat="1" ht="25.5">
      <c r="A14" s="96">
        <v>9</v>
      </c>
      <c r="B14" s="106" t="s">
        <v>235</v>
      </c>
      <c r="C14" s="100">
        <v>0</v>
      </c>
    </row>
    <row r="15" spans="1:3" s="69" customFormat="1">
      <c r="A15" s="96">
        <v>10</v>
      </c>
      <c r="B15" s="107" t="s">
        <v>234</v>
      </c>
      <c r="C15" s="100">
        <v>5183051</v>
      </c>
    </row>
    <row r="16" spans="1:3" s="69" customFormat="1">
      <c r="A16" s="96">
        <v>11</v>
      </c>
      <c r="B16" s="108" t="s">
        <v>233</v>
      </c>
      <c r="C16" s="100">
        <v>0</v>
      </c>
    </row>
    <row r="17" spans="1:3" s="69" customFormat="1">
      <c r="A17" s="96">
        <v>12</v>
      </c>
      <c r="B17" s="107" t="s">
        <v>232</v>
      </c>
      <c r="C17" s="100">
        <v>0</v>
      </c>
    </row>
    <row r="18" spans="1:3" s="69" customFormat="1">
      <c r="A18" s="96">
        <v>13</v>
      </c>
      <c r="B18" s="107" t="s">
        <v>231</v>
      </c>
      <c r="C18" s="100">
        <v>0</v>
      </c>
    </row>
    <row r="19" spans="1:3" s="69" customFormat="1">
      <c r="A19" s="96">
        <v>14</v>
      </c>
      <c r="B19" s="107" t="s">
        <v>230</v>
      </c>
      <c r="C19" s="100">
        <v>0</v>
      </c>
    </row>
    <row r="20" spans="1:3" s="69" customFormat="1">
      <c r="A20" s="96">
        <v>15</v>
      </c>
      <c r="B20" s="107" t="s">
        <v>229</v>
      </c>
      <c r="C20" s="100">
        <v>0</v>
      </c>
    </row>
    <row r="21" spans="1:3" s="69" customFormat="1" ht="25.5">
      <c r="A21" s="96">
        <v>16</v>
      </c>
      <c r="B21" s="106" t="s">
        <v>228</v>
      </c>
      <c r="C21" s="100">
        <v>0</v>
      </c>
    </row>
    <row r="22" spans="1:3" s="69" customFormat="1">
      <c r="A22" s="96">
        <v>17</v>
      </c>
      <c r="B22" s="109" t="s">
        <v>227</v>
      </c>
      <c r="C22" s="100">
        <v>0</v>
      </c>
    </row>
    <row r="23" spans="1:3" s="69" customFormat="1">
      <c r="A23" s="96">
        <v>18</v>
      </c>
      <c r="B23" s="106" t="s">
        <v>226</v>
      </c>
      <c r="C23" s="100">
        <v>0</v>
      </c>
    </row>
    <row r="24" spans="1:3" s="69" customFormat="1" ht="25.5">
      <c r="A24" s="96">
        <v>19</v>
      </c>
      <c r="B24" s="106" t="s">
        <v>203</v>
      </c>
      <c r="C24" s="100">
        <v>0</v>
      </c>
    </row>
    <row r="25" spans="1:3" s="69" customFormat="1">
      <c r="A25" s="96">
        <v>20</v>
      </c>
      <c r="B25" s="110" t="s">
        <v>225</v>
      </c>
      <c r="C25" s="100">
        <v>0</v>
      </c>
    </row>
    <row r="26" spans="1:3" s="69" customFormat="1">
      <c r="A26" s="96">
        <v>21</v>
      </c>
      <c r="B26" s="110" t="s">
        <v>224</v>
      </c>
      <c r="C26" s="100">
        <v>0</v>
      </c>
    </row>
    <row r="27" spans="1:3" s="69" customFormat="1">
      <c r="A27" s="96">
        <v>22</v>
      </c>
      <c r="B27" s="110" t="s">
        <v>223</v>
      </c>
      <c r="C27" s="100">
        <v>0</v>
      </c>
    </row>
    <row r="28" spans="1:3" s="69" customFormat="1">
      <c r="A28" s="96">
        <v>23</v>
      </c>
      <c r="B28" s="111" t="s">
        <v>222</v>
      </c>
      <c r="C28" s="103">
        <f>C6-C12</f>
        <v>119720474</v>
      </c>
    </row>
    <row r="29" spans="1:3" s="69" customFormat="1">
      <c r="A29" s="112"/>
      <c r="B29" s="113"/>
      <c r="C29" s="105"/>
    </row>
    <row r="30" spans="1:3" s="69" customFormat="1">
      <c r="A30" s="112">
        <v>24</v>
      </c>
      <c r="B30" s="111" t="s">
        <v>221</v>
      </c>
      <c r="C30" s="103">
        <f>C31+C34</f>
        <v>0</v>
      </c>
    </row>
    <row r="31" spans="1:3" s="69" customFormat="1">
      <c r="A31" s="112">
        <v>25</v>
      </c>
      <c r="B31" s="101" t="s">
        <v>220</v>
      </c>
      <c r="C31" s="114">
        <f>C32+C33</f>
        <v>0</v>
      </c>
    </row>
    <row r="32" spans="1:3" s="69" customFormat="1">
      <c r="A32" s="112">
        <v>26</v>
      </c>
      <c r="B32" s="115" t="s">
        <v>301</v>
      </c>
      <c r="C32" s="100">
        <v>0</v>
      </c>
    </row>
    <row r="33" spans="1:3" s="69" customFormat="1">
      <c r="A33" s="112">
        <v>27</v>
      </c>
      <c r="B33" s="115" t="s">
        <v>219</v>
      </c>
      <c r="C33" s="100">
        <v>0</v>
      </c>
    </row>
    <row r="34" spans="1:3" s="69" customFormat="1">
      <c r="A34" s="112">
        <v>28</v>
      </c>
      <c r="B34" s="101" t="s">
        <v>218</v>
      </c>
      <c r="C34" s="100">
        <v>0</v>
      </c>
    </row>
    <row r="35" spans="1:3" s="69" customFormat="1">
      <c r="A35" s="112">
        <v>29</v>
      </c>
      <c r="B35" s="111" t="s">
        <v>217</v>
      </c>
      <c r="C35" s="103">
        <f>SUM(C36:C40)</f>
        <v>0</v>
      </c>
    </row>
    <row r="36" spans="1:3" s="69" customFormat="1">
      <c r="A36" s="112">
        <v>30</v>
      </c>
      <c r="B36" s="106" t="s">
        <v>216</v>
      </c>
      <c r="C36" s="100">
        <v>0</v>
      </c>
    </row>
    <row r="37" spans="1:3" s="69" customFormat="1">
      <c r="A37" s="112">
        <v>31</v>
      </c>
      <c r="B37" s="107" t="s">
        <v>215</v>
      </c>
      <c r="C37" s="100">
        <v>0</v>
      </c>
    </row>
    <row r="38" spans="1:3" s="69" customFormat="1" ht="25.5">
      <c r="A38" s="112">
        <v>32</v>
      </c>
      <c r="B38" s="106" t="s">
        <v>214</v>
      </c>
      <c r="C38" s="100">
        <v>0</v>
      </c>
    </row>
    <row r="39" spans="1:3" s="69" customFormat="1" ht="25.5">
      <c r="A39" s="112">
        <v>33</v>
      </c>
      <c r="B39" s="106" t="s">
        <v>203</v>
      </c>
      <c r="C39" s="100">
        <v>0</v>
      </c>
    </row>
    <row r="40" spans="1:3" s="69" customFormat="1">
      <c r="A40" s="112">
        <v>34</v>
      </c>
      <c r="B40" s="110" t="s">
        <v>213</v>
      </c>
      <c r="C40" s="100">
        <v>0</v>
      </c>
    </row>
    <row r="41" spans="1:3" s="69" customFormat="1">
      <c r="A41" s="112">
        <v>35</v>
      </c>
      <c r="B41" s="111" t="s">
        <v>212</v>
      </c>
      <c r="C41" s="103">
        <f>C30-C35</f>
        <v>0</v>
      </c>
    </row>
    <row r="42" spans="1:3" s="69" customFormat="1">
      <c r="A42" s="112"/>
      <c r="B42" s="113"/>
      <c r="C42" s="105"/>
    </row>
    <row r="43" spans="1:3" s="69" customFormat="1">
      <c r="A43" s="112">
        <v>36</v>
      </c>
      <c r="B43" s="116" t="s">
        <v>211</v>
      </c>
      <c r="C43" s="103">
        <f>SUM(C44:C46)</f>
        <v>37470248.719999999</v>
      </c>
    </row>
    <row r="44" spans="1:3" s="69" customFormat="1">
      <c r="A44" s="112">
        <v>37</v>
      </c>
      <c r="B44" s="101" t="s">
        <v>210</v>
      </c>
      <c r="C44" s="100">
        <v>27020000</v>
      </c>
    </row>
    <row r="45" spans="1:3" s="69" customFormat="1">
      <c r="A45" s="112">
        <v>38</v>
      </c>
      <c r="B45" s="101" t="s">
        <v>209</v>
      </c>
      <c r="C45" s="100">
        <v>0</v>
      </c>
    </row>
    <row r="46" spans="1:3" s="69" customFormat="1">
      <c r="A46" s="112">
        <v>39</v>
      </c>
      <c r="B46" s="101" t="s">
        <v>208</v>
      </c>
      <c r="C46" s="100">
        <v>10450248.719999999</v>
      </c>
    </row>
    <row r="47" spans="1:3" s="69" customFormat="1">
      <c r="A47" s="112">
        <v>40</v>
      </c>
      <c r="B47" s="116" t="s">
        <v>207</v>
      </c>
      <c r="C47" s="103">
        <f>SUM(C48:C51)</f>
        <v>0</v>
      </c>
    </row>
    <row r="48" spans="1:3" s="69" customFormat="1">
      <c r="A48" s="112">
        <v>41</v>
      </c>
      <c r="B48" s="106" t="s">
        <v>206</v>
      </c>
      <c r="C48" s="100">
        <v>0</v>
      </c>
    </row>
    <row r="49" spans="1:3" s="69" customFormat="1">
      <c r="A49" s="112">
        <v>42</v>
      </c>
      <c r="B49" s="107" t="s">
        <v>205</v>
      </c>
      <c r="C49" s="100">
        <v>0</v>
      </c>
    </row>
    <row r="50" spans="1:3" s="69" customFormat="1">
      <c r="A50" s="112">
        <v>43</v>
      </c>
      <c r="B50" s="106" t="s">
        <v>204</v>
      </c>
      <c r="C50" s="100">
        <v>0</v>
      </c>
    </row>
    <row r="51" spans="1:3" s="69" customFormat="1" ht="25.5">
      <c r="A51" s="112">
        <v>44</v>
      </c>
      <c r="B51" s="106" t="s">
        <v>203</v>
      </c>
      <c r="C51" s="100">
        <v>0</v>
      </c>
    </row>
    <row r="52" spans="1:3" s="69" customFormat="1" ht="13.5" thickBot="1">
      <c r="A52" s="117">
        <v>45</v>
      </c>
      <c r="B52" s="118" t="s">
        <v>202</v>
      </c>
      <c r="C52" s="119">
        <f>C43-C47</f>
        <v>37470248.719999999</v>
      </c>
    </row>
    <row r="55" spans="1:3">
      <c r="B55" s="4" t="s">
        <v>7</v>
      </c>
    </row>
  </sheetData>
  <dataValidations count="1">
    <dataValidation operator="lessThanOrEqual" allowBlank="1" showInputMessage="1" showErrorMessage="1" errorTitle="Should be negative number" error="Should be whole negative number or 0" sqref="C28:C31 C35 C41:C43 C47 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C7" sqref="C7:D21"/>
    </sheetView>
  </sheetViews>
  <sheetFormatPr defaultColWidth="9.140625" defaultRowHeight="12.75"/>
  <cols>
    <col min="1" max="1" width="9.42578125" style="279" bestFit="1" customWidth="1"/>
    <col min="2" max="2" width="59" style="279" customWidth="1"/>
    <col min="3" max="3" width="16.7109375" style="279" bestFit="1" customWidth="1"/>
    <col min="4" max="4" width="13.28515625" style="279" bestFit="1" customWidth="1"/>
    <col min="5" max="16384" width="9.140625" style="279"/>
  </cols>
  <sheetData>
    <row r="1" spans="1:4" ht="15">
      <c r="A1" s="326" t="s">
        <v>30</v>
      </c>
      <c r="B1" s="3" t="str">
        <f>'Info '!C2</f>
        <v>JSC " Halyk Bank Georgia"</v>
      </c>
    </row>
    <row r="2" spans="1:4" s="247" customFormat="1" ht="15.75" customHeight="1">
      <c r="A2" s="247" t="s">
        <v>31</v>
      </c>
      <c r="B2" s="416">
        <f>'1. key ratios '!B2</f>
        <v>44926</v>
      </c>
    </row>
    <row r="3" spans="1:4" s="247" customFormat="1" ht="15.75" customHeight="1"/>
    <row r="4" spans="1:4" ht="13.5" thickBot="1">
      <c r="A4" s="301" t="s">
        <v>404</v>
      </c>
      <c r="B4" s="334" t="s">
        <v>405</v>
      </c>
    </row>
    <row r="5" spans="1:4" s="335" customFormat="1" ht="12.75" customHeight="1">
      <c r="A5" s="399"/>
      <c r="B5" s="400" t="s">
        <v>408</v>
      </c>
      <c r="C5" s="327" t="s">
        <v>406</v>
      </c>
      <c r="D5" s="328" t="s">
        <v>407</v>
      </c>
    </row>
    <row r="6" spans="1:4" s="336" customFormat="1">
      <c r="A6" s="329">
        <v>1</v>
      </c>
      <c r="B6" s="391" t="s">
        <v>409</v>
      </c>
      <c r="C6" s="391"/>
      <c r="D6" s="330"/>
    </row>
    <row r="7" spans="1:4" s="336" customFormat="1">
      <c r="A7" s="331" t="s">
        <v>395</v>
      </c>
      <c r="B7" s="392" t="s">
        <v>410</v>
      </c>
      <c r="C7" s="383">
        <v>4.4999999999999998E-2</v>
      </c>
      <c r="D7" s="384">
        <f>C7*'5. RWA '!$C$13</f>
        <v>41624026.191866443</v>
      </c>
    </row>
    <row r="8" spans="1:4" s="336" customFormat="1">
      <c r="A8" s="331" t="s">
        <v>396</v>
      </c>
      <c r="B8" s="392" t="s">
        <v>411</v>
      </c>
      <c r="C8" s="385">
        <v>0.06</v>
      </c>
      <c r="D8" s="384">
        <f>C8*'5. RWA '!$C$13</f>
        <v>55498701.589155257</v>
      </c>
    </row>
    <row r="9" spans="1:4" s="336" customFormat="1">
      <c r="A9" s="331" t="s">
        <v>397</v>
      </c>
      <c r="B9" s="392" t="s">
        <v>412</v>
      </c>
      <c r="C9" s="385">
        <v>0.08</v>
      </c>
      <c r="D9" s="384">
        <f>C9*'5. RWA '!$C$13</f>
        <v>73998268.785540342</v>
      </c>
    </row>
    <row r="10" spans="1:4" s="336" customFormat="1">
      <c r="A10" s="329" t="s">
        <v>398</v>
      </c>
      <c r="B10" s="391" t="s">
        <v>413</v>
      </c>
      <c r="C10" s="386"/>
      <c r="D10" s="393"/>
    </row>
    <row r="11" spans="1:4" s="337" customFormat="1">
      <c r="A11" s="332" t="s">
        <v>399</v>
      </c>
      <c r="B11" s="382" t="s">
        <v>479</v>
      </c>
      <c r="C11" s="387">
        <v>0</v>
      </c>
      <c r="D11" s="384">
        <f>C11*'5. RWA '!$C$13</f>
        <v>0</v>
      </c>
    </row>
    <row r="12" spans="1:4" s="337" customFormat="1">
      <c r="A12" s="332" t="s">
        <v>400</v>
      </c>
      <c r="B12" s="382" t="s">
        <v>414</v>
      </c>
      <c r="C12" s="387">
        <v>0</v>
      </c>
      <c r="D12" s="384">
        <f>C12*'5. RWA '!$C$13</f>
        <v>0</v>
      </c>
    </row>
    <row r="13" spans="1:4" s="337" customFormat="1">
      <c r="A13" s="332" t="s">
        <v>401</v>
      </c>
      <c r="B13" s="382" t="s">
        <v>415</v>
      </c>
      <c r="C13" s="387"/>
      <c r="D13" s="384">
        <f>C13*'5. RWA '!$C$13</f>
        <v>0</v>
      </c>
    </row>
    <row r="14" spans="1:4" s="337" customFormat="1">
      <c r="A14" s="329" t="s">
        <v>402</v>
      </c>
      <c r="B14" s="391" t="s">
        <v>476</v>
      </c>
      <c r="C14" s="388"/>
      <c r="D14" s="394"/>
    </row>
    <row r="15" spans="1:4" s="337" customFormat="1">
      <c r="A15" s="332">
        <v>3.1</v>
      </c>
      <c r="B15" s="382" t="s">
        <v>420</v>
      </c>
      <c r="C15" s="387">
        <v>2.2455009555962729E-2</v>
      </c>
      <c r="D15" s="384">
        <f>C15*'5. RWA '!$C$13</f>
        <v>20770397.908800088</v>
      </c>
    </row>
    <row r="16" spans="1:4" s="337" customFormat="1">
      <c r="A16" s="332">
        <v>3.2</v>
      </c>
      <c r="B16" s="382" t="s">
        <v>421</v>
      </c>
      <c r="C16" s="387">
        <v>2.9969021800972565E-2</v>
      </c>
      <c r="D16" s="384">
        <f>C16*'5. RWA '!$C$13</f>
        <v>27720696.630851075</v>
      </c>
    </row>
    <row r="17" spans="1:6" s="336" customFormat="1">
      <c r="A17" s="332">
        <v>3.3</v>
      </c>
      <c r="B17" s="382" t="s">
        <v>422</v>
      </c>
      <c r="C17" s="387">
        <v>4.777269019161836E-2</v>
      </c>
      <c r="D17" s="384">
        <f>C17*'5. RWA '!$C$13</f>
        <v>44188704.617596529</v>
      </c>
    </row>
    <row r="18" spans="1:6" s="335" customFormat="1" ht="12.75" customHeight="1">
      <c r="A18" s="397"/>
      <c r="B18" s="398" t="s">
        <v>475</v>
      </c>
      <c r="C18" s="389" t="s">
        <v>406</v>
      </c>
      <c r="D18" s="395" t="s">
        <v>407</v>
      </c>
    </row>
    <row r="19" spans="1:6" s="336" customFormat="1">
      <c r="A19" s="333">
        <v>4</v>
      </c>
      <c r="B19" s="382" t="s">
        <v>416</v>
      </c>
      <c r="C19" s="387">
        <f>C7+C11+C12+C13+C15</f>
        <v>6.7455009555962731E-2</v>
      </c>
      <c r="D19" s="384">
        <f>C19*'5. RWA '!$C$13</f>
        <v>62394424.10066653</v>
      </c>
    </row>
    <row r="20" spans="1:6" s="336" customFormat="1">
      <c r="A20" s="333">
        <v>5</v>
      </c>
      <c r="B20" s="382" t="s">
        <v>136</v>
      </c>
      <c r="C20" s="387">
        <f>C8+C11+C12+C13+C16</f>
        <v>8.9969021800972562E-2</v>
      </c>
      <c r="D20" s="384">
        <f>C20*'5. RWA '!$C$13</f>
        <v>83219398.220006332</v>
      </c>
    </row>
    <row r="21" spans="1:6" s="336" customFormat="1" ht="13.5" thickBot="1">
      <c r="A21" s="338" t="s">
        <v>403</v>
      </c>
      <c r="B21" s="339" t="s">
        <v>417</v>
      </c>
      <c r="C21" s="390">
        <f>C9+C11+C12+C13+C17</f>
        <v>0.12777269019161835</v>
      </c>
      <c r="D21" s="396">
        <f>C21*'5. RWA '!$C$13</f>
        <v>118186973.40313686</v>
      </c>
    </row>
    <row r="22" spans="1:6">
      <c r="F22" s="301"/>
    </row>
    <row r="23" spans="1:6" ht="51">
      <c r="B23" s="300" t="s">
        <v>478</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zoomScaleNormal="100" workbookViewId="0">
      <pane xSplit="1" ySplit="5" topLeftCell="B6" activePane="bottomRight" state="frozen"/>
      <selection activeCell="B47" sqref="B47"/>
      <selection pane="topRight" activeCell="B47" sqref="B47"/>
      <selection pane="bottomLeft" activeCell="B47" sqref="B47"/>
      <selection pane="bottomRight" activeCell="D15" sqref="D15"/>
    </sheetView>
  </sheetViews>
  <sheetFormatPr defaultColWidth="9.140625" defaultRowHeight="14.25"/>
  <cols>
    <col min="1" max="1" width="10.7109375" style="4" customWidth="1"/>
    <col min="2" max="2" width="91.85546875" style="4" customWidth="1"/>
    <col min="3" max="3" width="53.140625" style="4" customWidth="1"/>
    <col min="4" max="4" width="32.28515625" style="4" customWidth="1"/>
    <col min="5" max="5" width="9.42578125" style="5" customWidth="1"/>
    <col min="6" max="16384" width="9.140625" style="5"/>
  </cols>
  <sheetData>
    <row r="1" spans="1:6">
      <c r="A1" s="2" t="s">
        <v>30</v>
      </c>
      <c r="B1" s="3" t="str">
        <f>'Info '!C2</f>
        <v>JSC " Halyk Bank Georgia"</v>
      </c>
      <c r="E1" s="4"/>
      <c r="F1" s="4"/>
    </row>
    <row r="2" spans="1:6" s="79" customFormat="1" ht="15.75" customHeight="1">
      <c r="A2" s="2" t="s">
        <v>31</v>
      </c>
      <c r="B2" s="416">
        <f>'1. key ratios '!B2</f>
        <v>44926</v>
      </c>
    </row>
    <row r="3" spans="1:6" s="79" customFormat="1" ht="15.75" customHeight="1">
      <c r="A3" s="120"/>
    </row>
    <row r="4" spans="1:6" s="79" customFormat="1" ht="15.75" customHeight="1" thickBot="1">
      <c r="A4" s="79" t="s">
        <v>86</v>
      </c>
      <c r="B4" s="238" t="s">
        <v>285</v>
      </c>
      <c r="D4" s="45" t="s">
        <v>73</v>
      </c>
    </row>
    <row r="5" spans="1:6" ht="25.5">
      <c r="A5" s="121" t="s">
        <v>6</v>
      </c>
      <c r="B5" s="269" t="s">
        <v>339</v>
      </c>
      <c r="C5" s="122" t="s">
        <v>92</v>
      </c>
      <c r="D5" s="123" t="s">
        <v>93</v>
      </c>
    </row>
    <row r="6" spans="1:6">
      <c r="A6" s="85">
        <v>1</v>
      </c>
      <c r="B6" s="124" t="s">
        <v>35</v>
      </c>
      <c r="C6" s="125">
        <v>18770408</v>
      </c>
      <c r="D6" s="126"/>
      <c r="E6" s="127"/>
    </row>
    <row r="7" spans="1:6">
      <c r="A7" s="85">
        <v>2</v>
      </c>
      <c r="B7" s="128" t="s">
        <v>36</v>
      </c>
      <c r="C7" s="125">
        <v>213214916</v>
      </c>
      <c r="D7" s="129"/>
      <c r="E7" s="127"/>
    </row>
    <row r="8" spans="1:6">
      <c r="A8" s="85">
        <v>3</v>
      </c>
      <c r="B8" s="128" t="s">
        <v>37</v>
      </c>
      <c r="C8" s="125">
        <v>30654614</v>
      </c>
      <c r="D8" s="129"/>
      <c r="E8" s="127"/>
    </row>
    <row r="9" spans="1:6">
      <c r="A9" s="85">
        <v>4</v>
      </c>
      <c r="B9" s="128" t="s">
        <v>38</v>
      </c>
      <c r="C9" s="125">
        <v>0</v>
      </c>
      <c r="D9" s="129"/>
      <c r="E9" s="127"/>
    </row>
    <row r="10" spans="1:6">
      <c r="A10" s="85">
        <v>5</v>
      </c>
      <c r="B10" s="128" t="s">
        <v>39</v>
      </c>
      <c r="C10" s="125">
        <v>16612575</v>
      </c>
      <c r="D10" s="129"/>
      <c r="E10" s="127"/>
    </row>
    <row r="11" spans="1:6">
      <c r="A11" s="85">
        <v>6.1</v>
      </c>
      <c r="B11" s="239" t="s">
        <v>40</v>
      </c>
      <c r="C11" s="125">
        <v>653680400</v>
      </c>
      <c r="D11" s="130"/>
      <c r="E11" s="131"/>
    </row>
    <row r="12" spans="1:6">
      <c r="A12" s="85">
        <v>6.2</v>
      </c>
      <c r="B12" s="240" t="s">
        <v>41</v>
      </c>
      <c r="C12" s="125">
        <v>-38373692</v>
      </c>
      <c r="D12" s="130"/>
      <c r="E12" s="131"/>
    </row>
    <row r="13" spans="1:6">
      <c r="A13" s="85" t="s">
        <v>710</v>
      </c>
      <c r="B13" s="133" t="s">
        <v>712</v>
      </c>
      <c r="C13" s="125">
        <v>10243003.690000001</v>
      </c>
      <c r="D13" s="130"/>
      <c r="E13" s="131"/>
    </row>
    <row r="14" spans="1:6">
      <c r="A14" s="85" t="s">
        <v>711</v>
      </c>
      <c r="B14" s="133" t="s">
        <v>713</v>
      </c>
      <c r="C14" s="125">
        <v>0</v>
      </c>
      <c r="D14" s="130"/>
      <c r="E14" s="131"/>
    </row>
    <row r="15" spans="1:6">
      <c r="A15" s="85">
        <v>6</v>
      </c>
      <c r="B15" s="128" t="s">
        <v>42</v>
      </c>
      <c r="C15" s="132">
        <f>C11+C12</f>
        <v>615306708</v>
      </c>
      <c r="D15" s="130"/>
      <c r="E15" s="127"/>
    </row>
    <row r="16" spans="1:6">
      <c r="A16" s="85">
        <v>7</v>
      </c>
      <c r="B16" s="128" t="s">
        <v>43</v>
      </c>
      <c r="C16" s="125">
        <v>6168614</v>
      </c>
      <c r="D16" s="129"/>
      <c r="E16" s="127"/>
    </row>
    <row r="17" spans="1:5">
      <c r="A17" s="85">
        <v>8</v>
      </c>
      <c r="B17" s="267" t="s">
        <v>198</v>
      </c>
      <c r="C17" s="125">
        <v>10551978.439999999</v>
      </c>
      <c r="D17" s="129"/>
      <c r="E17" s="127"/>
    </row>
    <row r="18" spans="1:5">
      <c r="A18" s="85">
        <v>9</v>
      </c>
      <c r="B18" s="128" t="s">
        <v>44</v>
      </c>
      <c r="C18" s="125">
        <v>54000</v>
      </c>
      <c r="D18" s="129"/>
      <c r="E18" s="127"/>
    </row>
    <row r="19" spans="1:5">
      <c r="A19" s="85">
        <v>9.1</v>
      </c>
      <c r="B19" s="133" t="s">
        <v>88</v>
      </c>
      <c r="C19" s="125">
        <v>0</v>
      </c>
      <c r="D19" s="129"/>
      <c r="E19" s="127"/>
    </row>
    <row r="20" spans="1:5">
      <c r="A20" s="85">
        <v>9.1999999999999993</v>
      </c>
      <c r="B20" s="133" t="s">
        <v>89</v>
      </c>
      <c r="C20" s="125">
        <v>0</v>
      </c>
      <c r="D20" s="129"/>
      <c r="E20" s="127"/>
    </row>
    <row r="21" spans="1:5">
      <c r="A21" s="85">
        <v>9.3000000000000007</v>
      </c>
      <c r="B21" s="241" t="s">
        <v>267</v>
      </c>
      <c r="C21" s="125">
        <v>0</v>
      </c>
      <c r="D21" s="129"/>
      <c r="E21" s="127"/>
    </row>
    <row r="22" spans="1:5">
      <c r="A22" s="85">
        <v>10</v>
      </c>
      <c r="B22" s="128" t="s">
        <v>45</v>
      </c>
      <c r="C22" s="125">
        <v>21952650</v>
      </c>
      <c r="D22" s="129"/>
      <c r="E22" s="127"/>
    </row>
    <row r="23" spans="1:5">
      <c r="A23" s="85">
        <v>10.1</v>
      </c>
      <c r="B23" s="133" t="s">
        <v>90</v>
      </c>
      <c r="C23" s="125">
        <v>5183051</v>
      </c>
      <c r="D23" s="134" t="s">
        <v>91</v>
      </c>
      <c r="E23" s="127"/>
    </row>
    <row r="24" spans="1:5">
      <c r="A24" s="85">
        <v>11</v>
      </c>
      <c r="B24" s="135" t="s">
        <v>46</v>
      </c>
      <c r="C24" s="136">
        <v>22259139.389999963</v>
      </c>
      <c r="D24" s="137"/>
      <c r="E24" s="127"/>
    </row>
    <row r="25" spans="1:5" ht="15">
      <c r="A25" s="85">
        <v>12</v>
      </c>
      <c r="B25" s="138" t="s">
        <v>47</v>
      </c>
      <c r="C25" s="139">
        <f>SUM(C6:C10,C15:C18,C22,C24)</f>
        <v>955545602.83000004</v>
      </c>
      <c r="D25" s="140"/>
      <c r="E25" s="141"/>
    </row>
    <row r="26" spans="1:5">
      <c r="A26" s="85">
        <v>13</v>
      </c>
      <c r="B26" s="128" t="s">
        <v>49</v>
      </c>
      <c r="C26" s="125">
        <v>69498941</v>
      </c>
      <c r="D26" s="142"/>
      <c r="E26" s="127"/>
    </row>
    <row r="27" spans="1:5">
      <c r="A27" s="85">
        <v>14</v>
      </c>
      <c r="B27" s="128" t="s">
        <v>50</v>
      </c>
      <c r="C27" s="125">
        <v>203128737.31</v>
      </c>
      <c r="D27" s="129"/>
      <c r="E27" s="127"/>
    </row>
    <row r="28" spans="1:5">
      <c r="A28" s="85">
        <v>15</v>
      </c>
      <c r="B28" s="128" t="s">
        <v>51</v>
      </c>
      <c r="C28" s="125">
        <v>15589475.530000001</v>
      </c>
      <c r="D28" s="129"/>
      <c r="E28" s="127"/>
    </row>
    <row r="29" spans="1:5">
      <c r="A29" s="85">
        <v>16</v>
      </c>
      <c r="B29" s="128" t="s">
        <v>52</v>
      </c>
      <c r="C29" s="125">
        <v>106641456.94999999</v>
      </c>
      <c r="D29" s="129"/>
      <c r="E29" s="127"/>
    </row>
    <row r="30" spans="1:5">
      <c r="A30" s="85">
        <v>17</v>
      </c>
      <c r="B30" s="128" t="s">
        <v>53</v>
      </c>
      <c r="C30" s="125">
        <v>23512078</v>
      </c>
      <c r="D30" s="129"/>
      <c r="E30" s="127"/>
    </row>
    <row r="31" spans="1:5">
      <c r="A31" s="85">
        <v>18</v>
      </c>
      <c r="B31" s="128" t="s">
        <v>54</v>
      </c>
      <c r="C31" s="125">
        <v>352511720</v>
      </c>
      <c r="D31" s="129"/>
      <c r="E31" s="127"/>
    </row>
    <row r="32" spans="1:5">
      <c r="A32" s="85">
        <v>19</v>
      </c>
      <c r="B32" s="128" t="s">
        <v>55</v>
      </c>
      <c r="C32" s="125">
        <v>14246718</v>
      </c>
      <c r="D32" s="129"/>
      <c r="E32" s="127"/>
    </row>
    <row r="33" spans="1:5">
      <c r="A33" s="85">
        <v>20</v>
      </c>
      <c r="B33" s="128" t="s">
        <v>56</v>
      </c>
      <c r="C33" s="125">
        <v>16629442.039999999</v>
      </c>
      <c r="D33" s="129"/>
      <c r="E33" s="127"/>
    </row>
    <row r="34" spans="1:5">
      <c r="A34" s="85">
        <v>20.100000000000001</v>
      </c>
      <c r="B34" s="143" t="s">
        <v>715</v>
      </c>
      <c r="C34" s="125">
        <v>0</v>
      </c>
      <c r="D34" s="137"/>
      <c r="E34" s="127"/>
    </row>
    <row r="35" spans="1:5">
      <c r="A35" s="85">
        <v>21</v>
      </c>
      <c r="B35" s="135" t="s">
        <v>57</v>
      </c>
      <c r="C35" s="125">
        <v>27020000</v>
      </c>
      <c r="D35" s="137"/>
      <c r="E35" s="127"/>
    </row>
    <row r="36" spans="1:5">
      <c r="A36" s="85">
        <v>21.1</v>
      </c>
      <c r="B36" s="143" t="s">
        <v>714</v>
      </c>
      <c r="C36" s="125">
        <v>27020000</v>
      </c>
      <c r="D36" s="144"/>
      <c r="E36" s="127"/>
    </row>
    <row r="37" spans="1:5" ht="15">
      <c r="A37" s="85">
        <v>22</v>
      </c>
      <c r="B37" s="138" t="s">
        <v>58</v>
      </c>
      <c r="C37" s="139">
        <f>SUM(C26:C35)</f>
        <v>828778568.82999992</v>
      </c>
      <c r="D37" s="140"/>
      <c r="E37" s="141"/>
    </row>
    <row r="38" spans="1:5">
      <c r="A38" s="85">
        <v>23</v>
      </c>
      <c r="B38" s="135" t="s">
        <v>60</v>
      </c>
      <c r="C38" s="125">
        <v>76000000</v>
      </c>
      <c r="D38" s="129"/>
      <c r="E38" s="127"/>
    </row>
    <row r="39" spans="1:5">
      <c r="A39" s="85">
        <v>24</v>
      </c>
      <c r="B39" s="135" t="s">
        <v>61</v>
      </c>
      <c r="C39" s="125">
        <v>0</v>
      </c>
      <c r="D39" s="129"/>
      <c r="E39" s="127"/>
    </row>
    <row r="40" spans="1:5">
      <c r="A40" s="85">
        <v>25</v>
      </c>
      <c r="B40" s="135" t="s">
        <v>62</v>
      </c>
      <c r="C40" s="125">
        <v>0</v>
      </c>
      <c r="D40" s="129"/>
      <c r="E40" s="127"/>
    </row>
    <row r="41" spans="1:5">
      <c r="A41" s="85">
        <v>26</v>
      </c>
      <c r="B41" s="135" t="s">
        <v>63</v>
      </c>
      <c r="C41" s="125">
        <v>0</v>
      </c>
      <c r="D41" s="129"/>
      <c r="E41" s="127"/>
    </row>
    <row r="42" spans="1:5">
      <c r="A42" s="85">
        <v>27</v>
      </c>
      <c r="B42" s="135" t="s">
        <v>64</v>
      </c>
      <c r="C42" s="125">
        <v>0</v>
      </c>
      <c r="D42" s="129"/>
      <c r="E42" s="127"/>
    </row>
    <row r="43" spans="1:5">
      <c r="A43" s="85">
        <v>28</v>
      </c>
      <c r="B43" s="135" t="s">
        <v>65</v>
      </c>
      <c r="C43" s="125">
        <v>48903524.999999993</v>
      </c>
      <c r="D43" s="129"/>
      <c r="E43" s="127"/>
    </row>
    <row r="44" spans="1:5">
      <c r="A44" s="85">
        <v>29</v>
      </c>
      <c r="B44" s="135" t="s">
        <v>66</v>
      </c>
      <c r="C44" s="125">
        <v>1863509</v>
      </c>
      <c r="D44" s="129"/>
      <c r="E44" s="127"/>
    </row>
    <row r="45" spans="1:5" ht="15.75" thickBot="1">
      <c r="A45" s="145">
        <v>30</v>
      </c>
      <c r="B45" s="146" t="s">
        <v>265</v>
      </c>
      <c r="C45" s="147">
        <f>SUM(C38:C44)</f>
        <v>126767034</v>
      </c>
      <c r="D45" s="148"/>
      <c r="E45" s="141"/>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70" zoomScaleNormal="70" workbookViewId="0">
      <pane xSplit="1" ySplit="4" topLeftCell="C8" activePane="bottomRight" state="frozen"/>
      <selection activeCell="B9" sqref="B9"/>
      <selection pane="topRight" activeCell="B9" sqref="B9"/>
      <selection pane="bottomLeft" activeCell="B9" sqref="B9"/>
      <selection pane="bottomRight" activeCell="R31" sqref="Q31:R43"/>
    </sheetView>
  </sheetViews>
  <sheetFormatPr defaultColWidth="9.140625" defaultRowHeight="12.75"/>
  <cols>
    <col min="1" max="1" width="10.5703125" style="4" bestFit="1" customWidth="1"/>
    <col min="2" max="2" width="95" style="4" customWidth="1"/>
    <col min="3" max="3" width="13" style="4" bestFit="1" customWidth="1"/>
    <col min="4" max="4" width="16.42578125" style="4" bestFit="1" customWidth="1"/>
    <col min="5" max="5" width="13" style="4" bestFit="1" customWidth="1"/>
    <col min="6" max="6" width="16.42578125" style="4" bestFit="1" customWidth="1"/>
    <col min="7" max="7" width="13" style="4" bestFit="1" customWidth="1"/>
    <col min="8" max="8" width="13.28515625" style="4" bestFit="1" customWidth="1"/>
    <col min="9" max="9" width="13" style="4" bestFit="1" customWidth="1"/>
    <col min="10" max="10" width="13.28515625" style="4" bestFit="1" customWidth="1"/>
    <col min="11" max="11" width="13" style="4" bestFit="1" customWidth="1"/>
    <col min="12" max="16" width="13" style="43" bestFit="1" customWidth="1"/>
    <col min="17" max="17" width="14.7109375" style="43" customWidth="1"/>
    <col min="18" max="18" width="13" style="43" bestFit="1" customWidth="1"/>
    <col min="19" max="19" width="34.85546875" style="43" customWidth="1"/>
    <col min="20" max="16384" width="9.140625" style="43"/>
  </cols>
  <sheetData>
    <row r="1" spans="1:19">
      <c r="A1" s="2" t="s">
        <v>30</v>
      </c>
      <c r="B1" s="3" t="str">
        <f>'Info '!C2</f>
        <v>JSC " Halyk Bank Georgia"</v>
      </c>
    </row>
    <row r="2" spans="1:19">
      <c r="A2" s="2" t="s">
        <v>31</v>
      </c>
      <c r="B2" s="416">
        <f>'1. key ratios '!B2</f>
        <v>44926</v>
      </c>
    </row>
    <row r="4" spans="1:19" ht="26.25" thickBot="1">
      <c r="A4" s="4" t="s">
        <v>248</v>
      </c>
      <c r="B4" s="288" t="s">
        <v>374</v>
      </c>
    </row>
    <row r="5" spans="1:19" s="277" customFormat="1">
      <c r="A5" s="272"/>
      <c r="B5" s="273"/>
      <c r="C5" s="274" t="s">
        <v>0</v>
      </c>
      <c r="D5" s="274" t="s">
        <v>1</v>
      </c>
      <c r="E5" s="274" t="s">
        <v>2</v>
      </c>
      <c r="F5" s="274" t="s">
        <v>3</v>
      </c>
      <c r="G5" s="274" t="s">
        <v>4</v>
      </c>
      <c r="H5" s="274" t="s">
        <v>5</v>
      </c>
      <c r="I5" s="274" t="s">
        <v>8</v>
      </c>
      <c r="J5" s="274" t="s">
        <v>9</v>
      </c>
      <c r="K5" s="274" t="s">
        <v>10</v>
      </c>
      <c r="L5" s="274" t="s">
        <v>11</v>
      </c>
      <c r="M5" s="274" t="s">
        <v>12</v>
      </c>
      <c r="N5" s="274" t="s">
        <v>13</v>
      </c>
      <c r="O5" s="274" t="s">
        <v>357</v>
      </c>
      <c r="P5" s="274" t="s">
        <v>358</v>
      </c>
      <c r="Q5" s="274" t="s">
        <v>359</v>
      </c>
      <c r="R5" s="275" t="s">
        <v>360</v>
      </c>
      <c r="S5" s="276" t="s">
        <v>361</v>
      </c>
    </row>
    <row r="6" spans="1:19" s="277" customFormat="1" ht="99" customHeight="1">
      <c r="A6" s="278"/>
      <c r="B6" s="673" t="s">
        <v>362</v>
      </c>
      <c r="C6" s="669">
        <v>0</v>
      </c>
      <c r="D6" s="670"/>
      <c r="E6" s="669">
        <v>0.2</v>
      </c>
      <c r="F6" s="670"/>
      <c r="G6" s="669">
        <v>0.35</v>
      </c>
      <c r="H6" s="670"/>
      <c r="I6" s="669">
        <v>0.5</v>
      </c>
      <c r="J6" s="670"/>
      <c r="K6" s="669">
        <v>0.75</v>
      </c>
      <c r="L6" s="670"/>
      <c r="M6" s="669">
        <v>1</v>
      </c>
      <c r="N6" s="670"/>
      <c r="O6" s="669">
        <v>1.5</v>
      </c>
      <c r="P6" s="670"/>
      <c r="Q6" s="669">
        <v>2.5</v>
      </c>
      <c r="R6" s="670"/>
      <c r="S6" s="671" t="s">
        <v>247</v>
      </c>
    </row>
    <row r="7" spans="1:19" s="277" customFormat="1" ht="30.75" customHeight="1">
      <c r="A7" s="278"/>
      <c r="B7" s="674"/>
      <c r="C7" s="268" t="s">
        <v>250</v>
      </c>
      <c r="D7" s="268" t="s">
        <v>249</v>
      </c>
      <c r="E7" s="268" t="s">
        <v>250</v>
      </c>
      <c r="F7" s="268" t="s">
        <v>249</v>
      </c>
      <c r="G7" s="268" t="s">
        <v>250</v>
      </c>
      <c r="H7" s="268" t="s">
        <v>249</v>
      </c>
      <c r="I7" s="268" t="s">
        <v>250</v>
      </c>
      <c r="J7" s="268" t="s">
        <v>249</v>
      </c>
      <c r="K7" s="268" t="s">
        <v>250</v>
      </c>
      <c r="L7" s="268" t="s">
        <v>249</v>
      </c>
      <c r="M7" s="268" t="s">
        <v>250</v>
      </c>
      <c r="N7" s="268" t="s">
        <v>249</v>
      </c>
      <c r="O7" s="268" t="s">
        <v>250</v>
      </c>
      <c r="P7" s="268" t="s">
        <v>249</v>
      </c>
      <c r="Q7" s="268" t="s">
        <v>250</v>
      </c>
      <c r="R7" s="268" t="s">
        <v>249</v>
      </c>
      <c r="S7" s="672"/>
    </row>
    <row r="8" spans="1:19" s="151" customFormat="1">
      <c r="A8" s="149">
        <v>1</v>
      </c>
      <c r="B8" s="1" t="s">
        <v>95</v>
      </c>
      <c r="C8" s="150">
        <v>71275015</v>
      </c>
      <c r="D8" s="150">
        <v>0</v>
      </c>
      <c r="E8" s="150">
        <v>0</v>
      </c>
      <c r="F8" s="150">
        <v>0</v>
      </c>
      <c r="G8" s="150">
        <v>0</v>
      </c>
      <c r="H8" s="150">
        <v>0</v>
      </c>
      <c r="I8" s="150">
        <v>0</v>
      </c>
      <c r="J8" s="150">
        <v>0</v>
      </c>
      <c r="K8" s="150">
        <v>0</v>
      </c>
      <c r="L8" s="150">
        <v>0</v>
      </c>
      <c r="M8" s="150">
        <v>158552476</v>
      </c>
      <c r="N8" s="150">
        <v>0</v>
      </c>
      <c r="O8" s="150">
        <v>0</v>
      </c>
      <c r="P8" s="150">
        <v>0</v>
      </c>
      <c r="Q8" s="150">
        <v>0</v>
      </c>
      <c r="R8" s="150">
        <v>0</v>
      </c>
      <c r="S8" s="289">
        <f>$C$6*SUM(C8:D8)+$E$6*SUM(E8:F8)+$G$6*SUM(G8:H8)+$I$6*SUM(I8:J8)+$K$6*SUM(K8:L8)+$M$6*SUM(M8:N8)+$O$6*SUM(O8:P8)+$Q$6*SUM(Q8:R8)</f>
        <v>158552476</v>
      </c>
    </row>
    <row r="9" spans="1:19" s="151" customFormat="1">
      <c r="A9" s="149">
        <v>2</v>
      </c>
      <c r="B9" s="1" t="s">
        <v>96</v>
      </c>
      <c r="C9" s="150">
        <v>0</v>
      </c>
      <c r="D9" s="150">
        <v>0</v>
      </c>
      <c r="E9" s="150">
        <v>0</v>
      </c>
      <c r="F9" s="150">
        <v>0</v>
      </c>
      <c r="G9" s="150">
        <v>0</v>
      </c>
      <c r="H9" s="150">
        <v>0</v>
      </c>
      <c r="I9" s="150">
        <v>0</v>
      </c>
      <c r="J9" s="150">
        <v>0</v>
      </c>
      <c r="K9" s="150">
        <v>0</v>
      </c>
      <c r="L9" s="150">
        <v>0</v>
      </c>
      <c r="M9" s="150">
        <v>0</v>
      </c>
      <c r="N9" s="150">
        <v>0</v>
      </c>
      <c r="O9" s="150">
        <v>0</v>
      </c>
      <c r="P9" s="150">
        <v>0</v>
      </c>
      <c r="Q9" s="150">
        <v>0</v>
      </c>
      <c r="R9" s="150">
        <v>0</v>
      </c>
      <c r="S9" s="289">
        <f t="shared" ref="S9:S21" si="0">$C$6*SUM(C9:D9)+$E$6*SUM(E9:F9)+$G$6*SUM(G9:H9)+$I$6*SUM(I9:J9)+$K$6*SUM(K9:L9)+$M$6*SUM(M9:N9)+$O$6*SUM(O9:P9)+$Q$6*SUM(Q9:R9)</f>
        <v>0</v>
      </c>
    </row>
    <row r="10" spans="1:19" s="151" customFormat="1">
      <c r="A10" s="149">
        <v>3</v>
      </c>
      <c r="B10" s="1" t="s">
        <v>268</v>
      </c>
      <c r="C10" s="150">
        <v>0</v>
      </c>
      <c r="D10" s="150">
        <v>0</v>
      </c>
      <c r="E10" s="150">
        <v>0</v>
      </c>
      <c r="F10" s="150">
        <v>0</v>
      </c>
      <c r="G10" s="150">
        <v>0</v>
      </c>
      <c r="H10" s="150">
        <v>0</v>
      </c>
      <c r="I10" s="150">
        <v>0</v>
      </c>
      <c r="J10" s="150">
        <v>0</v>
      </c>
      <c r="K10" s="150">
        <v>0</v>
      </c>
      <c r="L10" s="150">
        <v>0</v>
      </c>
      <c r="M10" s="150">
        <v>0</v>
      </c>
      <c r="N10" s="150">
        <v>0</v>
      </c>
      <c r="O10" s="150">
        <v>0</v>
      </c>
      <c r="P10" s="150">
        <v>0</v>
      </c>
      <c r="Q10" s="150">
        <v>0</v>
      </c>
      <c r="R10" s="150">
        <v>0</v>
      </c>
      <c r="S10" s="289">
        <f t="shared" si="0"/>
        <v>0</v>
      </c>
    </row>
    <row r="11" spans="1:19" s="151" customFormat="1">
      <c r="A11" s="149">
        <v>4</v>
      </c>
      <c r="B11" s="1" t="s">
        <v>97</v>
      </c>
      <c r="C11" s="150">
        <v>0</v>
      </c>
      <c r="D11" s="150">
        <v>0</v>
      </c>
      <c r="E11" s="150">
        <v>0</v>
      </c>
      <c r="F11" s="150">
        <v>0</v>
      </c>
      <c r="G11" s="150">
        <v>0</v>
      </c>
      <c r="H11" s="150">
        <v>0</v>
      </c>
      <c r="I11" s="150">
        <v>0</v>
      </c>
      <c r="J11" s="150">
        <v>0</v>
      </c>
      <c r="K11" s="150">
        <v>0</v>
      </c>
      <c r="L11" s="150">
        <v>0</v>
      </c>
      <c r="M11" s="150">
        <v>0</v>
      </c>
      <c r="N11" s="150">
        <v>0</v>
      </c>
      <c r="O11" s="150">
        <v>0</v>
      </c>
      <c r="P11" s="150">
        <v>0</v>
      </c>
      <c r="Q11" s="150">
        <v>0</v>
      </c>
      <c r="R11" s="150">
        <v>0</v>
      </c>
      <c r="S11" s="289">
        <f t="shared" si="0"/>
        <v>0</v>
      </c>
    </row>
    <row r="12" spans="1:19" s="151" customFormat="1">
      <c r="A12" s="149">
        <v>5</v>
      </c>
      <c r="B12" s="1" t="s">
        <v>98</v>
      </c>
      <c r="C12" s="150">
        <v>0</v>
      </c>
      <c r="D12" s="150">
        <v>0</v>
      </c>
      <c r="E12" s="150">
        <v>0</v>
      </c>
      <c r="F12" s="150">
        <v>0</v>
      </c>
      <c r="G12" s="150">
        <v>0</v>
      </c>
      <c r="H12" s="150">
        <v>0</v>
      </c>
      <c r="I12" s="150">
        <v>0</v>
      </c>
      <c r="J12" s="150">
        <v>0</v>
      </c>
      <c r="K12" s="150">
        <v>0</v>
      </c>
      <c r="L12" s="150">
        <v>0</v>
      </c>
      <c r="M12" s="150">
        <v>0</v>
      </c>
      <c r="N12" s="150">
        <v>0</v>
      </c>
      <c r="O12" s="150">
        <v>0</v>
      </c>
      <c r="P12" s="150">
        <v>0</v>
      </c>
      <c r="Q12" s="150">
        <v>0</v>
      </c>
      <c r="R12" s="150">
        <v>0</v>
      </c>
      <c r="S12" s="289">
        <f t="shared" si="0"/>
        <v>0</v>
      </c>
    </row>
    <row r="13" spans="1:19" s="151" customFormat="1">
      <c r="A13" s="149">
        <v>6</v>
      </c>
      <c r="B13" s="1" t="s">
        <v>99</v>
      </c>
      <c r="C13" s="150">
        <v>0</v>
      </c>
      <c r="D13" s="150">
        <v>0</v>
      </c>
      <c r="E13" s="150">
        <v>16491748.000000002</v>
      </c>
      <c r="F13" s="150">
        <v>0</v>
      </c>
      <c r="G13" s="150">
        <v>0</v>
      </c>
      <c r="H13" s="150">
        <v>0</v>
      </c>
      <c r="I13" s="150">
        <v>13742303.719999999</v>
      </c>
      <c r="J13" s="150">
        <v>0</v>
      </c>
      <c r="K13" s="150">
        <v>0</v>
      </c>
      <c r="L13" s="150">
        <v>0</v>
      </c>
      <c r="M13" s="150">
        <v>420562.28</v>
      </c>
      <c r="N13" s="150">
        <v>0</v>
      </c>
      <c r="O13" s="150">
        <v>0</v>
      </c>
      <c r="P13" s="150">
        <v>0</v>
      </c>
      <c r="Q13" s="150">
        <v>0</v>
      </c>
      <c r="R13" s="150">
        <v>0</v>
      </c>
      <c r="S13" s="289">
        <f t="shared" si="0"/>
        <v>10590063.74</v>
      </c>
    </row>
    <row r="14" spans="1:19" s="151" customFormat="1">
      <c r="A14" s="149">
        <v>7</v>
      </c>
      <c r="B14" s="1" t="s">
        <v>100</v>
      </c>
      <c r="C14" s="150">
        <v>0</v>
      </c>
      <c r="D14" s="150">
        <v>0</v>
      </c>
      <c r="E14" s="150">
        <v>0</v>
      </c>
      <c r="F14" s="150">
        <v>0</v>
      </c>
      <c r="G14" s="150">
        <v>0</v>
      </c>
      <c r="H14" s="150">
        <v>0</v>
      </c>
      <c r="I14" s="150">
        <v>0</v>
      </c>
      <c r="J14" s="150">
        <v>0</v>
      </c>
      <c r="K14" s="150">
        <v>0</v>
      </c>
      <c r="L14" s="150">
        <v>0</v>
      </c>
      <c r="M14" s="150">
        <v>443826132.74000019</v>
      </c>
      <c r="N14" s="150">
        <v>10548373.760000002</v>
      </c>
      <c r="O14" s="150">
        <v>0</v>
      </c>
      <c r="P14" s="150">
        <v>0</v>
      </c>
      <c r="Q14" s="150">
        <v>0</v>
      </c>
      <c r="R14" s="150">
        <v>0</v>
      </c>
      <c r="S14" s="289">
        <f t="shared" si="0"/>
        <v>454374506.50000018</v>
      </c>
    </row>
    <row r="15" spans="1:19" s="151" customFormat="1">
      <c r="A15" s="149">
        <v>8</v>
      </c>
      <c r="B15" s="1" t="s">
        <v>101</v>
      </c>
      <c r="C15" s="150">
        <v>0</v>
      </c>
      <c r="D15" s="150">
        <v>0</v>
      </c>
      <c r="E15" s="150">
        <v>0</v>
      </c>
      <c r="F15" s="150">
        <v>0</v>
      </c>
      <c r="G15" s="150">
        <v>0</v>
      </c>
      <c r="H15" s="150">
        <v>0</v>
      </c>
      <c r="I15" s="150">
        <v>0</v>
      </c>
      <c r="J15" s="150">
        <v>0</v>
      </c>
      <c r="K15" s="150">
        <v>0</v>
      </c>
      <c r="L15" s="150">
        <v>0</v>
      </c>
      <c r="M15" s="150">
        <v>0</v>
      </c>
      <c r="N15" s="150">
        <v>0</v>
      </c>
      <c r="O15" s="150">
        <v>0</v>
      </c>
      <c r="P15" s="150">
        <v>0</v>
      </c>
      <c r="Q15" s="150">
        <v>0</v>
      </c>
      <c r="R15" s="150">
        <v>0</v>
      </c>
      <c r="S15" s="289">
        <f t="shared" si="0"/>
        <v>0</v>
      </c>
    </row>
    <row r="16" spans="1:19" s="151" customFormat="1">
      <c r="A16" s="149">
        <v>9</v>
      </c>
      <c r="B16" s="1" t="s">
        <v>102</v>
      </c>
      <c r="C16" s="150">
        <v>0</v>
      </c>
      <c r="D16" s="150">
        <v>0</v>
      </c>
      <c r="E16" s="150">
        <v>0</v>
      </c>
      <c r="F16" s="150">
        <v>0</v>
      </c>
      <c r="G16" s="150">
        <v>0</v>
      </c>
      <c r="H16" s="150">
        <v>0</v>
      </c>
      <c r="I16" s="150">
        <v>0</v>
      </c>
      <c r="J16" s="150">
        <v>0</v>
      </c>
      <c r="K16" s="150">
        <v>0</v>
      </c>
      <c r="L16" s="150">
        <v>0</v>
      </c>
      <c r="M16" s="150">
        <v>0</v>
      </c>
      <c r="N16" s="150">
        <v>0</v>
      </c>
      <c r="O16" s="150">
        <v>0</v>
      </c>
      <c r="P16" s="150">
        <v>0</v>
      </c>
      <c r="Q16" s="150">
        <v>0</v>
      </c>
      <c r="R16" s="150">
        <v>0</v>
      </c>
      <c r="S16" s="289">
        <f t="shared" si="0"/>
        <v>0</v>
      </c>
    </row>
    <row r="17" spans="1:19" s="151" customFormat="1">
      <c r="A17" s="149">
        <v>10</v>
      </c>
      <c r="B17" s="1" t="s">
        <v>103</v>
      </c>
      <c r="C17" s="150">
        <v>0</v>
      </c>
      <c r="D17" s="150">
        <v>0</v>
      </c>
      <c r="E17" s="150">
        <v>0</v>
      </c>
      <c r="F17" s="150">
        <v>0</v>
      </c>
      <c r="G17" s="150">
        <v>0</v>
      </c>
      <c r="H17" s="150">
        <v>0</v>
      </c>
      <c r="I17" s="150">
        <v>0</v>
      </c>
      <c r="J17" s="150">
        <v>0</v>
      </c>
      <c r="K17" s="150">
        <v>0</v>
      </c>
      <c r="L17" s="150">
        <v>0</v>
      </c>
      <c r="M17" s="150">
        <v>15722390.549999997</v>
      </c>
      <c r="N17" s="150">
        <v>9939.5099999999984</v>
      </c>
      <c r="O17" s="150">
        <v>0</v>
      </c>
      <c r="P17" s="150">
        <v>0</v>
      </c>
      <c r="Q17" s="150">
        <v>0</v>
      </c>
      <c r="R17" s="150">
        <v>0</v>
      </c>
      <c r="S17" s="289">
        <f t="shared" si="0"/>
        <v>15732330.059999997</v>
      </c>
    </row>
    <row r="18" spans="1:19" s="151" customFormat="1">
      <c r="A18" s="149">
        <v>11</v>
      </c>
      <c r="B18" s="1" t="s">
        <v>104</v>
      </c>
      <c r="C18" s="150">
        <v>0</v>
      </c>
      <c r="D18" s="150">
        <v>0</v>
      </c>
      <c r="E18" s="150">
        <v>0</v>
      </c>
      <c r="F18" s="150">
        <v>0</v>
      </c>
      <c r="G18" s="150">
        <v>0</v>
      </c>
      <c r="H18" s="150">
        <v>0</v>
      </c>
      <c r="I18" s="150">
        <v>0</v>
      </c>
      <c r="J18" s="150">
        <v>0</v>
      </c>
      <c r="K18" s="150">
        <v>0</v>
      </c>
      <c r="L18" s="150">
        <v>0</v>
      </c>
      <c r="M18" s="150">
        <v>44497182.939999968</v>
      </c>
      <c r="N18" s="150">
        <v>28726.915000000005</v>
      </c>
      <c r="O18" s="150">
        <v>3088213.2699999986</v>
      </c>
      <c r="P18" s="150">
        <v>0</v>
      </c>
      <c r="Q18" s="150">
        <v>0</v>
      </c>
      <c r="R18" s="150">
        <v>0</v>
      </c>
      <c r="S18" s="289">
        <f t="shared" si="0"/>
        <v>49158229.759999961</v>
      </c>
    </row>
    <row r="19" spans="1:19" s="151" customFormat="1">
      <c r="A19" s="149">
        <v>12</v>
      </c>
      <c r="B19" s="1" t="s">
        <v>105</v>
      </c>
      <c r="C19" s="150">
        <v>0</v>
      </c>
      <c r="D19" s="150">
        <v>0</v>
      </c>
      <c r="E19" s="150">
        <v>0</v>
      </c>
      <c r="F19" s="150">
        <v>0</v>
      </c>
      <c r="G19" s="150">
        <v>0</v>
      </c>
      <c r="H19" s="150">
        <v>0</v>
      </c>
      <c r="I19" s="150">
        <v>0</v>
      </c>
      <c r="J19" s="150">
        <v>0</v>
      </c>
      <c r="K19" s="150">
        <v>0</v>
      </c>
      <c r="L19" s="150">
        <v>0</v>
      </c>
      <c r="M19" s="150">
        <v>0</v>
      </c>
      <c r="N19" s="150">
        <v>0</v>
      </c>
      <c r="O19" s="150">
        <v>0</v>
      </c>
      <c r="P19" s="150">
        <v>0</v>
      </c>
      <c r="Q19" s="150">
        <v>0</v>
      </c>
      <c r="R19" s="150">
        <v>0</v>
      </c>
      <c r="S19" s="289">
        <f t="shared" si="0"/>
        <v>0</v>
      </c>
    </row>
    <row r="20" spans="1:19" s="151" customFormat="1">
      <c r="A20" s="149">
        <v>13</v>
      </c>
      <c r="B20" s="1" t="s">
        <v>246</v>
      </c>
      <c r="C20" s="150">
        <v>0</v>
      </c>
      <c r="D20" s="150">
        <v>0</v>
      </c>
      <c r="E20" s="150">
        <v>0</v>
      </c>
      <c r="F20" s="150">
        <v>0</v>
      </c>
      <c r="G20" s="150">
        <v>0</v>
      </c>
      <c r="H20" s="150">
        <v>0</v>
      </c>
      <c r="I20" s="150">
        <v>0</v>
      </c>
      <c r="J20" s="150">
        <v>0</v>
      </c>
      <c r="K20" s="150">
        <v>0</v>
      </c>
      <c r="L20" s="150">
        <v>0</v>
      </c>
      <c r="M20" s="150">
        <v>0</v>
      </c>
      <c r="N20" s="150">
        <v>0</v>
      </c>
      <c r="O20" s="150">
        <v>0</v>
      </c>
      <c r="P20" s="150">
        <v>0</v>
      </c>
      <c r="Q20" s="150">
        <v>0</v>
      </c>
      <c r="R20" s="150">
        <v>0</v>
      </c>
      <c r="S20" s="289">
        <f t="shared" si="0"/>
        <v>0</v>
      </c>
    </row>
    <row r="21" spans="1:19" s="151" customFormat="1">
      <c r="A21" s="149">
        <v>14</v>
      </c>
      <c r="B21" s="1" t="s">
        <v>107</v>
      </c>
      <c r="C21" s="150">
        <v>18770408</v>
      </c>
      <c r="D21" s="150">
        <v>0</v>
      </c>
      <c r="E21" s="150">
        <v>0</v>
      </c>
      <c r="F21" s="150">
        <v>0</v>
      </c>
      <c r="G21" s="150">
        <v>0</v>
      </c>
      <c r="H21" s="150">
        <v>0</v>
      </c>
      <c r="I21" s="150">
        <v>0</v>
      </c>
      <c r="J21" s="150">
        <v>0</v>
      </c>
      <c r="K21" s="150">
        <v>0</v>
      </c>
      <c r="L21" s="150">
        <v>0</v>
      </c>
      <c r="M21" s="150">
        <v>174219123.01999974</v>
      </c>
      <c r="N21" s="150">
        <v>476019.17000000022</v>
      </c>
      <c r="O21" s="150">
        <v>0</v>
      </c>
      <c r="P21" s="150">
        <v>0</v>
      </c>
      <c r="Q21" s="150">
        <v>0</v>
      </c>
      <c r="R21" s="150">
        <v>0</v>
      </c>
      <c r="S21" s="289">
        <f t="shared" si="0"/>
        <v>174695142.18999973</v>
      </c>
    </row>
    <row r="22" spans="1:19" ht="13.5" thickBot="1">
      <c r="A22" s="152"/>
      <c r="B22" s="153" t="s">
        <v>108</v>
      </c>
      <c r="C22" s="154">
        <f>SUM(C8:C21)</f>
        <v>90045423</v>
      </c>
      <c r="D22" s="154">
        <f t="shared" ref="D22:J22" si="1">SUM(D8:D21)</f>
        <v>0</v>
      </c>
      <c r="E22" s="154">
        <f t="shared" si="1"/>
        <v>16491748.000000002</v>
      </c>
      <c r="F22" s="154">
        <f t="shared" si="1"/>
        <v>0</v>
      </c>
      <c r="G22" s="154">
        <f t="shared" si="1"/>
        <v>0</v>
      </c>
      <c r="H22" s="154">
        <f t="shared" si="1"/>
        <v>0</v>
      </c>
      <c r="I22" s="154">
        <f t="shared" si="1"/>
        <v>13742303.719999999</v>
      </c>
      <c r="J22" s="154">
        <f t="shared" si="1"/>
        <v>0</v>
      </c>
      <c r="K22" s="154">
        <f t="shared" ref="K22:S22" si="2">SUM(K8:K21)</f>
        <v>0</v>
      </c>
      <c r="L22" s="154">
        <f t="shared" si="2"/>
        <v>0</v>
      </c>
      <c r="M22" s="154">
        <f t="shared" si="2"/>
        <v>837237867.52999985</v>
      </c>
      <c r="N22" s="154">
        <f t="shared" si="2"/>
        <v>11063059.355</v>
      </c>
      <c r="O22" s="154">
        <f t="shared" si="2"/>
        <v>3088213.2699999986</v>
      </c>
      <c r="P22" s="154">
        <f t="shared" si="2"/>
        <v>0</v>
      </c>
      <c r="Q22" s="154">
        <f t="shared" si="2"/>
        <v>0</v>
      </c>
      <c r="R22" s="154">
        <f t="shared" si="2"/>
        <v>0</v>
      </c>
      <c r="S22" s="290">
        <f t="shared" si="2"/>
        <v>863102748.24999988</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workbookViewId="0">
      <pane xSplit="2" ySplit="6" topLeftCell="C7" activePane="bottomRight" state="frozen"/>
      <selection activeCell="B9" sqref="B9"/>
      <selection pane="topRight" activeCell="B9" sqref="B9"/>
      <selection pane="bottomLeft" activeCell="B9" sqref="B9"/>
      <selection pane="bottomRight" activeCell="V7" sqref="C7:V21"/>
    </sheetView>
  </sheetViews>
  <sheetFormatPr defaultColWidth="9.140625" defaultRowHeight="12.75"/>
  <cols>
    <col min="1" max="1" width="10.5703125" style="4" bestFit="1" customWidth="1"/>
    <col min="2" max="2" width="63.710937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855468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43"/>
  </cols>
  <sheetData>
    <row r="1" spans="1:22">
      <c r="A1" s="2" t="s">
        <v>30</v>
      </c>
      <c r="B1" s="3" t="str">
        <f>'Info '!C2</f>
        <v>JSC " Halyk Bank Georgia"</v>
      </c>
    </row>
    <row r="2" spans="1:22">
      <c r="A2" s="2" t="s">
        <v>31</v>
      </c>
      <c r="B2" s="416">
        <f>'1. key ratios '!B2</f>
        <v>44926</v>
      </c>
    </row>
    <row r="4" spans="1:22" ht="13.5" thickBot="1">
      <c r="A4" s="4" t="s">
        <v>365</v>
      </c>
      <c r="B4" s="155" t="s">
        <v>94</v>
      </c>
      <c r="V4" s="45" t="s">
        <v>73</v>
      </c>
    </row>
    <row r="5" spans="1:22" ht="12.75" customHeight="1">
      <c r="A5" s="156"/>
      <c r="B5" s="157"/>
      <c r="C5" s="675" t="s">
        <v>276</v>
      </c>
      <c r="D5" s="676"/>
      <c r="E5" s="676"/>
      <c r="F5" s="676"/>
      <c r="G5" s="676"/>
      <c r="H5" s="676"/>
      <c r="I5" s="676"/>
      <c r="J5" s="676"/>
      <c r="K5" s="676"/>
      <c r="L5" s="677"/>
      <c r="M5" s="678" t="s">
        <v>277</v>
      </c>
      <c r="N5" s="679"/>
      <c r="O5" s="679"/>
      <c r="P5" s="679"/>
      <c r="Q5" s="679"/>
      <c r="R5" s="679"/>
      <c r="S5" s="680"/>
      <c r="T5" s="683" t="s">
        <v>363</v>
      </c>
      <c r="U5" s="683" t="s">
        <v>364</v>
      </c>
      <c r="V5" s="681" t="s">
        <v>120</v>
      </c>
    </row>
    <row r="6" spans="1:22" s="91" customFormat="1" ht="102">
      <c r="A6" s="88"/>
      <c r="B6" s="158"/>
      <c r="C6" s="159" t="s">
        <v>109</v>
      </c>
      <c r="D6" s="244" t="s">
        <v>110</v>
      </c>
      <c r="E6" s="185" t="s">
        <v>279</v>
      </c>
      <c r="F6" s="185" t="s">
        <v>280</v>
      </c>
      <c r="G6" s="244" t="s">
        <v>283</v>
      </c>
      <c r="H6" s="244" t="s">
        <v>278</v>
      </c>
      <c r="I6" s="244" t="s">
        <v>111</v>
      </c>
      <c r="J6" s="244" t="s">
        <v>112</v>
      </c>
      <c r="K6" s="160" t="s">
        <v>113</v>
      </c>
      <c r="L6" s="161" t="s">
        <v>114</v>
      </c>
      <c r="M6" s="159" t="s">
        <v>281</v>
      </c>
      <c r="N6" s="160" t="s">
        <v>115</v>
      </c>
      <c r="O6" s="160" t="s">
        <v>116</v>
      </c>
      <c r="P6" s="160" t="s">
        <v>117</v>
      </c>
      <c r="Q6" s="160" t="s">
        <v>118</v>
      </c>
      <c r="R6" s="160" t="s">
        <v>119</v>
      </c>
      <c r="S6" s="270" t="s">
        <v>282</v>
      </c>
      <c r="T6" s="684"/>
      <c r="U6" s="684"/>
      <c r="V6" s="682"/>
    </row>
    <row r="7" spans="1:22" s="151" customFormat="1">
      <c r="A7" s="162">
        <v>1</v>
      </c>
      <c r="B7" s="1" t="s">
        <v>95</v>
      </c>
      <c r="C7" s="564">
        <v>0</v>
      </c>
      <c r="D7" s="564">
        <v>0</v>
      </c>
      <c r="E7" s="564">
        <v>0</v>
      </c>
      <c r="F7" s="564">
        <v>0</v>
      </c>
      <c r="G7" s="564">
        <v>0</v>
      </c>
      <c r="H7" s="564">
        <v>0</v>
      </c>
      <c r="I7" s="564">
        <v>0</v>
      </c>
      <c r="J7" s="564">
        <v>0</v>
      </c>
      <c r="K7" s="564">
        <v>0</v>
      </c>
      <c r="L7" s="564">
        <v>0</v>
      </c>
      <c r="M7" s="564">
        <v>0</v>
      </c>
      <c r="N7" s="564">
        <v>0</v>
      </c>
      <c r="O7" s="564">
        <v>0</v>
      </c>
      <c r="P7" s="564">
        <v>0</v>
      </c>
      <c r="Q7" s="564">
        <v>0</v>
      </c>
      <c r="R7" s="564">
        <v>0</v>
      </c>
      <c r="S7" s="564">
        <v>0</v>
      </c>
      <c r="T7" s="564">
        <v>0</v>
      </c>
      <c r="U7" s="564">
        <v>0</v>
      </c>
      <c r="V7" s="164">
        <f>SUM(C7:S7)</f>
        <v>0</v>
      </c>
    </row>
    <row r="8" spans="1:22" s="151" customFormat="1">
      <c r="A8" s="162">
        <v>2</v>
      </c>
      <c r="B8" s="1" t="s">
        <v>96</v>
      </c>
      <c r="C8" s="564">
        <v>0</v>
      </c>
      <c r="D8" s="564">
        <v>0</v>
      </c>
      <c r="E8" s="564">
        <v>0</v>
      </c>
      <c r="F8" s="564">
        <v>0</v>
      </c>
      <c r="G8" s="564">
        <v>0</v>
      </c>
      <c r="H8" s="564">
        <v>0</v>
      </c>
      <c r="I8" s="564">
        <v>0</v>
      </c>
      <c r="J8" s="564">
        <v>0</v>
      </c>
      <c r="K8" s="564">
        <v>0</v>
      </c>
      <c r="L8" s="564">
        <v>0</v>
      </c>
      <c r="M8" s="564">
        <v>0</v>
      </c>
      <c r="N8" s="564">
        <v>0</v>
      </c>
      <c r="O8" s="564">
        <v>0</v>
      </c>
      <c r="P8" s="564">
        <v>0</v>
      </c>
      <c r="Q8" s="564">
        <v>0</v>
      </c>
      <c r="R8" s="564">
        <v>0</v>
      </c>
      <c r="S8" s="564">
        <v>0</v>
      </c>
      <c r="T8" s="564">
        <v>0</v>
      </c>
      <c r="U8" s="564">
        <v>0</v>
      </c>
      <c r="V8" s="164">
        <f t="shared" ref="V8:V20" si="0">SUM(C8:S8)</f>
        <v>0</v>
      </c>
    </row>
    <row r="9" spans="1:22" s="151" customFormat="1">
      <c r="A9" s="162">
        <v>3</v>
      </c>
      <c r="B9" s="1" t="s">
        <v>269</v>
      </c>
      <c r="C9" s="564">
        <v>0</v>
      </c>
      <c r="D9" s="564">
        <v>0</v>
      </c>
      <c r="E9" s="564">
        <v>0</v>
      </c>
      <c r="F9" s="564">
        <v>0</v>
      </c>
      <c r="G9" s="564">
        <v>0</v>
      </c>
      <c r="H9" s="564">
        <v>0</v>
      </c>
      <c r="I9" s="564">
        <v>0</v>
      </c>
      <c r="J9" s="564">
        <v>0</v>
      </c>
      <c r="K9" s="564">
        <v>0</v>
      </c>
      <c r="L9" s="564">
        <v>0</v>
      </c>
      <c r="M9" s="564">
        <v>0</v>
      </c>
      <c r="N9" s="564">
        <v>0</v>
      </c>
      <c r="O9" s="564">
        <v>0</v>
      </c>
      <c r="P9" s="564">
        <v>0</v>
      </c>
      <c r="Q9" s="564">
        <v>0</v>
      </c>
      <c r="R9" s="564">
        <v>0</v>
      </c>
      <c r="S9" s="564">
        <v>0</v>
      </c>
      <c r="T9" s="564">
        <v>0</v>
      </c>
      <c r="U9" s="564">
        <v>0</v>
      </c>
      <c r="V9" s="164">
        <f t="shared" si="0"/>
        <v>0</v>
      </c>
    </row>
    <row r="10" spans="1:22" s="151" customFormat="1">
      <c r="A10" s="162">
        <v>4</v>
      </c>
      <c r="B10" s="1" t="s">
        <v>97</v>
      </c>
      <c r="C10" s="564">
        <v>0</v>
      </c>
      <c r="D10" s="564">
        <v>0</v>
      </c>
      <c r="E10" s="564">
        <v>0</v>
      </c>
      <c r="F10" s="564">
        <v>0</v>
      </c>
      <c r="G10" s="564">
        <v>0</v>
      </c>
      <c r="H10" s="564">
        <v>0</v>
      </c>
      <c r="I10" s="564">
        <v>0</v>
      </c>
      <c r="J10" s="564">
        <v>0</v>
      </c>
      <c r="K10" s="564">
        <v>0</v>
      </c>
      <c r="L10" s="564">
        <v>0</v>
      </c>
      <c r="M10" s="564">
        <v>0</v>
      </c>
      <c r="N10" s="564">
        <v>0</v>
      </c>
      <c r="O10" s="564">
        <v>0</v>
      </c>
      <c r="P10" s="564">
        <v>0</v>
      </c>
      <c r="Q10" s="564">
        <v>0</v>
      </c>
      <c r="R10" s="564">
        <v>0</v>
      </c>
      <c r="S10" s="564">
        <v>0</v>
      </c>
      <c r="T10" s="564">
        <v>0</v>
      </c>
      <c r="U10" s="564">
        <v>0</v>
      </c>
      <c r="V10" s="164">
        <f t="shared" si="0"/>
        <v>0</v>
      </c>
    </row>
    <row r="11" spans="1:22" s="151" customFormat="1">
      <c r="A11" s="162">
        <v>5</v>
      </c>
      <c r="B11" s="1" t="s">
        <v>98</v>
      </c>
      <c r="C11" s="564">
        <v>0</v>
      </c>
      <c r="D11" s="564">
        <v>0</v>
      </c>
      <c r="E11" s="564">
        <v>0</v>
      </c>
      <c r="F11" s="564">
        <v>0</v>
      </c>
      <c r="G11" s="564">
        <v>0</v>
      </c>
      <c r="H11" s="564">
        <v>0</v>
      </c>
      <c r="I11" s="564">
        <v>0</v>
      </c>
      <c r="J11" s="564">
        <v>0</v>
      </c>
      <c r="K11" s="564">
        <v>0</v>
      </c>
      <c r="L11" s="564">
        <v>0</v>
      </c>
      <c r="M11" s="564">
        <v>0</v>
      </c>
      <c r="N11" s="564">
        <v>0</v>
      </c>
      <c r="O11" s="564">
        <v>0</v>
      </c>
      <c r="P11" s="564">
        <v>0</v>
      </c>
      <c r="Q11" s="564">
        <v>0</v>
      </c>
      <c r="R11" s="564">
        <v>0</v>
      </c>
      <c r="S11" s="564">
        <v>0</v>
      </c>
      <c r="T11" s="564">
        <v>0</v>
      </c>
      <c r="U11" s="564">
        <v>0</v>
      </c>
      <c r="V11" s="164">
        <f t="shared" si="0"/>
        <v>0</v>
      </c>
    </row>
    <row r="12" spans="1:22" s="151" customFormat="1">
      <c r="A12" s="162">
        <v>6</v>
      </c>
      <c r="B12" s="1" t="s">
        <v>99</v>
      </c>
      <c r="C12" s="564">
        <v>0</v>
      </c>
      <c r="D12" s="564">
        <v>0</v>
      </c>
      <c r="E12" s="564">
        <v>0</v>
      </c>
      <c r="F12" s="564">
        <v>0</v>
      </c>
      <c r="G12" s="564">
        <v>0</v>
      </c>
      <c r="H12" s="564">
        <v>0</v>
      </c>
      <c r="I12" s="564">
        <v>0</v>
      </c>
      <c r="J12" s="564">
        <v>0</v>
      </c>
      <c r="K12" s="564">
        <v>0</v>
      </c>
      <c r="L12" s="564">
        <v>0</v>
      </c>
      <c r="M12" s="564">
        <v>0</v>
      </c>
      <c r="N12" s="564">
        <v>0</v>
      </c>
      <c r="O12" s="564">
        <v>0</v>
      </c>
      <c r="P12" s="564">
        <v>0</v>
      </c>
      <c r="Q12" s="564">
        <v>0</v>
      </c>
      <c r="R12" s="564">
        <v>0</v>
      </c>
      <c r="S12" s="564">
        <v>0</v>
      </c>
      <c r="T12" s="564">
        <v>0</v>
      </c>
      <c r="U12" s="564">
        <v>0</v>
      </c>
      <c r="V12" s="164">
        <f t="shared" si="0"/>
        <v>0</v>
      </c>
    </row>
    <row r="13" spans="1:22" s="151" customFormat="1">
      <c r="A13" s="162">
        <v>7</v>
      </c>
      <c r="B13" s="1" t="s">
        <v>100</v>
      </c>
      <c r="C13" s="564">
        <v>0</v>
      </c>
      <c r="D13" s="564">
        <v>10692654.75</v>
      </c>
      <c r="E13" s="564">
        <v>0</v>
      </c>
      <c r="F13" s="564">
        <v>0</v>
      </c>
      <c r="G13" s="564">
        <v>0</v>
      </c>
      <c r="H13" s="564">
        <v>0</v>
      </c>
      <c r="I13" s="564">
        <v>0</v>
      </c>
      <c r="J13" s="564">
        <v>0</v>
      </c>
      <c r="K13" s="564">
        <v>0</v>
      </c>
      <c r="L13" s="564">
        <v>0</v>
      </c>
      <c r="M13" s="564">
        <v>453161.0567999999</v>
      </c>
      <c r="N13" s="564">
        <v>0</v>
      </c>
      <c r="O13" s="564">
        <v>0</v>
      </c>
      <c r="P13" s="564">
        <v>0</v>
      </c>
      <c r="Q13" s="564">
        <v>0</v>
      </c>
      <c r="R13" s="564">
        <v>0</v>
      </c>
      <c r="S13" s="564">
        <v>0</v>
      </c>
      <c r="T13" s="564">
        <v>8954143.0568000004</v>
      </c>
      <c r="U13" s="564">
        <v>2191672.75</v>
      </c>
      <c r="V13" s="164">
        <f t="shared" si="0"/>
        <v>11145815.8068</v>
      </c>
    </row>
    <row r="14" spans="1:22" s="151" customFormat="1">
      <c r="A14" s="162">
        <v>8</v>
      </c>
      <c r="B14" s="1" t="s">
        <v>101</v>
      </c>
      <c r="C14" s="564">
        <v>0</v>
      </c>
      <c r="D14" s="564">
        <v>0</v>
      </c>
      <c r="E14" s="564">
        <v>0</v>
      </c>
      <c r="F14" s="564">
        <v>0</v>
      </c>
      <c r="G14" s="564">
        <v>0</v>
      </c>
      <c r="H14" s="564">
        <v>0</v>
      </c>
      <c r="I14" s="564">
        <v>0</v>
      </c>
      <c r="J14" s="564">
        <v>0</v>
      </c>
      <c r="K14" s="564">
        <v>0</v>
      </c>
      <c r="L14" s="564">
        <v>0</v>
      </c>
      <c r="M14" s="564">
        <v>0</v>
      </c>
      <c r="N14" s="564">
        <v>0</v>
      </c>
      <c r="O14" s="564">
        <v>0</v>
      </c>
      <c r="P14" s="564">
        <v>0</v>
      </c>
      <c r="Q14" s="564">
        <v>0</v>
      </c>
      <c r="R14" s="564">
        <v>0</v>
      </c>
      <c r="S14" s="564">
        <v>0</v>
      </c>
      <c r="T14" s="564">
        <v>0</v>
      </c>
      <c r="U14" s="564">
        <v>0</v>
      </c>
      <c r="V14" s="164">
        <f t="shared" si="0"/>
        <v>0</v>
      </c>
    </row>
    <row r="15" spans="1:22" s="151" customFormat="1">
      <c r="A15" s="162">
        <v>9</v>
      </c>
      <c r="B15" s="1" t="s">
        <v>102</v>
      </c>
      <c r="C15" s="564">
        <v>0</v>
      </c>
      <c r="D15" s="564">
        <v>0</v>
      </c>
      <c r="E15" s="564">
        <v>0</v>
      </c>
      <c r="F15" s="564">
        <v>0</v>
      </c>
      <c r="G15" s="564">
        <v>0</v>
      </c>
      <c r="H15" s="564">
        <v>0</v>
      </c>
      <c r="I15" s="564">
        <v>0</v>
      </c>
      <c r="J15" s="564">
        <v>0</v>
      </c>
      <c r="K15" s="564">
        <v>0</v>
      </c>
      <c r="L15" s="564">
        <v>0</v>
      </c>
      <c r="M15" s="564">
        <v>0</v>
      </c>
      <c r="N15" s="564">
        <v>0</v>
      </c>
      <c r="O15" s="564">
        <v>0</v>
      </c>
      <c r="P15" s="564">
        <v>0</v>
      </c>
      <c r="Q15" s="564">
        <v>0</v>
      </c>
      <c r="R15" s="564">
        <v>0</v>
      </c>
      <c r="S15" s="564">
        <v>0</v>
      </c>
      <c r="T15" s="564">
        <v>0</v>
      </c>
      <c r="U15" s="564">
        <v>0</v>
      </c>
      <c r="V15" s="164">
        <f t="shared" si="0"/>
        <v>0</v>
      </c>
    </row>
    <row r="16" spans="1:22" s="151" customFormat="1">
      <c r="A16" s="162">
        <v>10</v>
      </c>
      <c r="B16" s="1" t="s">
        <v>103</v>
      </c>
      <c r="C16" s="564">
        <v>0</v>
      </c>
      <c r="D16" s="564">
        <v>0</v>
      </c>
      <c r="E16" s="564">
        <v>0</v>
      </c>
      <c r="F16" s="564">
        <v>0</v>
      </c>
      <c r="G16" s="564">
        <v>0</v>
      </c>
      <c r="H16" s="564">
        <v>0</v>
      </c>
      <c r="I16" s="564">
        <v>0</v>
      </c>
      <c r="J16" s="564">
        <v>0</v>
      </c>
      <c r="K16" s="564">
        <v>0</v>
      </c>
      <c r="L16" s="564">
        <v>0</v>
      </c>
      <c r="M16" s="564">
        <v>0</v>
      </c>
      <c r="N16" s="564">
        <v>0</v>
      </c>
      <c r="O16" s="564">
        <v>0</v>
      </c>
      <c r="P16" s="564">
        <v>0</v>
      </c>
      <c r="Q16" s="564">
        <v>0</v>
      </c>
      <c r="R16" s="564">
        <v>0</v>
      </c>
      <c r="S16" s="564">
        <v>0</v>
      </c>
      <c r="T16" s="564">
        <v>0</v>
      </c>
      <c r="U16" s="564">
        <v>0</v>
      </c>
      <c r="V16" s="164">
        <f t="shared" si="0"/>
        <v>0</v>
      </c>
    </row>
    <row r="17" spans="1:22" s="151" customFormat="1">
      <c r="A17" s="162">
        <v>11</v>
      </c>
      <c r="B17" s="1" t="s">
        <v>104</v>
      </c>
      <c r="C17" s="564">
        <v>0</v>
      </c>
      <c r="D17" s="564">
        <v>162055</v>
      </c>
      <c r="E17" s="564">
        <v>0</v>
      </c>
      <c r="F17" s="564">
        <v>0</v>
      </c>
      <c r="G17" s="564">
        <v>0</v>
      </c>
      <c r="H17" s="564">
        <v>0</v>
      </c>
      <c r="I17" s="564">
        <v>0</v>
      </c>
      <c r="J17" s="564">
        <v>0</v>
      </c>
      <c r="K17" s="564">
        <v>0</v>
      </c>
      <c r="L17" s="564">
        <v>0</v>
      </c>
      <c r="M17" s="564">
        <v>40798.887600000002</v>
      </c>
      <c r="N17" s="564">
        <v>0</v>
      </c>
      <c r="O17" s="564">
        <v>0</v>
      </c>
      <c r="P17" s="564">
        <v>0</v>
      </c>
      <c r="Q17" s="564">
        <v>0</v>
      </c>
      <c r="R17" s="564">
        <v>0</v>
      </c>
      <c r="S17" s="564">
        <v>0</v>
      </c>
      <c r="T17" s="564">
        <v>202853.88760000002</v>
      </c>
      <c r="U17" s="564">
        <v>0</v>
      </c>
      <c r="V17" s="164">
        <f t="shared" si="0"/>
        <v>202853.88760000002</v>
      </c>
    </row>
    <row r="18" spans="1:22" s="151" customFormat="1">
      <c r="A18" s="162">
        <v>12</v>
      </c>
      <c r="B18" s="1" t="s">
        <v>105</v>
      </c>
      <c r="C18" s="564">
        <v>0</v>
      </c>
      <c r="D18" s="564">
        <v>0</v>
      </c>
      <c r="E18" s="564">
        <v>0</v>
      </c>
      <c r="F18" s="564">
        <v>0</v>
      </c>
      <c r="G18" s="564">
        <v>0</v>
      </c>
      <c r="H18" s="564">
        <v>0</v>
      </c>
      <c r="I18" s="564">
        <v>0</v>
      </c>
      <c r="J18" s="564">
        <v>0</v>
      </c>
      <c r="K18" s="564">
        <v>0</v>
      </c>
      <c r="L18" s="564">
        <v>0</v>
      </c>
      <c r="M18" s="564">
        <v>0</v>
      </c>
      <c r="N18" s="564">
        <v>0</v>
      </c>
      <c r="O18" s="564">
        <v>0</v>
      </c>
      <c r="P18" s="564">
        <v>0</v>
      </c>
      <c r="Q18" s="564">
        <v>0</v>
      </c>
      <c r="R18" s="564">
        <v>0</v>
      </c>
      <c r="S18" s="564">
        <v>0</v>
      </c>
      <c r="T18" s="564">
        <v>0</v>
      </c>
      <c r="U18" s="564">
        <v>0</v>
      </c>
      <c r="V18" s="164">
        <f t="shared" si="0"/>
        <v>0</v>
      </c>
    </row>
    <row r="19" spans="1:22" s="151" customFormat="1">
      <c r="A19" s="162">
        <v>13</v>
      </c>
      <c r="B19" s="1" t="s">
        <v>106</v>
      </c>
      <c r="C19" s="564">
        <v>0</v>
      </c>
      <c r="D19" s="564">
        <v>0</v>
      </c>
      <c r="E19" s="564">
        <v>0</v>
      </c>
      <c r="F19" s="564">
        <v>0</v>
      </c>
      <c r="G19" s="564">
        <v>0</v>
      </c>
      <c r="H19" s="564">
        <v>0</v>
      </c>
      <c r="I19" s="564">
        <v>0</v>
      </c>
      <c r="J19" s="564">
        <v>0</v>
      </c>
      <c r="K19" s="564">
        <v>0</v>
      </c>
      <c r="L19" s="564">
        <v>0</v>
      </c>
      <c r="M19" s="564">
        <v>0</v>
      </c>
      <c r="N19" s="564">
        <v>0</v>
      </c>
      <c r="O19" s="564">
        <v>0</v>
      </c>
      <c r="P19" s="564">
        <v>0</v>
      </c>
      <c r="Q19" s="564">
        <v>0</v>
      </c>
      <c r="R19" s="564">
        <v>0</v>
      </c>
      <c r="S19" s="564">
        <v>0</v>
      </c>
      <c r="T19" s="564">
        <v>0</v>
      </c>
      <c r="U19" s="564">
        <v>0</v>
      </c>
      <c r="V19" s="164">
        <f t="shared" si="0"/>
        <v>0</v>
      </c>
    </row>
    <row r="20" spans="1:22" s="151" customFormat="1">
      <c r="A20" s="162">
        <v>14</v>
      </c>
      <c r="B20" s="1" t="s">
        <v>107</v>
      </c>
      <c r="C20" s="564">
        <v>0</v>
      </c>
      <c r="D20" s="564">
        <v>2339284</v>
      </c>
      <c r="E20" s="564">
        <v>0</v>
      </c>
      <c r="F20" s="564">
        <v>0</v>
      </c>
      <c r="G20" s="564">
        <v>0</v>
      </c>
      <c r="H20" s="564">
        <v>0</v>
      </c>
      <c r="I20" s="564">
        <v>0</v>
      </c>
      <c r="J20" s="564">
        <v>0</v>
      </c>
      <c r="K20" s="564">
        <v>0</v>
      </c>
      <c r="L20" s="564">
        <v>0</v>
      </c>
      <c r="M20" s="564">
        <v>47900.525599999994</v>
      </c>
      <c r="N20" s="564">
        <v>0</v>
      </c>
      <c r="O20" s="564">
        <v>0</v>
      </c>
      <c r="P20" s="564">
        <v>0</v>
      </c>
      <c r="Q20" s="564">
        <v>0</v>
      </c>
      <c r="R20" s="564">
        <v>0</v>
      </c>
      <c r="S20" s="564">
        <v>0</v>
      </c>
      <c r="T20" s="564">
        <v>2387184.5255999998</v>
      </c>
      <c r="U20" s="564">
        <v>0</v>
      </c>
      <c r="V20" s="164">
        <f t="shared" si="0"/>
        <v>2387184.5255999998</v>
      </c>
    </row>
    <row r="21" spans="1:22" ht="13.5" thickBot="1">
      <c r="A21" s="152"/>
      <c r="B21" s="165" t="s">
        <v>108</v>
      </c>
      <c r="C21" s="166">
        <f>SUM(C7:C20)</f>
        <v>0</v>
      </c>
      <c r="D21" s="154">
        <f t="shared" ref="D21:V21" si="1">SUM(D7:D20)</f>
        <v>13193993.75</v>
      </c>
      <c r="E21" s="154">
        <f t="shared" si="1"/>
        <v>0</v>
      </c>
      <c r="F21" s="154">
        <f t="shared" si="1"/>
        <v>0</v>
      </c>
      <c r="G21" s="154">
        <f t="shared" si="1"/>
        <v>0</v>
      </c>
      <c r="H21" s="154">
        <f t="shared" si="1"/>
        <v>0</v>
      </c>
      <c r="I21" s="154">
        <f t="shared" si="1"/>
        <v>0</v>
      </c>
      <c r="J21" s="154">
        <f t="shared" si="1"/>
        <v>0</v>
      </c>
      <c r="K21" s="154">
        <f t="shared" si="1"/>
        <v>0</v>
      </c>
      <c r="L21" s="167">
        <f t="shared" si="1"/>
        <v>0</v>
      </c>
      <c r="M21" s="166">
        <f t="shared" si="1"/>
        <v>541860.47</v>
      </c>
      <c r="N21" s="154">
        <f t="shared" si="1"/>
        <v>0</v>
      </c>
      <c r="O21" s="154">
        <f t="shared" si="1"/>
        <v>0</v>
      </c>
      <c r="P21" s="154">
        <f t="shared" si="1"/>
        <v>0</v>
      </c>
      <c r="Q21" s="154">
        <f t="shared" si="1"/>
        <v>0</v>
      </c>
      <c r="R21" s="154">
        <f t="shared" si="1"/>
        <v>0</v>
      </c>
      <c r="S21" s="167">
        <f>SUM(S7:S20)</f>
        <v>0</v>
      </c>
      <c r="T21" s="167">
        <f>SUM(T7:T20)</f>
        <v>11544181.470000001</v>
      </c>
      <c r="U21" s="167">
        <f t="shared" ref="U21" si="2">SUM(U7:U20)</f>
        <v>2191672.75</v>
      </c>
      <c r="V21" s="168">
        <f t="shared" si="1"/>
        <v>13735854.220000001</v>
      </c>
    </row>
    <row r="24" spans="1:22">
      <c r="A24" s="7"/>
      <c r="B24" s="7"/>
      <c r="C24" s="67"/>
      <c r="D24" s="67"/>
      <c r="E24" s="67"/>
    </row>
    <row r="25" spans="1:22">
      <c r="A25" s="169"/>
      <c r="B25" s="169"/>
      <c r="C25" s="7"/>
      <c r="D25" s="67"/>
      <c r="E25" s="67"/>
    </row>
    <row r="26" spans="1:22">
      <c r="A26" s="169"/>
      <c r="B26" s="68"/>
      <c r="C26" s="7"/>
      <c r="D26" s="67"/>
      <c r="E26" s="67"/>
    </row>
    <row r="27" spans="1:22">
      <c r="A27" s="169"/>
      <c r="B27" s="169"/>
      <c r="C27" s="7"/>
      <c r="D27" s="67"/>
      <c r="E27" s="67"/>
    </row>
    <row r="28" spans="1:22">
      <c r="A28" s="169"/>
      <c r="B28" s="68"/>
      <c r="C28" s="7"/>
      <c r="D28" s="67"/>
      <c r="E28" s="67"/>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Normal="100" workbookViewId="0">
      <pane xSplit="1" ySplit="7" topLeftCell="B8" activePane="bottomRight" state="frozen"/>
      <selection activeCell="B9" sqref="B9"/>
      <selection pane="topRight" activeCell="B9" sqref="B9"/>
      <selection pane="bottomLeft" activeCell="B9" sqref="B9"/>
      <selection pane="bottomRight" activeCell="C1" sqref="C1"/>
    </sheetView>
  </sheetViews>
  <sheetFormatPr defaultColWidth="9.140625" defaultRowHeight="12.75"/>
  <cols>
    <col min="1" max="1" width="10.5703125" style="4" bestFit="1" customWidth="1"/>
    <col min="2" max="2" width="101.85546875" style="4" customWidth="1"/>
    <col min="3" max="3" width="13.7109375" style="279" customWidth="1"/>
    <col min="4" max="4" width="14.85546875" style="279" bestFit="1" customWidth="1"/>
    <col min="5" max="5" width="17.7109375" style="279" customWidth="1"/>
    <col min="6" max="6" width="15.85546875" style="279" customWidth="1"/>
    <col min="7" max="7" width="17.42578125" style="279" customWidth="1"/>
    <col min="8" max="8" width="15.28515625" style="279" customWidth="1"/>
    <col min="9" max="16384" width="9.140625" style="43"/>
  </cols>
  <sheetData>
    <row r="1" spans="1:9">
      <c r="A1" s="2" t="s">
        <v>30</v>
      </c>
      <c r="B1" s="4" t="str">
        <f>'Info '!C2</f>
        <v>JSC " Halyk Bank Georgia"</v>
      </c>
      <c r="C1" s="3">
        <f>'Info '!D2</f>
        <v>0</v>
      </c>
    </row>
    <row r="2" spans="1:9">
      <c r="A2" s="2" t="s">
        <v>31</v>
      </c>
      <c r="C2" s="416">
        <f>'1. key ratios '!B2</f>
        <v>44926</v>
      </c>
    </row>
    <row r="4" spans="1:9" ht="13.5" thickBot="1">
      <c r="A4" s="2" t="s">
        <v>252</v>
      </c>
      <c r="B4" s="155" t="s">
        <v>375</v>
      </c>
    </row>
    <row r="5" spans="1:9">
      <c r="A5" s="156"/>
      <c r="B5" s="170"/>
      <c r="C5" s="280" t="s">
        <v>0</v>
      </c>
      <c r="D5" s="280" t="s">
        <v>1</v>
      </c>
      <c r="E5" s="280" t="s">
        <v>2</v>
      </c>
      <c r="F5" s="280" t="s">
        <v>3</v>
      </c>
      <c r="G5" s="281" t="s">
        <v>4</v>
      </c>
      <c r="H5" s="282" t="s">
        <v>5</v>
      </c>
      <c r="I5" s="171"/>
    </row>
    <row r="6" spans="1:9" s="171" customFormat="1" ht="12.75" customHeight="1">
      <c r="A6" s="172"/>
      <c r="B6" s="687" t="s">
        <v>251</v>
      </c>
      <c r="C6" s="689" t="s">
        <v>367</v>
      </c>
      <c r="D6" s="691" t="s">
        <v>366</v>
      </c>
      <c r="E6" s="692"/>
      <c r="F6" s="689" t="s">
        <v>371</v>
      </c>
      <c r="G6" s="689" t="s">
        <v>372</v>
      </c>
      <c r="H6" s="685" t="s">
        <v>370</v>
      </c>
    </row>
    <row r="7" spans="1:9" ht="38.25">
      <c r="A7" s="174"/>
      <c r="B7" s="688"/>
      <c r="C7" s="690"/>
      <c r="D7" s="283" t="s">
        <v>369</v>
      </c>
      <c r="E7" s="283" t="s">
        <v>368</v>
      </c>
      <c r="F7" s="690"/>
      <c r="G7" s="690"/>
      <c r="H7" s="686"/>
      <c r="I7" s="171"/>
    </row>
    <row r="8" spans="1:9">
      <c r="A8" s="172">
        <v>1</v>
      </c>
      <c r="B8" s="1" t="s">
        <v>95</v>
      </c>
      <c r="C8" s="284">
        <v>229827491</v>
      </c>
      <c r="D8" s="284">
        <v>0</v>
      </c>
      <c r="E8" s="284">
        <v>0</v>
      </c>
      <c r="F8" s="284">
        <v>158552476</v>
      </c>
      <c r="G8" s="284">
        <v>158552476</v>
      </c>
      <c r="H8" s="286">
        <f>G8/(C8+E8)</f>
        <v>0.68987602531848546</v>
      </c>
    </row>
    <row r="9" spans="1:9" ht="15" customHeight="1">
      <c r="A9" s="172">
        <v>2</v>
      </c>
      <c r="B9" s="1" t="s">
        <v>96</v>
      </c>
      <c r="C9" s="284">
        <v>0</v>
      </c>
      <c r="D9" s="284">
        <v>0</v>
      </c>
      <c r="E9" s="284">
        <v>0</v>
      </c>
      <c r="F9" s="284">
        <v>0</v>
      </c>
      <c r="G9" s="284">
        <v>0</v>
      </c>
      <c r="H9" s="286"/>
    </row>
    <row r="10" spans="1:9">
      <c r="A10" s="172">
        <v>3</v>
      </c>
      <c r="B10" s="1" t="s">
        <v>269</v>
      </c>
      <c r="C10" s="284">
        <v>0</v>
      </c>
      <c r="D10" s="284">
        <v>0</v>
      </c>
      <c r="E10" s="284">
        <v>0</v>
      </c>
      <c r="F10" s="284">
        <v>0</v>
      </c>
      <c r="G10" s="284">
        <v>0</v>
      </c>
      <c r="H10" s="286"/>
    </row>
    <row r="11" spans="1:9">
      <c r="A11" s="172">
        <v>4</v>
      </c>
      <c r="B11" s="1" t="s">
        <v>97</v>
      </c>
      <c r="C11" s="284">
        <v>0</v>
      </c>
      <c r="D11" s="284">
        <v>0</v>
      </c>
      <c r="E11" s="284">
        <v>0</v>
      </c>
      <c r="F11" s="284">
        <v>0</v>
      </c>
      <c r="G11" s="284">
        <v>0</v>
      </c>
      <c r="H11" s="286"/>
    </row>
    <row r="12" spans="1:9">
      <c r="A12" s="172">
        <v>5</v>
      </c>
      <c r="B12" s="1" t="s">
        <v>98</v>
      </c>
      <c r="C12" s="284">
        <v>0</v>
      </c>
      <c r="D12" s="284">
        <v>0</v>
      </c>
      <c r="E12" s="284">
        <v>0</v>
      </c>
      <c r="F12" s="284">
        <v>0</v>
      </c>
      <c r="G12" s="284">
        <v>0</v>
      </c>
      <c r="H12" s="286"/>
    </row>
    <row r="13" spans="1:9">
      <c r="A13" s="172">
        <v>6</v>
      </c>
      <c r="B13" s="1" t="s">
        <v>99</v>
      </c>
      <c r="C13" s="284">
        <v>30654614</v>
      </c>
      <c r="D13" s="284">
        <v>0</v>
      </c>
      <c r="E13" s="284">
        <v>0</v>
      </c>
      <c r="F13" s="284">
        <v>10590063.74</v>
      </c>
      <c r="G13" s="284">
        <v>10590063.74</v>
      </c>
      <c r="H13" s="286">
        <f t="shared" ref="H13:H21" si="0">G13/(C13+E13)</f>
        <v>0.34546394027339572</v>
      </c>
    </row>
    <row r="14" spans="1:9">
      <c r="A14" s="172">
        <v>7</v>
      </c>
      <c r="B14" s="1" t="s">
        <v>100</v>
      </c>
      <c r="C14" s="284">
        <v>443826132.74000019</v>
      </c>
      <c r="D14" s="284">
        <v>35987427.560000002</v>
      </c>
      <c r="E14" s="284">
        <v>10548373.760000002</v>
      </c>
      <c r="F14" s="284">
        <v>454374506.50000018</v>
      </c>
      <c r="G14" s="284">
        <v>443228690.69320017</v>
      </c>
      <c r="H14" s="286">
        <f t="shared" si="0"/>
        <v>0.97546997983523531</v>
      </c>
    </row>
    <row r="15" spans="1:9">
      <c r="A15" s="172">
        <v>8</v>
      </c>
      <c r="B15" s="1" t="s">
        <v>101</v>
      </c>
      <c r="C15" s="284">
        <v>0</v>
      </c>
      <c r="D15" s="284">
        <v>0</v>
      </c>
      <c r="E15" s="284">
        <v>0</v>
      </c>
      <c r="F15" s="284">
        <v>0</v>
      </c>
      <c r="G15" s="284">
        <v>0</v>
      </c>
      <c r="H15" s="286"/>
    </row>
    <row r="16" spans="1:9">
      <c r="A16" s="172">
        <v>9</v>
      </c>
      <c r="B16" s="1" t="s">
        <v>102</v>
      </c>
      <c r="C16" s="284">
        <v>0</v>
      </c>
      <c r="D16" s="284">
        <v>0</v>
      </c>
      <c r="E16" s="284">
        <v>0</v>
      </c>
      <c r="F16" s="284">
        <v>0</v>
      </c>
      <c r="G16" s="284">
        <v>0</v>
      </c>
      <c r="H16" s="286"/>
    </row>
    <row r="17" spans="1:8">
      <c r="A17" s="172">
        <v>10</v>
      </c>
      <c r="B17" s="1" t="s">
        <v>103</v>
      </c>
      <c r="C17" s="284">
        <v>15722390.549999997</v>
      </c>
      <c r="D17" s="284">
        <v>19879.019999999997</v>
      </c>
      <c r="E17" s="284">
        <v>9939.5099999999984</v>
      </c>
      <c r="F17" s="284">
        <v>15732330.059999997</v>
      </c>
      <c r="G17" s="284">
        <v>15732330.059999997</v>
      </c>
      <c r="H17" s="286">
        <f t="shared" si="0"/>
        <v>1</v>
      </c>
    </row>
    <row r="18" spans="1:8">
      <c r="A18" s="172">
        <v>11</v>
      </c>
      <c r="B18" s="1" t="s">
        <v>104</v>
      </c>
      <c r="C18" s="284">
        <v>47585396.209999964</v>
      </c>
      <c r="D18" s="284">
        <v>57534.890000000007</v>
      </c>
      <c r="E18" s="284">
        <v>28726.915000000005</v>
      </c>
      <c r="F18" s="284">
        <v>49158229.759999968</v>
      </c>
      <c r="G18" s="284">
        <v>48955375.872399971</v>
      </c>
      <c r="H18" s="286">
        <f t="shared" si="0"/>
        <v>1.0281692207977633</v>
      </c>
    </row>
    <row r="19" spans="1:8">
      <c r="A19" s="172">
        <v>12</v>
      </c>
      <c r="B19" s="1" t="s">
        <v>105</v>
      </c>
      <c r="C19" s="284">
        <v>0</v>
      </c>
      <c r="D19" s="284">
        <v>0</v>
      </c>
      <c r="E19" s="284">
        <v>0</v>
      </c>
      <c r="F19" s="284">
        <v>0</v>
      </c>
      <c r="G19" s="284">
        <v>0</v>
      </c>
      <c r="H19" s="286"/>
    </row>
    <row r="20" spans="1:8">
      <c r="A20" s="172">
        <v>13</v>
      </c>
      <c r="B20" s="1" t="s">
        <v>246</v>
      </c>
      <c r="C20" s="284">
        <v>0</v>
      </c>
      <c r="D20" s="284">
        <v>0</v>
      </c>
      <c r="E20" s="284">
        <v>0</v>
      </c>
      <c r="F20" s="284">
        <v>0</v>
      </c>
      <c r="G20" s="284">
        <v>0</v>
      </c>
      <c r="H20" s="286"/>
    </row>
    <row r="21" spans="1:8">
      <c r="A21" s="172">
        <v>14</v>
      </c>
      <c r="B21" s="1" t="s">
        <v>107</v>
      </c>
      <c r="C21" s="284">
        <v>192989531.01999974</v>
      </c>
      <c r="D21" s="284">
        <v>1294703.8599999901</v>
      </c>
      <c r="E21" s="284">
        <v>476019.17000000022</v>
      </c>
      <c r="F21" s="284">
        <v>174695142.18999973</v>
      </c>
      <c r="G21" s="284">
        <v>172307957.66439974</v>
      </c>
      <c r="H21" s="286">
        <f t="shared" si="0"/>
        <v>0.89063896644740415</v>
      </c>
    </row>
    <row r="22" spans="1:8" ht="13.5" thickBot="1">
      <c r="A22" s="175"/>
      <c r="B22" s="176" t="s">
        <v>108</v>
      </c>
      <c r="C22" s="285">
        <f>SUM(C8:C21)</f>
        <v>960605555.51999986</v>
      </c>
      <c r="D22" s="285">
        <f>SUM(D8:D21)</f>
        <v>37359545.329999998</v>
      </c>
      <c r="E22" s="285">
        <f>SUM(E8:E21)</f>
        <v>11063059.355</v>
      </c>
      <c r="F22" s="285">
        <f>SUM(F8:F21)</f>
        <v>863102748.24999988</v>
      </c>
      <c r="G22" s="285">
        <f>SUM(G8:G21)</f>
        <v>849366894.02999973</v>
      </c>
      <c r="H22" s="287">
        <f>G22/(C22+E22)</f>
        <v>0.87413227208050392</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90" zoomScaleNormal="90" workbookViewId="0">
      <pane xSplit="2" ySplit="6" topLeftCell="C7" activePane="bottomRight" state="frozen"/>
      <selection pane="topRight" activeCell="C1" sqref="C1"/>
      <selection pane="bottomLeft" activeCell="A6" sqref="A6"/>
      <selection pane="bottomRight" activeCell="C8" sqref="C8:K25"/>
    </sheetView>
  </sheetViews>
  <sheetFormatPr defaultColWidth="9.140625" defaultRowHeight="12.75"/>
  <cols>
    <col min="1" max="1" width="10.5703125" style="279" bestFit="1" customWidth="1"/>
    <col min="2" max="2" width="104.140625" style="279" customWidth="1"/>
    <col min="3" max="11" width="12.7109375" style="279" customWidth="1"/>
    <col min="12" max="16384" width="9.140625" style="279"/>
  </cols>
  <sheetData>
    <row r="1" spans="1:11">
      <c r="A1" s="279" t="s">
        <v>30</v>
      </c>
      <c r="B1" s="3" t="str">
        <f>'Info '!C2</f>
        <v>JSC " Halyk Bank Georgia"</v>
      </c>
    </row>
    <row r="2" spans="1:11">
      <c r="A2" s="279" t="s">
        <v>31</v>
      </c>
      <c r="B2" s="416">
        <f>'1. key ratios '!B2</f>
        <v>44926</v>
      </c>
      <c r="C2" s="301"/>
      <c r="D2" s="301"/>
    </row>
    <row r="3" spans="1:11">
      <c r="B3" s="301"/>
      <c r="C3" s="301"/>
      <c r="D3" s="301"/>
    </row>
    <row r="4" spans="1:11" ht="13.5" thickBot="1">
      <c r="A4" s="279" t="s">
        <v>248</v>
      </c>
      <c r="B4" s="323" t="s">
        <v>376</v>
      </c>
      <c r="C4" s="301"/>
      <c r="D4" s="301"/>
    </row>
    <row r="5" spans="1:11" ht="30" customHeight="1">
      <c r="A5" s="693"/>
      <c r="B5" s="694"/>
      <c r="C5" s="695" t="s">
        <v>428</v>
      </c>
      <c r="D5" s="695"/>
      <c r="E5" s="695"/>
      <c r="F5" s="695" t="s">
        <v>429</v>
      </c>
      <c r="G5" s="695"/>
      <c r="H5" s="695"/>
      <c r="I5" s="695" t="s">
        <v>430</v>
      </c>
      <c r="J5" s="695"/>
      <c r="K5" s="696"/>
    </row>
    <row r="6" spans="1:11">
      <c r="A6" s="302"/>
      <c r="B6" s="565"/>
      <c r="C6" s="566" t="s">
        <v>69</v>
      </c>
      <c r="D6" s="566" t="s">
        <v>70</v>
      </c>
      <c r="E6" s="566" t="s">
        <v>71</v>
      </c>
      <c r="F6" s="566" t="s">
        <v>69</v>
      </c>
      <c r="G6" s="566" t="s">
        <v>70</v>
      </c>
      <c r="H6" s="566" t="s">
        <v>71</v>
      </c>
      <c r="I6" s="566" t="s">
        <v>69</v>
      </c>
      <c r="J6" s="566" t="s">
        <v>70</v>
      </c>
      <c r="K6" s="567" t="s">
        <v>71</v>
      </c>
    </row>
    <row r="7" spans="1:11">
      <c r="A7" s="303" t="s">
        <v>379</v>
      </c>
      <c r="B7" s="568"/>
      <c r="C7" s="568"/>
      <c r="D7" s="568"/>
      <c r="E7" s="568"/>
      <c r="F7" s="568"/>
      <c r="G7" s="568"/>
      <c r="H7" s="568"/>
      <c r="I7" s="568"/>
      <c r="J7" s="568"/>
      <c r="K7" s="304"/>
    </row>
    <row r="8" spans="1:11">
      <c r="A8" s="305">
        <v>1</v>
      </c>
      <c r="B8" s="306" t="s">
        <v>377</v>
      </c>
      <c r="C8" s="646"/>
      <c r="D8" s="646"/>
      <c r="E8" s="646"/>
      <c r="F8" s="574">
        <v>69352803.813120335</v>
      </c>
      <c r="G8" s="574">
        <v>215877159.72417209</v>
      </c>
      <c r="H8" s="574">
        <v>285229963.53729242</v>
      </c>
      <c r="I8" s="574">
        <v>49636751.813120335</v>
      </c>
      <c r="J8" s="574">
        <v>174687415.28667209</v>
      </c>
      <c r="K8" s="575">
        <v>224324167.09979242</v>
      </c>
    </row>
    <row r="9" spans="1:11">
      <c r="A9" s="303" t="s">
        <v>380</v>
      </c>
      <c r="B9" s="568"/>
      <c r="C9" s="576"/>
      <c r="D9" s="576"/>
      <c r="E9" s="576"/>
      <c r="F9" s="576"/>
      <c r="G9" s="576"/>
      <c r="H9" s="576"/>
      <c r="I9" s="576"/>
      <c r="J9" s="576"/>
      <c r="K9" s="577"/>
    </row>
    <row r="10" spans="1:11">
      <c r="A10" s="307">
        <v>2</v>
      </c>
      <c r="B10" s="569" t="s">
        <v>388</v>
      </c>
      <c r="C10" s="574">
        <v>9926538.6895312667</v>
      </c>
      <c r="D10" s="574">
        <v>57814258.689687729</v>
      </c>
      <c r="E10" s="574">
        <v>67740797.379218936</v>
      </c>
      <c r="F10" s="574">
        <v>1945666.4454859383</v>
      </c>
      <c r="G10" s="574">
        <v>13959149.527588278</v>
      </c>
      <c r="H10" s="574">
        <v>15904815.973074216</v>
      </c>
      <c r="I10" s="574">
        <v>500134.37901562505</v>
      </c>
      <c r="J10" s="574">
        <v>3407005.2449531257</v>
      </c>
      <c r="K10" s="575">
        <v>3907139.6239687512</v>
      </c>
    </row>
    <row r="11" spans="1:11">
      <c r="A11" s="307">
        <v>3</v>
      </c>
      <c r="B11" s="569" t="s">
        <v>382</v>
      </c>
      <c r="C11" s="574">
        <v>140691268.65671873</v>
      </c>
      <c r="D11" s="574">
        <v>565098801.35046053</v>
      </c>
      <c r="E11" s="574">
        <v>705790070.00717926</v>
      </c>
      <c r="F11" s="574">
        <v>62677429.825640641</v>
      </c>
      <c r="G11" s="574">
        <v>59617547.175902337</v>
      </c>
      <c r="H11" s="574">
        <v>122294977.00154299</v>
      </c>
      <c r="I11" s="574">
        <v>43236994.521531247</v>
      </c>
      <c r="J11" s="574">
        <v>42967328.974976569</v>
      </c>
      <c r="K11" s="575">
        <v>86204323.496507809</v>
      </c>
    </row>
    <row r="12" spans="1:11">
      <c r="A12" s="307">
        <v>4</v>
      </c>
      <c r="B12" s="569" t="s">
        <v>383</v>
      </c>
      <c r="C12" s="574">
        <v>0</v>
      </c>
      <c r="D12" s="574">
        <v>0</v>
      </c>
      <c r="E12" s="574">
        <v>0</v>
      </c>
      <c r="F12" s="574">
        <v>0</v>
      </c>
      <c r="G12" s="574">
        <v>0</v>
      </c>
      <c r="H12" s="574">
        <v>0</v>
      </c>
      <c r="I12" s="574">
        <v>0</v>
      </c>
      <c r="J12" s="574">
        <v>0</v>
      </c>
      <c r="K12" s="575">
        <v>0</v>
      </c>
    </row>
    <row r="13" spans="1:11">
      <c r="A13" s="307">
        <v>5</v>
      </c>
      <c r="B13" s="569" t="s">
        <v>391</v>
      </c>
      <c r="C13" s="574">
        <v>21550163.160781246</v>
      </c>
      <c r="D13" s="574">
        <v>15900635.834531249</v>
      </c>
      <c r="E13" s="574">
        <v>37450798.995312512</v>
      </c>
      <c r="F13" s="574">
        <v>5703845.9450703133</v>
      </c>
      <c r="G13" s="574">
        <v>6502083.8229953134</v>
      </c>
      <c r="H13" s="574">
        <v>12205929.768065628</v>
      </c>
      <c r="I13" s="574">
        <v>1598786.807289063</v>
      </c>
      <c r="J13" s="574">
        <v>1510492.2742343755</v>
      </c>
      <c r="K13" s="575">
        <v>3109279.0815234384</v>
      </c>
    </row>
    <row r="14" spans="1:11">
      <c r="A14" s="307">
        <v>6</v>
      </c>
      <c r="B14" s="569" t="s">
        <v>423</v>
      </c>
      <c r="C14" s="574">
        <v>0</v>
      </c>
      <c r="D14" s="574">
        <v>0</v>
      </c>
      <c r="E14" s="574">
        <v>0</v>
      </c>
      <c r="F14" s="574">
        <v>0</v>
      </c>
      <c r="G14" s="574">
        <v>0</v>
      </c>
      <c r="H14" s="574">
        <v>0</v>
      </c>
      <c r="I14" s="574">
        <v>0</v>
      </c>
      <c r="J14" s="574">
        <v>0</v>
      </c>
      <c r="K14" s="575">
        <v>0</v>
      </c>
    </row>
    <row r="15" spans="1:11">
      <c r="A15" s="307">
        <v>7</v>
      </c>
      <c r="B15" s="569" t="s">
        <v>424</v>
      </c>
      <c r="C15" s="574">
        <v>7902499.2257812498</v>
      </c>
      <c r="D15" s="574">
        <v>19526015.036249999</v>
      </c>
      <c r="E15" s="574">
        <v>27428514.262031246</v>
      </c>
      <c r="F15" s="574">
        <v>838703.00187499973</v>
      </c>
      <c r="G15" s="574">
        <v>11570536.044374999</v>
      </c>
      <c r="H15" s="574">
        <v>12409239.046249999</v>
      </c>
      <c r="I15" s="574">
        <v>838703.00187499973</v>
      </c>
      <c r="J15" s="574">
        <v>11570536.044374999</v>
      </c>
      <c r="K15" s="575">
        <v>12409239.046249999</v>
      </c>
    </row>
    <row r="16" spans="1:11">
      <c r="A16" s="307">
        <v>8</v>
      </c>
      <c r="B16" s="570" t="s">
        <v>384</v>
      </c>
      <c r="C16" s="574">
        <v>180070469.73281249</v>
      </c>
      <c r="D16" s="574">
        <v>658339710.91092956</v>
      </c>
      <c r="E16" s="574">
        <v>838410180.64374197</v>
      </c>
      <c r="F16" s="574">
        <v>71165645.218071893</v>
      </c>
      <c r="G16" s="574">
        <v>91649316.570860937</v>
      </c>
      <c r="H16" s="574">
        <v>162814961.78893283</v>
      </c>
      <c r="I16" s="574">
        <v>46174618.709710933</v>
      </c>
      <c r="J16" s="574">
        <v>59455362.538539067</v>
      </c>
      <c r="K16" s="575">
        <v>105629981.24824999</v>
      </c>
    </row>
    <row r="17" spans="1:11">
      <c r="A17" s="303" t="s">
        <v>381</v>
      </c>
      <c r="B17" s="568"/>
      <c r="C17" s="576"/>
      <c r="D17" s="576"/>
      <c r="E17" s="576"/>
      <c r="F17" s="576"/>
      <c r="G17" s="576"/>
      <c r="H17" s="576"/>
      <c r="I17" s="576"/>
      <c r="J17" s="576"/>
      <c r="K17" s="577"/>
    </row>
    <row r="18" spans="1:11">
      <c r="A18" s="307">
        <v>9</v>
      </c>
      <c r="B18" s="569" t="s">
        <v>387</v>
      </c>
      <c r="C18" s="574">
        <v>0</v>
      </c>
      <c r="D18" s="574">
        <v>0</v>
      </c>
      <c r="E18" s="574">
        <v>0</v>
      </c>
      <c r="F18" s="574">
        <v>0</v>
      </c>
      <c r="G18" s="574">
        <v>0</v>
      </c>
      <c r="H18" s="574">
        <v>0</v>
      </c>
      <c r="I18" s="574">
        <v>0</v>
      </c>
      <c r="J18" s="574">
        <v>0</v>
      </c>
      <c r="K18" s="575">
        <v>0</v>
      </c>
    </row>
    <row r="19" spans="1:11">
      <c r="A19" s="307">
        <v>10</v>
      </c>
      <c r="B19" s="569" t="s">
        <v>425</v>
      </c>
      <c r="C19" s="574">
        <v>182758425.08234373</v>
      </c>
      <c r="D19" s="574">
        <v>357197250.41390634</v>
      </c>
      <c r="E19" s="574">
        <v>539955675.49625003</v>
      </c>
      <c r="F19" s="574">
        <v>9276284.206093749</v>
      </c>
      <c r="G19" s="574">
        <v>3543766.436484375</v>
      </c>
      <c r="H19" s="574">
        <v>12820050.642578125</v>
      </c>
      <c r="I19" s="574">
        <v>28992336.206093751</v>
      </c>
      <c r="J19" s="574">
        <v>45609697.639609382</v>
      </c>
      <c r="K19" s="575">
        <v>74602033.845703125</v>
      </c>
    </row>
    <row r="20" spans="1:11">
      <c r="A20" s="307">
        <v>11</v>
      </c>
      <c r="B20" s="569" t="s">
        <v>386</v>
      </c>
      <c r="C20" s="574">
        <v>12942907.313593751</v>
      </c>
      <c r="D20" s="574">
        <v>2592641.4484374993</v>
      </c>
      <c r="E20" s="574">
        <v>15535548.762031253</v>
      </c>
      <c r="F20" s="574">
        <v>10493144.819687504</v>
      </c>
      <c r="G20" s="574">
        <v>0</v>
      </c>
      <c r="H20" s="574">
        <v>10493144.819687504</v>
      </c>
      <c r="I20" s="574">
        <v>10493144.819687504</v>
      </c>
      <c r="J20" s="574">
        <v>0</v>
      </c>
      <c r="K20" s="575">
        <v>10493144.819687504</v>
      </c>
    </row>
    <row r="21" spans="1:11" ht="13.5" thickBot="1">
      <c r="A21" s="308">
        <v>12</v>
      </c>
      <c r="B21" s="309" t="s">
        <v>385</v>
      </c>
      <c r="C21" s="578">
        <v>195701332.39593747</v>
      </c>
      <c r="D21" s="578">
        <v>359789891.86234385</v>
      </c>
      <c r="E21" s="578">
        <v>555491224.25828123</v>
      </c>
      <c r="F21" s="578">
        <v>19769429.025781251</v>
      </c>
      <c r="G21" s="578">
        <v>3543766.436484375</v>
      </c>
      <c r="H21" s="578">
        <v>23313195.462265629</v>
      </c>
      <c r="I21" s="578">
        <v>39485481.025781259</v>
      </c>
      <c r="J21" s="578">
        <v>45609697.639609382</v>
      </c>
      <c r="K21" s="579">
        <v>85095178.665390626</v>
      </c>
    </row>
    <row r="22" spans="1:11" ht="38.25" customHeight="1" thickBot="1">
      <c r="A22" s="310"/>
      <c r="B22" s="311"/>
      <c r="C22" s="311"/>
      <c r="D22" s="311"/>
      <c r="E22" s="311"/>
      <c r="F22" s="697" t="s">
        <v>427</v>
      </c>
      <c r="G22" s="698"/>
      <c r="H22" s="698"/>
      <c r="I22" s="699" t="s">
        <v>392</v>
      </c>
      <c r="J22" s="698"/>
      <c r="K22" s="700"/>
    </row>
    <row r="23" spans="1:11">
      <c r="A23" s="312">
        <v>13</v>
      </c>
      <c r="B23" s="313" t="s">
        <v>377</v>
      </c>
      <c r="C23" s="314"/>
      <c r="D23" s="314"/>
      <c r="E23" s="314"/>
      <c r="F23" s="580">
        <v>69352803.813120335</v>
      </c>
      <c r="G23" s="581">
        <v>215877159.72417209</v>
      </c>
      <c r="H23" s="581">
        <v>285229963.53729242</v>
      </c>
      <c r="I23" s="581">
        <v>49636751.813120335</v>
      </c>
      <c r="J23" s="581">
        <v>174687415.28667209</v>
      </c>
      <c r="K23" s="582">
        <v>224324167.09979242</v>
      </c>
    </row>
    <row r="24" spans="1:11" ht="13.5" thickBot="1">
      <c r="A24" s="315">
        <v>14</v>
      </c>
      <c r="B24" s="316" t="s">
        <v>389</v>
      </c>
      <c r="C24" s="317"/>
      <c r="D24" s="318"/>
      <c r="E24" s="318"/>
      <c r="F24" s="583">
        <v>51396216.192290641</v>
      </c>
      <c r="G24" s="578">
        <v>88105550.134376556</v>
      </c>
      <c r="H24" s="578">
        <v>139501766.32666719</v>
      </c>
      <c r="I24" s="578">
        <v>11543654.677427733</v>
      </c>
      <c r="J24" s="578">
        <v>14863840.634634767</v>
      </c>
      <c r="K24" s="579">
        <v>26407495.312062498</v>
      </c>
    </row>
    <row r="25" spans="1:11" ht="13.5" thickBot="1">
      <c r="A25" s="320">
        <v>15</v>
      </c>
      <c r="B25" s="321" t="s">
        <v>390</v>
      </c>
      <c r="C25" s="322"/>
      <c r="D25" s="322"/>
      <c r="E25" s="322"/>
      <c r="F25" s="571">
        <v>1.3493756729804394</v>
      </c>
      <c r="G25" s="572">
        <v>2.4502106779302917</v>
      </c>
      <c r="H25" s="572">
        <v>2.0446333480063457</v>
      </c>
      <c r="I25" s="572">
        <v>4.2999165515734976</v>
      </c>
      <c r="J25" s="572">
        <v>11.752508626850229</v>
      </c>
      <c r="K25" s="573">
        <v>8.494715778566281</v>
      </c>
    </row>
    <row r="27" spans="1:11" ht="25.5">
      <c r="B27" s="300" t="s">
        <v>426</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pane xSplit="1" ySplit="5" topLeftCell="C6" activePane="bottomRight" state="frozen"/>
      <selection pane="topRight" activeCell="B1" sqref="B1"/>
      <selection pane="bottomLeft" activeCell="A5" sqref="A5"/>
      <selection pane="bottomRight" activeCell="C7" sqref="C7:N21"/>
    </sheetView>
  </sheetViews>
  <sheetFormatPr defaultColWidth="9.140625" defaultRowHeight="12.75"/>
  <cols>
    <col min="1" max="1" width="10.5703125" style="4" bestFit="1" customWidth="1"/>
    <col min="2" max="2" width="95" style="4"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140625" style="43"/>
  </cols>
  <sheetData>
    <row r="1" spans="1:14">
      <c r="A1" s="4" t="s">
        <v>30</v>
      </c>
      <c r="B1" s="3" t="str">
        <f>'Info '!C2</f>
        <v>JSC " Halyk Bank Georgia"</v>
      </c>
    </row>
    <row r="2" spans="1:14" ht="14.25" customHeight="1">
      <c r="A2" s="4" t="s">
        <v>31</v>
      </c>
      <c r="B2" s="416">
        <f>'1. key ratios '!B2</f>
        <v>44926</v>
      </c>
    </row>
    <row r="3" spans="1:14" ht="14.25" customHeight="1"/>
    <row r="4" spans="1:14" ht="13.5" thickBot="1">
      <c r="A4" s="4" t="s">
        <v>264</v>
      </c>
      <c r="B4" s="243" t="s">
        <v>28</v>
      </c>
    </row>
    <row r="5" spans="1:14" s="182" customFormat="1">
      <c r="A5" s="178"/>
      <c r="B5" s="179"/>
      <c r="C5" s="180" t="s">
        <v>0</v>
      </c>
      <c r="D5" s="180" t="s">
        <v>1</v>
      </c>
      <c r="E5" s="180" t="s">
        <v>2</v>
      </c>
      <c r="F5" s="180" t="s">
        <v>3</v>
      </c>
      <c r="G5" s="180" t="s">
        <v>4</v>
      </c>
      <c r="H5" s="180" t="s">
        <v>5</v>
      </c>
      <c r="I5" s="180" t="s">
        <v>8</v>
      </c>
      <c r="J5" s="180" t="s">
        <v>9</v>
      </c>
      <c r="K5" s="180" t="s">
        <v>10</v>
      </c>
      <c r="L5" s="180" t="s">
        <v>11</v>
      </c>
      <c r="M5" s="180" t="s">
        <v>12</v>
      </c>
      <c r="N5" s="181" t="s">
        <v>13</v>
      </c>
    </row>
    <row r="6" spans="1:14" ht="25.5">
      <c r="A6" s="183"/>
      <c r="B6" s="184"/>
      <c r="C6" s="185" t="s">
        <v>263</v>
      </c>
      <c r="D6" s="186" t="s">
        <v>262</v>
      </c>
      <c r="E6" s="187" t="s">
        <v>261</v>
      </c>
      <c r="F6" s="188">
        <v>0</v>
      </c>
      <c r="G6" s="188">
        <v>0.2</v>
      </c>
      <c r="H6" s="188">
        <v>0.35</v>
      </c>
      <c r="I6" s="188">
        <v>0.5</v>
      </c>
      <c r="J6" s="188">
        <v>0.75</v>
      </c>
      <c r="K6" s="188">
        <v>1</v>
      </c>
      <c r="L6" s="188">
        <v>1.5</v>
      </c>
      <c r="M6" s="188">
        <v>2.5</v>
      </c>
      <c r="N6" s="242" t="s">
        <v>275</v>
      </c>
    </row>
    <row r="7" spans="1:14" ht="15">
      <c r="A7" s="189">
        <v>1</v>
      </c>
      <c r="B7" s="190" t="s">
        <v>260</v>
      </c>
      <c r="C7" s="191">
        <f>SUM(C8:C13)</f>
        <v>0</v>
      </c>
      <c r="D7" s="184"/>
      <c r="E7" s="192">
        <f t="shared" ref="E7:M7" si="0">SUM(E8:E13)</f>
        <v>0</v>
      </c>
      <c r="F7" s="193">
        <f>SUM(F8:F13)</f>
        <v>0</v>
      </c>
      <c r="G7" s="193">
        <f t="shared" si="0"/>
        <v>0</v>
      </c>
      <c r="H7" s="193">
        <f t="shared" si="0"/>
        <v>0</v>
      </c>
      <c r="I7" s="193">
        <f t="shared" si="0"/>
        <v>0</v>
      </c>
      <c r="J7" s="193">
        <f t="shared" si="0"/>
        <v>0</v>
      </c>
      <c r="K7" s="193">
        <f t="shared" si="0"/>
        <v>0</v>
      </c>
      <c r="L7" s="193">
        <f t="shared" si="0"/>
        <v>0</v>
      </c>
      <c r="M7" s="193">
        <f t="shared" si="0"/>
        <v>0</v>
      </c>
      <c r="N7" s="194">
        <f>SUM(N8:N13)</f>
        <v>0</v>
      </c>
    </row>
    <row r="8" spans="1:14" ht="14.25">
      <c r="A8" s="189">
        <v>1.1000000000000001</v>
      </c>
      <c r="B8" s="195" t="s">
        <v>258</v>
      </c>
      <c r="C8" s="193">
        <v>0</v>
      </c>
      <c r="D8" s="196">
        <v>0.02</v>
      </c>
      <c r="E8" s="192">
        <f>C8*D8</f>
        <v>0</v>
      </c>
      <c r="F8" s="193">
        <v>0</v>
      </c>
      <c r="G8" s="193">
        <v>0</v>
      </c>
      <c r="H8" s="193">
        <v>0</v>
      </c>
      <c r="I8" s="193">
        <v>0</v>
      </c>
      <c r="J8" s="193">
        <v>0</v>
      </c>
      <c r="K8" s="193">
        <v>0</v>
      </c>
      <c r="L8" s="193">
        <v>0</v>
      </c>
      <c r="M8" s="193">
        <v>0</v>
      </c>
      <c r="N8" s="194">
        <f>SUMPRODUCT($F$6:$M$6,F8:M8)</f>
        <v>0</v>
      </c>
    </row>
    <row r="9" spans="1:14" ht="14.25">
      <c r="A9" s="189">
        <v>1.2</v>
      </c>
      <c r="B9" s="195" t="s">
        <v>257</v>
      </c>
      <c r="C9" s="193">
        <v>0</v>
      </c>
      <c r="D9" s="196">
        <v>0.05</v>
      </c>
      <c r="E9" s="192">
        <f>C9*D9</f>
        <v>0</v>
      </c>
      <c r="F9" s="193">
        <v>0</v>
      </c>
      <c r="G9" s="193">
        <v>0</v>
      </c>
      <c r="H9" s="193">
        <v>0</v>
      </c>
      <c r="I9" s="193">
        <v>0</v>
      </c>
      <c r="J9" s="193">
        <v>0</v>
      </c>
      <c r="K9" s="193">
        <v>0</v>
      </c>
      <c r="L9" s="193">
        <v>0</v>
      </c>
      <c r="M9" s="193">
        <v>0</v>
      </c>
      <c r="N9" s="194">
        <f t="shared" ref="N9:N12" si="1">SUMPRODUCT($F$6:$M$6,F9:M9)</f>
        <v>0</v>
      </c>
    </row>
    <row r="10" spans="1:14" ht="14.25">
      <c r="A10" s="189">
        <v>1.3</v>
      </c>
      <c r="B10" s="195" t="s">
        <v>256</v>
      </c>
      <c r="C10" s="193">
        <v>0</v>
      </c>
      <c r="D10" s="196">
        <v>0.08</v>
      </c>
      <c r="E10" s="192">
        <f>C10*D10</f>
        <v>0</v>
      </c>
      <c r="F10" s="193">
        <v>0</v>
      </c>
      <c r="G10" s="193">
        <v>0</v>
      </c>
      <c r="H10" s="193">
        <v>0</v>
      </c>
      <c r="I10" s="193">
        <v>0</v>
      </c>
      <c r="J10" s="193">
        <v>0</v>
      </c>
      <c r="K10" s="193">
        <v>0</v>
      </c>
      <c r="L10" s="193">
        <v>0</v>
      </c>
      <c r="M10" s="193">
        <v>0</v>
      </c>
      <c r="N10" s="194">
        <f>SUMPRODUCT($F$6:$M$6,F10:M10)</f>
        <v>0</v>
      </c>
    </row>
    <row r="11" spans="1:14" ht="14.25">
      <c r="A11" s="189">
        <v>1.4</v>
      </c>
      <c r="B11" s="195" t="s">
        <v>255</v>
      </c>
      <c r="C11" s="193">
        <v>0</v>
      </c>
      <c r="D11" s="196">
        <v>0.11</v>
      </c>
      <c r="E11" s="192">
        <f>C11*D11</f>
        <v>0</v>
      </c>
      <c r="F11" s="193">
        <v>0</v>
      </c>
      <c r="G11" s="193">
        <v>0</v>
      </c>
      <c r="H11" s="193">
        <v>0</v>
      </c>
      <c r="I11" s="193">
        <v>0</v>
      </c>
      <c r="J11" s="193">
        <v>0</v>
      </c>
      <c r="K11" s="193">
        <v>0</v>
      </c>
      <c r="L11" s="193">
        <v>0</v>
      </c>
      <c r="M11" s="193">
        <v>0</v>
      </c>
      <c r="N11" s="194">
        <f t="shared" si="1"/>
        <v>0</v>
      </c>
    </row>
    <row r="12" spans="1:14" ht="14.25">
      <c r="A12" s="189">
        <v>1.5</v>
      </c>
      <c r="B12" s="195" t="s">
        <v>254</v>
      </c>
      <c r="C12" s="193">
        <v>0</v>
      </c>
      <c r="D12" s="196">
        <v>0.14000000000000001</v>
      </c>
      <c r="E12" s="192">
        <f>C12*D12</f>
        <v>0</v>
      </c>
      <c r="F12" s="193">
        <v>0</v>
      </c>
      <c r="G12" s="193">
        <v>0</v>
      </c>
      <c r="H12" s="193">
        <v>0</v>
      </c>
      <c r="I12" s="193">
        <v>0</v>
      </c>
      <c r="J12" s="193">
        <v>0</v>
      </c>
      <c r="K12" s="193">
        <v>0</v>
      </c>
      <c r="L12" s="193">
        <v>0</v>
      </c>
      <c r="M12" s="193">
        <v>0</v>
      </c>
      <c r="N12" s="194">
        <f t="shared" si="1"/>
        <v>0</v>
      </c>
    </row>
    <row r="13" spans="1:14" ht="14.25">
      <c r="A13" s="189">
        <v>1.6</v>
      </c>
      <c r="B13" s="197" t="s">
        <v>253</v>
      </c>
      <c r="C13" s="193">
        <v>0</v>
      </c>
      <c r="D13" s="198"/>
      <c r="E13" s="193"/>
      <c r="F13" s="193">
        <v>0</v>
      </c>
      <c r="G13" s="193">
        <v>0</v>
      </c>
      <c r="H13" s="193">
        <v>0</v>
      </c>
      <c r="I13" s="193">
        <v>0</v>
      </c>
      <c r="J13" s="193">
        <v>0</v>
      </c>
      <c r="K13" s="193">
        <v>0</v>
      </c>
      <c r="L13" s="193">
        <v>0</v>
      </c>
      <c r="M13" s="193">
        <v>0</v>
      </c>
      <c r="N13" s="194">
        <f>SUMPRODUCT($F$6:$M$6,F13:M13)</f>
        <v>0</v>
      </c>
    </row>
    <row r="14" spans="1:14" ht="15">
      <c r="A14" s="189">
        <v>2</v>
      </c>
      <c r="B14" s="199" t="s">
        <v>259</v>
      </c>
      <c r="C14" s="191">
        <f>SUM(C15:C20)</f>
        <v>0</v>
      </c>
      <c r="D14" s="184"/>
      <c r="E14" s="192">
        <f t="shared" ref="E14" si="2">SUM(E15:E20)</f>
        <v>0</v>
      </c>
      <c r="F14" s="193">
        <v>0</v>
      </c>
      <c r="G14" s="193">
        <v>0</v>
      </c>
      <c r="H14" s="193">
        <v>0</v>
      </c>
      <c r="I14" s="193">
        <v>0</v>
      </c>
      <c r="J14" s="193">
        <v>0</v>
      </c>
      <c r="K14" s="193">
        <v>0</v>
      </c>
      <c r="L14" s="193">
        <v>0</v>
      </c>
      <c r="M14" s="193">
        <v>0</v>
      </c>
      <c r="N14" s="194">
        <f>SUM(N15:N20)</f>
        <v>0</v>
      </c>
    </row>
    <row r="15" spans="1:14" ht="14.25">
      <c r="A15" s="189">
        <v>2.1</v>
      </c>
      <c r="B15" s="197" t="s">
        <v>258</v>
      </c>
      <c r="C15" s="193"/>
      <c r="D15" s="196">
        <v>5.0000000000000001E-3</v>
      </c>
      <c r="E15" s="192">
        <f>C15*D15</f>
        <v>0</v>
      </c>
      <c r="F15" s="193">
        <v>0</v>
      </c>
      <c r="G15" s="193">
        <v>0</v>
      </c>
      <c r="H15" s="193">
        <v>0</v>
      </c>
      <c r="I15" s="193">
        <v>0</v>
      </c>
      <c r="J15" s="193">
        <v>0</v>
      </c>
      <c r="K15" s="193">
        <v>0</v>
      </c>
      <c r="L15" s="193">
        <v>0</v>
      </c>
      <c r="M15" s="193">
        <v>0</v>
      </c>
      <c r="N15" s="194">
        <f>SUMPRODUCT($F$6:$M$6,F15:M15)</f>
        <v>0</v>
      </c>
    </row>
    <row r="16" spans="1:14" ht="14.25">
      <c r="A16" s="189">
        <v>2.2000000000000002</v>
      </c>
      <c r="B16" s="197" t="s">
        <v>257</v>
      </c>
      <c r="C16" s="193"/>
      <c r="D16" s="196">
        <v>0.01</v>
      </c>
      <c r="E16" s="192">
        <f>C16*D16</f>
        <v>0</v>
      </c>
      <c r="F16" s="193">
        <v>0</v>
      </c>
      <c r="G16" s="193">
        <v>0</v>
      </c>
      <c r="H16" s="193">
        <v>0</v>
      </c>
      <c r="I16" s="193">
        <v>0</v>
      </c>
      <c r="J16" s="193">
        <v>0</v>
      </c>
      <c r="K16" s="193">
        <v>0</v>
      </c>
      <c r="L16" s="193">
        <v>0</v>
      </c>
      <c r="M16" s="193">
        <v>0</v>
      </c>
      <c r="N16" s="194">
        <f t="shared" ref="N16:N20" si="3">SUMPRODUCT($F$6:$M$6,F16:M16)</f>
        <v>0</v>
      </c>
    </row>
    <row r="17" spans="1:14" ht="14.25">
      <c r="A17" s="189">
        <v>2.2999999999999998</v>
      </c>
      <c r="B17" s="197" t="s">
        <v>256</v>
      </c>
      <c r="C17" s="193"/>
      <c r="D17" s="196">
        <v>0.02</v>
      </c>
      <c r="E17" s="192">
        <f>C17*D17</f>
        <v>0</v>
      </c>
      <c r="F17" s="193">
        <v>0</v>
      </c>
      <c r="G17" s="193">
        <v>0</v>
      </c>
      <c r="H17" s="193">
        <v>0</v>
      </c>
      <c r="I17" s="193">
        <v>0</v>
      </c>
      <c r="J17" s="193">
        <v>0</v>
      </c>
      <c r="K17" s="193">
        <v>0</v>
      </c>
      <c r="L17" s="193">
        <v>0</v>
      </c>
      <c r="M17" s="193">
        <v>0</v>
      </c>
      <c r="N17" s="194">
        <f t="shared" si="3"/>
        <v>0</v>
      </c>
    </row>
    <row r="18" spans="1:14" ht="14.25">
      <c r="A18" s="189">
        <v>2.4</v>
      </c>
      <c r="B18" s="197" t="s">
        <v>255</v>
      </c>
      <c r="C18" s="193"/>
      <c r="D18" s="196">
        <v>0.03</v>
      </c>
      <c r="E18" s="192">
        <f>C18*D18</f>
        <v>0</v>
      </c>
      <c r="F18" s="193">
        <v>0</v>
      </c>
      <c r="G18" s="193">
        <v>0</v>
      </c>
      <c r="H18" s="193">
        <v>0</v>
      </c>
      <c r="I18" s="193">
        <v>0</v>
      </c>
      <c r="J18" s="193">
        <v>0</v>
      </c>
      <c r="K18" s="193">
        <v>0</v>
      </c>
      <c r="L18" s="193">
        <v>0</v>
      </c>
      <c r="M18" s="193">
        <v>0</v>
      </c>
      <c r="N18" s="194">
        <f t="shared" si="3"/>
        <v>0</v>
      </c>
    </row>
    <row r="19" spans="1:14" ht="14.25">
      <c r="A19" s="189">
        <v>2.5</v>
      </c>
      <c r="B19" s="197" t="s">
        <v>254</v>
      </c>
      <c r="C19" s="193"/>
      <c r="D19" s="196">
        <v>0.04</v>
      </c>
      <c r="E19" s="192">
        <f>C19*D19</f>
        <v>0</v>
      </c>
      <c r="F19" s="193">
        <v>0</v>
      </c>
      <c r="G19" s="193">
        <v>0</v>
      </c>
      <c r="H19" s="193">
        <v>0</v>
      </c>
      <c r="I19" s="193">
        <v>0</v>
      </c>
      <c r="J19" s="193">
        <v>0</v>
      </c>
      <c r="K19" s="193">
        <v>0</v>
      </c>
      <c r="L19" s="193">
        <v>0</v>
      </c>
      <c r="M19" s="193">
        <v>0</v>
      </c>
      <c r="N19" s="194">
        <f t="shared" si="3"/>
        <v>0</v>
      </c>
    </row>
    <row r="20" spans="1:14" ht="14.25">
      <c r="A20" s="189">
        <v>2.6</v>
      </c>
      <c r="B20" s="197" t="s">
        <v>253</v>
      </c>
      <c r="C20" s="193"/>
      <c r="D20" s="198"/>
      <c r="E20" s="200"/>
      <c r="F20" s="193">
        <v>0</v>
      </c>
      <c r="G20" s="193">
        <v>0</v>
      </c>
      <c r="H20" s="193">
        <v>0</v>
      </c>
      <c r="I20" s="193">
        <v>0</v>
      </c>
      <c r="J20" s="193">
        <v>0</v>
      </c>
      <c r="K20" s="193">
        <v>0</v>
      </c>
      <c r="L20" s="193">
        <v>0</v>
      </c>
      <c r="M20" s="193">
        <v>0</v>
      </c>
      <c r="N20" s="194">
        <f t="shared" si="3"/>
        <v>0</v>
      </c>
    </row>
    <row r="21" spans="1:14" ht="15.75" thickBot="1">
      <c r="A21" s="201"/>
      <c r="B21" s="202" t="s">
        <v>108</v>
      </c>
      <c r="C21" s="177">
        <f>C14+C7</f>
        <v>0</v>
      </c>
      <c r="D21" s="203"/>
      <c r="E21" s="204">
        <f>E14+E7</f>
        <v>0</v>
      </c>
      <c r="F21" s="205">
        <f>F7+F14</f>
        <v>0</v>
      </c>
      <c r="G21" s="205">
        <f t="shared" ref="G21:L21" si="4">G7+G14</f>
        <v>0</v>
      </c>
      <c r="H21" s="205">
        <f t="shared" si="4"/>
        <v>0</v>
      </c>
      <c r="I21" s="205">
        <f t="shared" si="4"/>
        <v>0</v>
      </c>
      <c r="J21" s="205">
        <f t="shared" si="4"/>
        <v>0</v>
      </c>
      <c r="K21" s="205">
        <f t="shared" si="4"/>
        <v>0</v>
      </c>
      <c r="L21" s="205">
        <f t="shared" si="4"/>
        <v>0</v>
      </c>
      <c r="M21" s="205">
        <f>M7+M14</f>
        <v>0</v>
      </c>
      <c r="N21" s="206">
        <f>N14+N7</f>
        <v>0</v>
      </c>
    </row>
    <row r="22" spans="1:14">
      <c r="E22" s="207"/>
      <c r="F22" s="207"/>
      <c r="G22" s="207"/>
      <c r="H22" s="207"/>
      <c r="I22" s="207"/>
      <c r="J22" s="207"/>
      <c r="K22" s="207"/>
      <c r="L22" s="207"/>
      <c r="M22" s="207"/>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topLeftCell="A3" zoomScale="90" zoomScaleNormal="90" workbookViewId="0">
      <selection activeCell="C41" sqref="C6:C41"/>
    </sheetView>
  </sheetViews>
  <sheetFormatPr defaultRowHeight="15"/>
  <cols>
    <col min="1" max="1" width="11.42578125" customWidth="1"/>
    <col min="2" max="2" width="76.85546875" style="351" customWidth="1"/>
    <col min="3" max="3" width="22.85546875" customWidth="1"/>
  </cols>
  <sheetData>
    <row r="1" spans="1:3">
      <c r="A1" s="2" t="s">
        <v>30</v>
      </c>
      <c r="B1" s="3" t="str">
        <f>'Info '!C2</f>
        <v>JSC " Halyk Bank Georgia"</v>
      </c>
    </row>
    <row r="2" spans="1:3">
      <c r="A2" s="2" t="s">
        <v>31</v>
      </c>
      <c r="B2" s="416">
        <f>'1. key ratios '!B2</f>
        <v>44926</v>
      </c>
    </row>
    <row r="3" spans="1:3">
      <c r="A3" s="4"/>
      <c r="B3"/>
    </row>
    <row r="4" spans="1:3">
      <c r="A4" s="4" t="s">
        <v>431</v>
      </c>
      <c r="B4" t="s">
        <v>432</v>
      </c>
    </row>
    <row r="5" spans="1:3">
      <c r="A5" s="352" t="s">
        <v>433</v>
      </c>
      <c r="B5" s="353"/>
      <c r="C5" s="354"/>
    </row>
    <row r="6" spans="1:3" ht="24">
      <c r="A6" s="355">
        <v>1</v>
      </c>
      <c r="B6" s="356" t="s">
        <v>484</v>
      </c>
      <c r="C6" s="357">
        <v>965788606.51999998</v>
      </c>
    </row>
    <row r="7" spans="1:3">
      <c r="A7" s="355">
        <v>2</v>
      </c>
      <c r="B7" s="356" t="s">
        <v>434</v>
      </c>
      <c r="C7" s="357">
        <v>-7046560</v>
      </c>
    </row>
    <row r="8" spans="1:3" ht="24">
      <c r="A8" s="358">
        <v>3</v>
      </c>
      <c r="B8" s="359" t="s">
        <v>435</v>
      </c>
      <c r="C8" s="357">
        <f>C6+C7</f>
        <v>958742046.51999998</v>
      </c>
    </row>
    <row r="9" spans="1:3">
      <c r="A9" s="352" t="s">
        <v>436</v>
      </c>
      <c r="B9" s="353"/>
      <c r="C9" s="360"/>
    </row>
    <row r="10" spans="1:3" ht="24">
      <c r="A10" s="361">
        <v>4</v>
      </c>
      <c r="B10" s="362" t="s">
        <v>437</v>
      </c>
      <c r="C10" s="357">
        <v>0</v>
      </c>
    </row>
    <row r="11" spans="1:3">
      <c r="A11" s="361">
        <v>5</v>
      </c>
      <c r="B11" s="363" t="s">
        <v>438</v>
      </c>
      <c r="C11" s="357">
        <v>0</v>
      </c>
    </row>
    <row r="12" spans="1:3">
      <c r="A12" s="361" t="s">
        <v>439</v>
      </c>
      <c r="B12" s="363" t="s">
        <v>440</v>
      </c>
      <c r="C12" s="357">
        <v>0</v>
      </c>
    </row>
    <row r="13" spans="1:3" ht="24">
      <c r="A13" s="364">
        <v>6</v>
      </c>
      <c r="B13" s="362" t="s">
        <v>441</v>
      </c>
      <c r="C13" s="357">
        <v>0</v>
      </c>
    </row>
    <row r="14" spans="1:3">
      <c r="A14" s="364">
        <v>7</v>
      </c>
      <c r="B14" s="365" t="s">
        <v>442</v>
      </c>
      <c r="C14" s="357">
        <v>0</v>
      </c>
    </row>
    <row r="15" spans="1:3">
      <c r="A15" s="366">
        <v>8</v>
      </c>
      <c r="B15" s="367" t="s">
        <v>443</v>
      </c>
      <c r="C15" s="357">
        <v>0</v>
      </c>
    </row>
    <row r="16" spans="1:3">
      <c r="A16" s="364">
        <v>9</v>
      </c>
      <c r="B16" s="365" t="s">
        <v>444</v>
      </c>
      <c r="C16" s="357">
        <v>0</v>
      </c>
    </row>
    <row r="17" spans="1:3">
      <c r="A17" s="364">
        <v>10</v>
      </c>
      <c r="B17" s="365" t="s">
        <v>445</v>
      </c>
      <c r="C17" s="357">
        <v>0</v>
      </c>
    </row>
    <row r="18" spans="1:3">
      <c r="A18" s="368">
        <v>11</v>
      </c>
      <c r="B18" s="369" t="s">
        <v>446</v>
      </c>
      <c r="C18" s="370">
        <f>SUM(C10:C17)</f>
        <v>0</v>
      </c>
    </row>
    <row r="19" spans="1:3">
      <c r="A19" s="371" t="s">
        <v>447</v>
      </c>
      <c r="B19" s="372"/>
      <c r="C19" s="373"/>
    </row>
    <row r="20" spans="1:3" ht="24">
      <c r="A20" s="374">
        <v>12</v>
      </c>
      <c r="B20" s="362" t="s">
        <v>448</v>
      </c>
      <c r="C20" s="357">
        <v>0</v>
      </c>
    </row>
    <row r="21" spans="1:3">
      <c r="A21" s="374">
        <v>13</v>
      </c>
      <c r="B21" s="362" t="s">
        <v>449</v>
      </c>
      <c r="C21" s="357">
        <v>0</v>
      </c>
    </row>
    <row r="22" spans="1:3">
      <c r="A22" s="374">
        <v>14</v>
      </c>
      <c r="B22" s="362" t="s">
        <v>450</v>
      </c>
      <c r="C22" s="357">
        <v>0</v>
      </c>
    </row>
    <row r="23" spans="1:3" ht="24">
      <c r="A23" s="374" t="s">
        <v>451</v>
      </c>
      <c r="B23" s="362" t="s">
        <v>452</v>
      </c>
      <c r="C23" s="357">
        <v>0</v>
      </c>
    </row>
    <row r="24" spans="1:3">
      <c r="A24" s="374">
        <v>15</v>
      </c>
      <c r="B24" s="362" t="s">
        <v>453</v>
      </c>
      <c r="C24" s="357">
        <v>0</v>
      </c>
    </row>
    <row r="25" spans="1:3">
      <c r="A25" s="374" t="s">
        <v>454</v>
      </c>
      <c r="B25" s="362" t="s">
        <v>455</v>
      </c>
      <c r="C25" s="357">
        <v>0</v>
      </c>
    </row>
    <row r="26" spans="1:3">
      <c r="A26" s="375">
        <v>16</v>
      </c>
      <c r="B26" s="376" t="s">
        <v>456</v>
      </c>
      <c r="C26" s="370">
        <f>SUM(C20:C25)</f>
        <v>0</v>
      </c>
    </row>
    <row r="27" spans="1:3">
      <c r="A27" s="352" t="s">
        <v>457</v>
      </c>
      <c r="B27" s="353"/>
      <c r="C27" s="360"/>
    </row>
    <row r="28" spans="1:3">
      <c r="A28" s="377">
        <v>17</v>
      </c>
      <c r="B28" s="363" t="s">
        <v>458</v>
      </c>
      <c r="C28" s="357">
        <v>37359545.329999998</v>
      </c>
    </row>
    <row r="29" spans="1:3">
      <c r="A29" s="377">
        <v>18</v>
      </c>
      <c r="B29" s="363" t="s">
        <v>459</v>
      </c>
      <c r="C29" s="357">
        <v>-26296486.214999996</v>
      </c>
    </row>
    <row r="30" spans="1:3">
      <c r="A30" s="375">
        <v>19</v>
      </c>
      <c r="B30" s="376" t="s">
        <v>460</v>
      </c>
      <c r="C30" s="370">
        <f>C28+C29</f>
        <v>11063059.115000002</v>
      </c>
    </row>
    <row r="31" spans="1:3">
      <c r="A31" s="352" t="s">
        <v>461</v>
      </c>
      <c r="B31" s="353"/>
      <c r="C31" s="360"/>
    </row>
    <row r="32" spans="1:3" ht="24">
      <c r="A32" s="377" t="s">
        <v>462</v>
      </c>
      <c r="B32" s="362" t="s">
        <v>463</v>
      </c>
      <c r="C32" s="357">
        <v>0</v>
      </c>
    </row>
    <row r="33" spans="1:3">
      <c r="A33" s="377" t="s">
        <v>464</v>
      </c>
      <c r="B33" s="363" t="s">
        <v>465</v>
      </c>
      <c r="C33" s="357">
        <v>0</v>
      </c>
    </row>
    <row r="34" spans="1:3">
      <c r="A34" s="352" t="s">
        <v>466</v>
      </c>
      <c r="B34" s="353"/>
      <c r="C34" s="360"/>
    </row>
    <row r="35" spans="1:3">
      <c r="A35" s="378">
        <v>20</v>
      </c>
      <c r="B35" s="379" t="s">
        <v>467</v>
      </c>
      <c r="C35" s="357">
        <v>119720474</v>
      </c>
    </row>
    <row r="36" spans="1:3">
      <c r="A36" s="375">
        <v>21</v>
      </c>
      <c r="B36" s="376" t="s">
        <v>468</v>
      </c>
      <c r="C36" s="370">
        <f>C8+C18+C26+C30</f>
        <v>969805105.63499999</v>
      </c>
    </row>
    <row r="37" spans="1:3">
      <c r="A37" s="352" t="s">
        <v>469</v>
      </c>
      <c r="B37" s="353"/>
      <c r="C37" s="360"/>
    </row>
    <row r="38" spans="1:3">
      <c r="A38" s="375">
        <v>22</v>
      </c>
      <c r="B38" s="376" t="s">
        <v>469</v>
      </c>
      <c r="C38" s="584">
        <v>0.12344797248887501</v>
      </c>
    </row>
    <row r="39" spans="1:3">
      <c r="A39" s="352" t="s">
        <v>470</v>
      </c>
      <c r="B39" s="353"/>
      <c r="C39" s="360"/>
    </row>
    <row r="40" spans="1:3">
      <c r="A40" s="380" t="s">
        <v>471</v>
      </c>
      <c r="B40" s="362" t="s">
        <v>472</v>
      </c>
      <c r="C40" s="357">
        <v>0</v>
      </c>
    </row>
    <row r="41" spans="1:3" ht="24">
      <c r="A41" s="381" t="s">
        <v>473</v>
      </c>
      <c r="B41" s="356" t="s">
        <v>474</v>
      </c>
      <c r="C41" s="357">
        <v>0</v>
      </c>
    </row>
    <row r="43" spans="1:3">
      <c r="B43" s="351" t="s">
        <v>485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90" zoomScaleNormal="90" workbookViewId="0">
      <pane xSplit="2" ySplit="6" topLeftCell="C7" activePane="bottomRight" state="frozen"/>
      <selection pane="topRight" activeCell="C1" sqref="C1"/>
      <selection pane="bottomLeft" activeCell="A6" sqref="A6"/>
      <selection pane="bottomRight" activeCell="C8" sqref="C8:G1048576"/>
    </sheetView>
  </sheetViews>
  <sheetFormatPr defaultRowHeight="15"/>
  <cols>
    <col min="1" max="1" width="8.7109375" style="279"/>
    <col min="2" max="2" width="82.5703125" style="424" customWidth="1"/>
    <col min="3" max="7" width="17.5703125" style="279" customWidth="1"/>
  </cols>
  <sheetData>
    <row r="1" spans="1:7">
      <c r="A1" s="279" t="s">
        <v>30</v>
      </c>
      <c r="B1" s="3" t="str">
        <f>'Info '!C2</f>
        <v>JSC " Halyk Bank Georgia"</v>
      </c>
    </row>
    <row r="2" spans="1:7">
      <c r="A2" s="279" t="s">
        <v>31</v>
      </c>
      <c r="B2" s="416">
        <f>'1. key ratios '!B2</f>
        <v>44926</v>
      </c>
    </row>
    <row r="4" spans="1:7" ht="15.75" thickBot="1">
      <c r="A4" s="279" t="s">
        <v>535</v>
      </c>
      <c r="B4" s="425" t="s">
        <v>496</v>
      </c>
    </row>
    <row r="5" spans="1:7">
      <c r="A5" s="426"/>
      <c r="B5" s="427"/>
      <c r="C5" s="701" t="s">
        <v>497</v>
      </c>
      <c r="D5" s="701"/>
      <c r="E5" s="701"/>
      <c r="F5" s="701"/>
      <c r="G5" s="702" t="s">
        <v>498</v>
      </c>
    </row>
    <row r="6" spans="1:7">
      <c r="A6" s="428"/>
      <c r="B6" s="429"/>
      <c r="C6" s="430" t="s">
        <v>499</v>
      </c>
      <c r="D6" s="431" t="s">
        <v>500</v>
      </c>
      <c r="E6" s="431" t="s">
        <v>501</v>
      </c>
      <c r="F6" s="431" t="s">
        <v>502</v>
      </c>
      <c r="G6" s="703"/>
    </row>
    <row r="7" spans="1:7">
      <c r="A7" s="432"/>
      <c r="B7" s="433" t="s">
        <v>503</v>
      </c>
      <c r="C7" s="434"/>
      <c r="D7" s="434"/>
      <c r="E7" s="434"/>
      <c r="F7" s="434"/>
      <c r="G7" s="435"/>
    </row>
    <row r="8" spans="1:7">
      <c r="A8" s="436">
        <v>1</v>
      </c>
      <c r="B8" s="437" t="s">
        <v>504</v>
      </c>
      <c r="C8" s="438">
        <f>SUM(C9:C10)</f>
        <v>119720474</v>
      </c>
      <c r="D8" s="438">
        <f>SUM(D9:D10)</f>
        <v>0</v>
      </c>
      <c r="E8" s="438">
        <f>SUM(E9:E10)</f>
        <v>0</v>
      </c>
      <c r="F8" s="438">
        <f>SUM(F9:F10)</f>
        <v>247166869.43852001</v>
      </c>
      <c r="G8" s="439">
        <f>SUM(G9:G10)</f>
        <v>366887343.43852001</v>
      </c>
    </row>
    <row r="9" spans="1:7">
      <c r="A9" s="436">
        <v>2</v>
      </c>
      <c r="B9" s="440" t="s">
        <v>505</v>
      </c>
      <c r="C9" s="438">
        <v>119720474</v>
      </c>
      <c r="D9" s="438">
        <v>0</v>
      </c>
      <c r="E9" s="438">
        <v>0</v>
      </c>
      <c r="F9" s="438">
        <v>27020000</v>
      </c>
      <c r="G9" s="438">
        <v>146740474</v>
      </c>
    </row>
    <row r="10" spans="1:7">
      <c r="A10" s="436">
        <v>3</v>
      </c>
      <c r="B10" s="440" t="s">
        <v>506</v>
      </c>
      <c r="C10" s="441"/>
      <c r="D10" s="441"/>
      <c r="E10" s="441"/>
      <c r="F10" s="438">
        <v>220146869.43852001</v>
      </c>
      <c r="G10" s="438">
        <v>220146869.43852001</v>
      </c>
    </row>
    <row r="11" spans="1:7" ht="14.45" customHeight="1">
      <c r="A11" s="436">
        <v>4</v>
      </c>
      <c r="B11" s="437" t="s">
        <v>507</v>
      </c>
      <c r="C11" s="438">
        <f t="shared" ref="C11:F11" si="0">SUM(C12:C13)</f>
        <v>29382565.289999999</v>
      </c>
      <c r="D11" s="438">
        <f t="shared" si="0"/>
        <v>23905552.579999998</v>
      </c>
      <c r="E11" s="438">
        <f t="shared" si="0"/>
        <v>11624194.990000002</v>
      </c>
      <c r="F11" s="438">
        <f t="shared" si="0"/>
        <v>5673218.7800000003</v>
      </c>
      <c r="G11" s="439">
        <f>SUM(G12:G13)</f>
        <v>58786803.440499991</v>
      </c>
    </row>
    <row r="12" spans="1:7">
      <c r="A12" s="436">
        <v>5</v>
      </c>
      <c r="B12" s="440" t="s">
        <v>508</v>
      </c>
      <c r="C12" s="438">
        <v>20076986.34</v>
      </c>
      <c r="D12" s="438">
        <v>17814267.07</v>
      </c>
      <c r="E12" s="438">
        <v>10027895.180000002</v>
      </c>
      <c r="F12" s="438">
        <v>4289823.9000000004</v>
      </c>
      <c r="G12" s="438">
        <v>49598523.865499996</v>
      </c>
    </row>
    <row r="13" spans="1:7">
      <c r="A13" s="436">
        <v>6</v>
      </c>
      <c r="B13" s="440" t="s">
        <v>509</v>
      </c>
      <c r="C13" s="438">
        <v>9305578.9499999993</v>
      </c>
      <c r="D13" s="438">
        <v>6091285.5099999998</v>
      </c>
      <c r="E13" s="438">
        <v>1596299.81</v>
      </c>
      <c r="F13" s="438">
        <v>1383394.88</v>
      </c>
      <c r="G13" s="438">
        <v>9188279.5749999993</v>
      </c>
    </row>
    <row r="14" spans="1:7">
      <c r="A14" s="436">
        <v>7</v>
      </c>
      <c r="B14" s="437" t="s">
        <v>510</v>
      </c>
      <c r="C14" s="438">
        <f t="shared" ref="C14:F14" si="1">SUM(C15:C16)</f>
        <v>191284625.55000001</v>
      </c>
      <c r="D14" s="438">
        <f t="shared" si="1"/>
        <v>141133957.75</v>
      </c>
      <c r="E14" s="438">
        <f t="shared" si="1"/>
        <v>141838442.84999999</v>
      </c>
      <c r="F14" s="438">
        <f t="shared" si="1"/>
        <v>5893101.9600000009</v>
      </c>
      <c r="G14" s="439">
        <f>SUM(G15:G16)</f>
        <v>159962756.88</v>
      </c>
    </row>
    <row r="15" spans="1:7" ht="39">
      <c r="A15" s="436">
        <v>8</v>
      </c>
      <c r="B15" s="440" t="s">
        <v>511</v>
      </c>
      <c r="C15" s="438">
        <v>167190828.21000001</v>
      </c>
      <c r="D15" s="438">
        <v>5634887.75</v>
      </c>
      <c r="E15" s="438">
        <v>1890295.8400000003</v>
      </c>
      <c r="F15" s="438">
        <v>5892981.9600000009</v>
      </c>
      <c r="G15" s="438">
        <v>90304496.879999995</v>
      </c>
    </row>
    <row r="16" spans="1:7" ht="26.25">
      <c r="A16" s="436">
        <v>9</v>
      </c>
      <c r="B16" s="440" t="s">
        <v>512</v>
      </c>
      <c r="C16" s="438">
        <v>24093797.34</v>
      </c>
      <c r="D16" s="438">
        <v>135499070</v>
      </c>
      <c r="E16" s="438">
        <v>139948147.00999999</v>
      </c>
      <c r="F16" s="438">
        <v>120</v>
      </c>
      <c r="G16" s="438">
        <v>69658260</v>
      </c>
    </row>
    <row r="17" spans="1:7">
      <c r="A17" s="436">
        <v>10</v>
      </c>
      <c r="B17" s="437" t="s">
        <v>513</v>
      </c>
      <c r="C17" s="438">
        <v>0</v>
      </c>
      <c r="D17" s="438">
        <v>0</v>
      </c>
      <c r="E17" s="438">
        <v>0</v>
      </c>
      <c r="F17" s="438">
        <v>0</v>
      </c>
      <c r="G17" s="438">
        <v>0</v>
      </c>
    </row>
    <row r="18" spans="1:7">
      <c r="A18" s="436">
        <v>11</v>
      </c>
      <c r="B18" s="437" t="s">
        <v>514</v>
      </c>
      <c r="C18" s="438">
        <f>SUM(C19:C20)</f>
        <v>0</v>
      </c>
      <c r="D18" s="442">
        <f t="shared" ref="D18:G18" si="2">SUM(D19:D20)</f>
        <v>5694011.678563104</v>
      </c>
      <c r="E18" s="438">
        <f t="shared" si="2"/>
        <v>19468243.721979499</v>
      </c>
      <c r="F18" s="438">
        <f t="shared" si="2"/>
        <v>16163986.809457393</v>
      </c>
      <c r="G18" s="439">
        <f t="shared" si="2"/>
        <v>0</v>
      </c>
    </row>
    <row r="19" spans="1:7">
      <c r="A19" s="436">
        <v>12</v>
      </c>
      <c r="B19" s="440" t="s">
        <v>515</v>
      </c>
      <c r="C19" s="441"/>
      <c r="D19" s="438">
        <v>0</v>
      </c>
      <c r="E19" s="438">
        <v>0</v>
      </c>
      <c r="F19" s="438">
        <v>0</v>
      </c>
      <c r="G19" s="438">
        <v>0</v>
      </c>
    </row>
    <row r="20" spans="1:7">
      <c r="A20" s="436">
        <v>13</v>
      </c>
      <c r="B20" s="440" t="s">
        <v>516</v>
      </c>
      <c r="C20" s="438">
        <v>0</v>
      </c>
      <c r="D20" s="438">
        <v>5694011.678563104</v>
      </c>
      <c r="E20" s="438">
        <v>19468243.721979499</v>
      </c>
      <c r="F20" s="438">
        <v>16163986.809457393</v>
      </c>
      <c r="G20" s="438">
        <v>0</v>
      </c>
    </row>
    <row r="21" spans="1:7">
      <c r="A21" s="443">
        <v>14</v>
      </c>
      <c r="B21" s="444" t="s">
        <v>517</v>
      </c>
      <c r="C21" s="441"/>
      <c r="D21" s="441"/>
      <c r="E21" s="441"/>
      <c r="F21" s="441"/>
      <c r="G21" s="445">
        <f>SUM(G8,G11,G14,G17,G18)</f>
        <v>585636903.75901997</v>
      </c>
    </row>
    <row r="22" spans="1:7">
      <c r="A22" s="446"/>
      <c r="B22" s="447" t="s">
        <v>518</v>
      </c>
      <c r="C22" s="448"/>
      <c r="D22" s="449"/>
      <c r="E22" s="448"/>
      <c r="F22" s="448"/>
      <c r="G22" s="450"/>
    </row>
    <row r="23" spans="1:7">
      <c r="A23" s="436">
        <v>15</v>
      </c>
      <c r="B23" s="437" t="s">
        <v>519</v>
      </c>
      <c r="C23" s="438">
        <v>277313976.88999999</v>
      </c>
      <c r="D23" s="438">
        <v>0</v>
      </c>
      <c r="E23" s="438">
        <v>0</v>
      </c>
      <c r="F23" s="438">
        <v>724645.62</v>
      </c>
      <c r="G23" s="438">
        <v>2905070.4080000003</v>
      </c>
    </row>
    <row r="24" spans="1:7">
      <c r="A24" s="436">
        <v>16</v>
      </c>
      <c r="B24" s="437" t="s">
        <v>520</v>
      </c>
      <c r="C24" s="438">
        <f>SUM(C25:C27,C29,C31)</f>
        <v>417865.3</v>
      </c>
      <c r="D24" s="442">
        <f t="shared" ref="D24:G24" si="3">SUM(D25:D27,D29,D31)</f>
        <v>81325131.209501117</v>
      </c>
      <c r="E24" s="438">
        <f t="shared" si="3"/>
        <v>55802486.251599938</v>
      </c>
      <c r="F24" s="438">
        <f t="shared" si="3"/>
        <v>369754946.3009997</v>
      </c>
      <c r="G24" s="439">
        <f t="shared" si="3"/>
        <v>379224805.41769028</v>
      </c>
    </row>
    <row r="25" spans="1:7">
      <c r="A25" s="436">
        <v>17</v>
      </c>
      <c r="B25" s="440" t="s">
        <v>521</v>
      </c>
      <c r="C25" s="438">
        <v>0</v>
      </c>
      <c r="D25" s="438">
        <v>0</v>
      </c>
      <c r="E25" s="438">
        <v>0</v>
      </c>
      <c r="F25" s="438">
        <v>0</v>
      </c>
      <c r="G25" s="438">
        <v>0</v>
      </c>
    </row>
    <row r="26" spans="1:7" ht="26.25">
      <c r="A26" s="436">
        <v>18</v>
      </c>
      <c r="B26" s="440" t="s">
        <v>522</v>
      </c>
      <c r="C26" s="438" vm="4">
        <v>417865.3</v>
      </c>
      <c r="D26" s="438">
        <v>12190974.283799998</v>
      </c>
      <c r="E26" s="438">
        <v>15370291.1834</v>
      </c>
      <c r="F26" s="438">
        <v>3823023.5707999999</v>
      </c>
      <c r="G26" s="438">
        <v>13399495.10007</v>
      </c>
    </row>
    <row r="27" spans="1:7">
      <c r="A27" s="436">
        <v>19</v>
      </c>
      <c r="B27" s="440" t="s">
        <v>523</v>
      </c>
      <c r="C27" s="438">
        <v>0</v>
      </c>
      <c r="D27" s="438">
        <v>55397493.145901158</v>
      </c>
      <c r="E27" s="438">
        <v>30341739.472999956</v>
      </c>
      <c r="F27" s="438">
        <v>195872815.588</v>
      </c>
      <c r="G27" s="438">
        <v>209361509.55925056</v>
      </c>
    </row>
    <row r="28" spans="1:7">
      <c r="A28" s="436">
        <v>20</v>
      </c>
      <c r="B28" s="451" t="s">
        <v>524</v>
      </c>
      <c r="C28" s="438">
        <v>0</v>
      </c>
      <c r="D28" s="438">
        <v>0</v>
      </c>
      <c r="E28" s="438">
        <v>0</v>
      </c>
      <c r="F28" s="438">
        <v>0</v>
      </c>
      <c r="G28" s="438">
        <v>0</v>
      </c>
    </row>
    <row r="29" spans="1:7">
      <c r="A29" s="436">
        <v>21</v>
      </c>
      <c r="B29" s="440" t="s">
        <v>525</v>
      </c>
      <c r="C29" s="438">
        <v>0</v>
      </c>
      <c r="D29" s="438">
        <v>13736663.779799966</v>
      </c>
      <c r="E29" s="438">
        <v>10090455.595199984</v>
      </c>
      <c r="F29" s="438">
        <v>169226657.1421997</v>
      </c>
      <c r="G29" s="438">
        <v>155756218.25836971</v>
      </c>
    </row>
    <row r="30" spans="1:7">
      <c r="A30" s="436">
        <v>22</v>
      </c>
      <c r="B30" s="451" t="s">
        <v>524</v>
      </c>
      <c r="C30" s="438">
        <v>0</v>
      </c>
      <c r="D30" s="438">
        <v>0</v>
      </c>
      <c r="E30" s="438">
        <v>0</v>
      </c>
      <c r="F30" s="438">
        <v>0</v>
      </c>
      <c r="G30" s="438">
        <v>0</v>
      </c>
    </row>
    <row r="31" spans="1:7">
      <c r="A31" s="436">
        <v>23</v>
      </c>
      <c r="B31" s="440" t="s">
        <v>526</v>
      </c>
      <c r="C31" s="438">
        <v>0</v>
      </c>
      <c r="D31" s="438">
        <v>0</v>
      </c>
      <c r="E31" s="438">
        <v>0</v>
      </c>
      <c r="F31" s="438">
        <v>832450</v>
      </c>
      <c r="G31" s="438">
        <v>707582.5</v>
      </c>
    </row>
    <row r="32" spans="1:7">
      <c r="A32" s="436">
        <v>24</v>
      </c>
      <c r="B32" s="437" t="s">
        <v>527</v>
      </c>
      <c r="C32" s="438">
        <v>0</v>
      </c>
      <c r="D32" s="438">
        <v>0</v>
      </c>
      <c r="E32" s="438">
        <v>0</v>
      </c>
      <c r="F32" s="438">
        <v>0</v>
      </c>
      <c r="G32" s="438">
        <v>0</v>
      </c>
    </row>
    <row r="33" spans="1:7">
      <c r="A33" s="436">
        <v>25</v>
      </c>
      <c r="B33" s="437" t="s">
        <v>528</v>
      </c>
      <c r="C33" s="438">
        <f>SUM(C34:C35)</f>
        <v>27677048.0199994</v>
      </c>
      <c r="D33" s="438">
        <f>SUM(D34:D35)</f>
        <v>32039884.676899724</v>
      </c>
      <c r="E33" s="438">
        <f>SUM(E34:E35)</f>
        <v>20517990.623000197</v>
      </c>
      <c r="F33" s="438">
        <f>SUM(F34:F35)</f>
        <v>84396681.837999776</v>
      </c>
      <c r="G33" s="439">
        <f>SUM(G34:G35)</f>
        <v>138352667.50794911</v>
      </c>
    </row>
    <row r="34" spans="1:7">
      <c r="A34" s="436">
        <v>26</v>
      </c>
      <c r="B34" s="440" t="s">
        <v>529</v>
      </c>
      <c r="C34" s="441"/>
      <c r="D34" s="438">
        <v>0</v>
      </c>
      <c r="E34" s="438">
        <v>0</v>
      </c>
      <c r="F34" s="438">
        <v>0</v>
      </c>
      <c r="G34" s="438">
        <v>0</v>
      </c>
    </row>
    <row r="35" spans="1:7">
      <c r="A35" s="436">
        <v>27</v>
      </c>
      <c r="B35" s="440" t="s">
        <v>530</v>
      </c>
      <c r="C35" s="438">
        <v>27677048.0199994</v>
      </c>
      <c r="D35" s="438">
        <v>32039884.676899724</v>
      </c>
      <c r="E35" s="438">
        <v>20517990.623000197</v>
      </c>
      <c r="F35" s="438">
        <v>84396681.837999776</v>
      </c>
      <c r="G35" s="438">
        <v>138352667.50794911</v>
      </c>
    </row>
    <row r="36" spans="1:7">
      <c r="A36" s="436">
        <v>28</v>
      </c>
      <c r="B36" s="437" t="s">
        <v>531</v>
      </c>
      <c r="C36" s="438">
        <v>26832464</v>
      </c>
      <c r="D36" s="438">
        <v>8713096.3899999987</v>
      </c>
      <c r="E36" s="438">
        <v>509619.82999999996</v>
      </c>
      <c r="F36" s="438">
        <v>1097121.55</v>
      </c>
      <c r="G36" s="438">
        <v>2387557.0870000003</v>
      </c>
    </row>
    <row r="37" spans="1:7">
      <c r="A37" s="443">
        <v>29</v>
      </c>
      <c r="B37" s="444" t="s">
        <v>532</v>
      </c>
      <c r="C37" s="441"/>
      <c r="D37" s="441"/>
      <c r="E37" s="441"/>
      <c r="F37" s="441"/>
      <c r="G37" s="445">
        <f>SUM(G23:G24,G32:G33,G36)</f>
        <v>522870100.4206394</v>
      </c>
    </row>
    <row r="38" spans="1:7">
      <c r="A38" s="432"/>
      <c r="B38" s="452"/>
      <c r="C38" s="453"/>
      <c r="D38" s="453"/>
      <c r="E38" s="453"/>
      <c r="F38" s="453"/>
      <c r="G38" s="454"/>
    </row>
    <row r="39" spans="1:7" ht="15.75" thickBot="1">
      <c r="A39" s="455">
        <v>30</v>
      </c>
      <c r="B39" s="456" t="s">
        <v>533</v>
      </c>
      <c r="C39" s="317"/>
      <c r="D39" s="318"/>
      <c r="E39" s="318"/>
      <c r="F39" s="319"/>
      <c r="G39" s="457">
        <f>IFERROR(G21/G37,0)</f>
        <v>1.1200428238063065</v>
      </c>
    </row>
    <row r="42" spans="1:7" ht="39">
      <c r="B42" s="424" t="s">
        <v>534</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zoomScaleNormal="100" workbookViewId="0">
      <pane xSplit="1" ySplit="5" topLeftCell="B15" activePane="bottomRight" state="frozen"/>
      <selection activeCell="B9" sqref="B9"/>
      <selection pane="topRight" activeCell="B9" sqref="B9"/>
      <selection pane="bottomLeft" activeCell="B9" sqref="B9"/>
      <selection pane="bottomRight" activeCell="B23" sqref="B23"/>
    </sheetView>
  </sheetViews>
  <sheetFormatPr defaultColWidth="9.140625" defaultRowHeight="14.25"/>
  <cols>
    <col min="1" max="1" width="9.5703125" style="3" bestFit="1" customWidth="1"/>
    <col min="2" max="2" width="86" style="3" customWidth="1"/>
    <col min="3" max="3" width="15" style="3" bestFit="1" customWidth="1"/>
    <col min="4" max="7" width="15" style="4" bestFit="1" customWidth="1"/>
    <col min="8" max="13" width="6.7109375" style="5" customWidth="1"/>
    <col min="14" max="16384" width="9.140625" style="5"/>
  </cols>
  <sheetData>
    <row r="1" spans="1:8">
      <c r="A1" s="2" t="s">
        <v>30</v>
      </c>
      <c r="B1" s="3" t="str">
        <f>'Info '!C2</f>
        <v>JSC " Halyk Bank Georgia"</v>
      </c>
    </row>
    <row r="2" spans="1:8">
      <c r="A2" s="2" t="s">
        <v>31</v>
      </c>
      <c r="B2" s="416">
        <v>44926</v>
      </c>
      <c r="C2" s="6"/>
      <c r="D2" s="7"/>
      <c r="E2" s="7"/>
      <c r="F2" s="7"/>
      <c r="G2" s="7"/>
      <c r="H2" s="8"/>
    </row>
    <row r="3" spans="1:8">
      <c r="A3" s="2"/>
      <c r="B3" s="6"/>
      <c r="C3" s="6"/>
      <c r="D3" s="7"/>
      <c r="E3" s="7"/>
      <c r="F3" s="7"/>
      <c r="G3" s="7"/>
      <c r="H3" s="8"/>
    </row>
    <row r="4" spans="1:8" ht="15" thickBot="1">
      <c r="A4" s="9" t="s">
        <v>139</v>
      </c>
      <c r="B4" s="10" t="s">
        <v>138</v>
      </c>
      <c r="C4" s="10"/>
      <c r="D4" s="10"/>
      <c r="E4" s="10"/>
      <c r="F4" s="10"/>
      <c r="G4" s="10"/>
      <c r="H4" s="8"/>
    </row>
    <row r="5" spans="1:8">
      <c r="A5" s="610" t="s">
        <v>6</v>
      </c>
      <c r="B5" s="12"/>
      <c r="C5" s="414" t="str">
        <f>INT((MONTH($B$2))/3)&amp;"Q"&amp;"-"&amp;YEAR($B$2)</f>
        <v>4Q-2022</v>
      </c>
      <c r="D5" s="414" t="str">
        <f>IF(INT(MONTH($B$2))=3, "4"&amp;"Q"&amp;"-"&amp;YEAR($B$2)-1, IF(INT(MONTH($B$2))=6, "1"&amp;"Q"&amp;"-"&amp;YEAR($B$2), IF(INT(MONTH($B$2))=9, "2"&amp;"Q"&amp;"-"&amp;YEAR($B$2),IF(INT(MONTH($B$2))=12, "3"&amp;"Q"&amp;"-"&amp;YEAR($B$2), 0))))</f>
        <v>3Q-2022</v>
      </c>
      <c r="E5" s="414" t="str">
        <f>IF(INT(MONTH($B$2))=3, "3"&amp;"Q"&amp;"-"&amp;YEAR($B$2)-1, IF(INT(MONTH($B$2))=6, "4"&amp;"Q"&amp;"-"&amp;YEAR($B$2)-1, IF(INT(MONTH($B$2))=9, "1"&amp;"Q"&amp;"-"&amp;YEAR($B$2),IF(INT(MONTH($B$2))=12, "2"&amp;"Q"&amp;"-"&amp;YEAR($B$2), 0))))</f>
        <v>2Q-2022</v>
      </c>
      <c r="F5" s="414" t="str">
        <f>IF(INT(MONTH($B$2))=3, "2"&amp;"Q"&amp;"-"&amp;YEAR($B$2)-1, IF(INT(MONTH($B$2))=6, "3"&amp;"Q"&amp;"-"&amp;YEAR($B$2)-1, IF(INT(MONTH($B$2))=9, "4"&amp;"Q"&amp;"-"&amp;YEAR($B$2)-1,IF(INT(MONTH($B$2))=12, "1"&amp;"Q"&amp;"-"&amp;YEAR($B$2), 0))))</f>
        <v>1Q-2022</v>
      </c>
      <c r="G5" s="415" t="str">
        <f>IF(INT(MONTH($B$2))=3, "1"&amp;"Q"&amp;"-"&amp;YEAR($B$2)-1, IF(INT(MONTH($B$2))=6, "2"&amp;"Q"&amp;"-"&amp;YEAR($B$2)-1, IF(INT(MONTH($B$2))=9, "3"&amp;"Q"&amp;"-"&amp;YEAR($B$2)-1,IF(INT(MONTH($B$2))=12, "4"&amp;"Q"&amp;"-"&amp;YEAR($B$2)-1, 0))))</f>
        <v>4Q-2021</v>
      </c>
    </row>
    <row r="6" spans="1:8">
      <c r="A6" s="611"/>
      <c r="B6" s="612" t="s">
        <v>137</v>
      </c>
      <c r="C6" s="418"/>
      <c r="D6" s="418"/>
      <c r="E6" s="418"/>
      <c r="F6" s="418"/>
      <c r="G6" s="419"/>
    </row>
    <row r="7" spans="1:8">
      <c r="A7" s="13"/>
      <c r="B7" s="613" t="s">
        <v>135</v>
      </c>
      <c r="C7" s="418"/>
      <c r="D7" s="418"/>
      <c r="E7" s="418"/>
      <c r="F7" s="418"/>
      <c r="G7" s="419"/>
    </row>
    <row r="8" spans="1:8">
      <c r="A8" s="420">
        <v>1</v>
      </c>
      <c r="B8" s="614" t="s">
        <v>486</v>
      </c>
      <c r="C8" s="615">
        <v>119720474</v>
      </c>
      <c r="D8" s="615">
        <v>119619277</v>
      </c>
      <c r="E8" s="615">
        <v>114457601</v>
      </c>
      <c r="F8" s="615">
        <v>114273683.11</v>
      </c>
      <c r="G8" s="616">
        <v>110553165</v>
      </c>
    </row>
    <row r="9" spans="1:8">
      <c r="A9" s="420">
        <v>2</v>
      </c>
      <c r="B9" s="614" t="s">
        <v>487</v>
      </c>
      <c r="C9" s="615">
        <v>119720474</v>
      </c>
      <c r="D9" s="615">
        <v>119619277</v>
      </c>
      <c r="E9" s="615">
        <v>114457601</v>
      </c>
      <c r="F9" s="615">
        <v>114273683.11</v>
      </c>
      <c r="G9" s="616">
        <v>110553165</v>
      </c>
    </row>
    <row r="10" spans="1:8">
      <c r="A10" s="420">
        <v>3</v>
      </c>
      <c r="B10" s="614" t="s">
        <v>244</v>
      </c>
      <c r="C10" s="615">
        <v>157190722.72</v>
      </c>
      <c r="D10" s="615">
        <v>157844186.92000002</v>
      </c>
      <c r="E10" s="615">
        <v>153879790.56</v>
      </c>
      <c r="F10" s="615">
        <v>156185751.75633252</v>
      </c>
      <c r="G10" s="616">
        <v>152498908.23152125</v>
      </c>
    </row>
    <row r="11" spans="1:8">
      <c r="A11" s="420">
        <v>4</v>
      </c>
      <c r="B11" s="614" t="s">
        <v>489</v>
      </c>
      <c r="C11" s="615">
        <v>62394424.10066653</v>
      </c>
      <c r="D11" s="615">
        <v>66714681.570645191</v>
      </c>
      <c r="E11" s="615">
        <v>60315975.857173987</v>
      </c>
      <c r="F11" s="615">
        <v>63291119.264022753</v>
      </c>
      <c r="G11" s="616">
        <v>58157043.430187099</v>
      </c>
    </row>
    <row r="12" spans="1:8">
      <c r="A12" s="420">
        <v>5</v>
      </c>
      <c r="B12" s="614" t="s">
        <v>490</v>
      </c>
      <c r="C12" s="615">
        <v>83219398.220006332</v>
      </c>
      <c r="D12" s="615">
        <v>88978404.580899194</v>
      </c>
      <c r="E12" s="615">
        <v>80449290.444606692</v>
      </c>
      <c r="F12" s="615">
        <v>84419405.606022686</v>
      </c>
      <c r="G12" s="616">
        <v>77574442.177130118</v>
      </c>
    </row>
    <row r="13" spans="1:8">
      <c r="A13" s="420">
        <v>6</v>
      </c>
      <c r="B13" s="614" t="s">
        <v>488</v>
      </c>
      <c r="C13" s="615">
        <v>118186973.40313686</v>
      </c>
      <c r="D13" s="615">
        <v>126303914.61367115</v>
      </c>
      <c r="E13" s="615">
        <v>114090229.60220805</v>
      </c>
      <c r="F13" s="615">
        <v>119779500.66489604</v>
      </c>
      <c r="G13" s="616">
        <v>120401661.87184264</v>
      </c>
    </row>
    <row r="14" spans="1:8">
      <c r="A14" s="13"/>
      <c r="B14" s="612" t="s">
        <v>492</v>
      </c>
      <c r="C14" s="418"/>
      <c r="D14" s="418"/>
      <c r="E14" s="418"/>
      <c r="F14" s="418"/>
      <c r="G14" s="419"/>
    </row>
    <row r="15" spans="1:8" ht="15" customHeight="1">
      <c r="A15" s="420">
        <v>7</v>
      </c>
      <c r="B15" s="614" t="s">
        <v>491</v>
      </c>
      <c r="C15" s="615">
        <v>924978359.81925428</v>
      </c>
      <c r="D15" s="615">
        <v>1004061992.5786666</v>
      </c>
      <c r="E15" s="615">
        <v>894636175.53499377</v>
      </c>
      <c r="F15" s="615">
        <v>928800731.45242</v>
      </c>
      <c r="G15" s="616">
        <v>931551037.7115792</v>
      </c>
    </row>
    <row r="16" spans="1:8">
      <c r="A16" s="13"/>
      <c r="B16" s="612" t="s">
        <v>493</v>
      </c>
      <c r="C16" s="418"/>
      <c r="D16" s="418"/>
      <c r="E16" s="418"/>
      <c r="F16" s="418"/>
      <c r="G16" s="419"/>
    </row>
    <row r="17" spans="1:7" s="14" customFormat="1">
      <c r="A17" s="420"/>
      <c r="B17" s="613" t="s">
        <v>477</v>
      </c>
      <c r="C17" s="617">
        <v>0</v>
      </c>
      <c r="D17" s="617">
        <v>0</v>
      </c>
      <c r="E17" s="617">
        <v>0</v>
      </c>
      <c r="F17" s="617">
        <v>0</v>
      </c>
      <c r="G17" s="618">
        <v>0</v>
      </c>
    </row>
    <row r="18" spans="1:7">
      <c r="A18" s="11">
        <v>8</v>
      </c>
      <c r="B18" s="614" t="s">
        <v>486</v>
      </c>
      <c r="C18" s="617">
        <v>0.12943056746040418</v>
      </c>
      <c r="D18" s="617">
        <v>0.11913535009206917</v>
      </c>
      <c r="E18" s="617">
        <v>0.12793759533762894</v>
      </c>
      <c r="F18" s="617">
        <v>0.12303358432039944</v>
      </c>
      <c r="G18" s="618">
        <v>0.11867644447220159</v>
      </c>
    </row>
    <row r="19" spans="1:7" ht="15" customHeight="1">
      <c r="A19" s="11">
        <v>9</v>
      </c>
      <c r="B19" s="614" t="s">
        <v>487</v>
      </c>
      <c r="C19" s="617">
        <v>0.12943056746040418</v>
      </c>
      <c r="D19" s="617">
        <v>0.11913535009206917</v>
      </c>
      <c r="E19" s="617">
        <v>0.12793759533762894</v>
      </c>
      <c r="F19" s="617">
        <v>0.12303358432039944</v>
      </c>
      <c r="G19" s="618">
        <v>0.11867644447220159</v>
      </c>
    </row>
    <row r="20" spans="1:7">
      <c r="A20" s="11">
        <v>10</v>
      </c>
      <c r="B20" s="614" t="s">
        <v>244</v>
      </c>
      <c r="C20" s="617">
        <v>0.16993989216214303</v>
      </c>
      <c r="D20" s="617">
        <v>0.15720561886285442</v>
      </c>
      <c r="E20" s="617">
        <v>0.17200264729735487</v>
      </c>
      <c r="F20" s="617">
        <v>0.16815851502624865</v>
      </c>
      <c r="G20" s="618">
        <v>0.1637042975188408</v>
      </c>
    </row>
    <row r="21" spans="1:7">
      <c r="A21" s="11">
        <v>11</v>
      </c>
      <c r="B21" s="614" t="s">
        <v>489</v>
      </c>
      <c r="C21" s="617">
        <v>6.7455009555962731E-2</v>
      </c>
      <c r="D21" s="617">
        <v>6.6444783353771061E-2</v>
      </c>
      <c r="E21" s="617">
        <v>6.7419558370870644E-2</v>
      </c>
      <c r="F21" s="617">
        <v>6.8142839600320651E-2</v>
      </c>
      <c r="G21" s="618">
        <v>6.2430335081858718E-2</v>
      </c>
    </row>
    <row r="22" spans="1:7">
      <c r="A22" s="11">
        <v>12</v>
      </c>
      <c r="B22" s="614" t="s">
        <v>490</v>
      </c>
      <c r="C22" s="617">
        <v>8.9969021800972562E-2</v>
      </c>
      <c r="D22" s="617">
        <v>8.8618437146875562E-2</v>
      </c>
      <c r="E22" s="617">
        <v>8.9924030175169131E-2</v>
      </c>
      <c r="F22" s="617">
        <v>9.0890761330485959E-2</v>
      </c>
      <c r="G22" s="618">
        <v>8.3274494940929061E-2</v>
      </c>
    </row>
    <row r="23" spans="1:7">
      <c r="A23" s="11">
        <v>13</v>
      </c>
      <c r="B23" s="614" t="s">
        <v>488</v>
      </c>
      <c r="C23" s="617">
        <v>0.12777269019161835</v>
      </c>
      <c r="D23" s="617">
        <v>0.12579294460623203</v>
      </c>
      <c r="E23" s="617">
        <v>0.12752695757466093</v>
      </c>
      <c r="F23" s="617">
        <v>0.12896146246309456</v>
      </c>
      <c r="G23" s="618">
        <v>0.1292485940089958</v>
      </c>
    </row>
    <row r="24" spans="1:7">
      <c r="A24" s="13"/>
      <c r="B24" s="612" t="s">
        <v>134</v>
      </c>
      <c r="C24" s="606"/>
      <c r="D24" s="606"/>
      <c r="E24" s="606"/>
      <c r="F24" s="606"/>
      <c r="G24" s="607"/>
    </row>
    <row r="25" spans="1:7" ht="15" customHeight="1">
      <c r="A25" s="421">
        <v>14</v>
      </c>
      <c r="B25" s="614" t="s">
        <v>133</v>
      </c>
      <c r="C25" s="617">
        <v>6.8759858831992163E-2</v>
      </c>
      <c r="D25" s="617">
        <v>6.8318024579078082E-2</v>
      </c>
      <c r="E25" s="617">
        <v>6.7888174239845875E-2</v>
      </c>
      <c r="F25" s="617">
        <v>6.785767502684989E-2</v>
      </c>
      <c r="G25" s="618">
        <v>7.0996030650170461E-2</v>
      </c>
    </row>
    <row r="26" spans="1:7">
      <c r="A26" s="421">
        <v>15</v>
      </c>
      <c r="B26" s="614" t="s">
        <v>132</v>
      </c>
      <c r="C26" s="617">
        <v>3.1824825801251143E-2</v>
      </c>
      <c r="D26" s="617">
        <v>3.2173035837006439E-2</v>
      </c>
      <c r="E26" s="617">
        <v>3.307384785746588E-2</v>
      </c>
      <c r="F26" s="617">
        <v>3.4561277509920885E-2</v>
      </c>
      <c r="G26" s="618">
        <v>2.8853543877150761E-2</v>
      </c>
    </row>
    <row r="27" spans="1:7">
      <c r="A27" s="421">
        <v>16</v>
      </c>
      <c r="B27" s="614" t="s">
        <v>131</v>
      </c>
      <c r="C27" s="617">
        <v>2.0593850394013073E-2</v>
      </c>
      <c r="D27" s="617">
        <v>2.2097022808048997E-2</v>
      </c>
      <c r="E27" s="617">
        <v>1.9927345818298199E-2</v>
      </c>
      <c r="F27" s="617">
        <v>1.3914228457733751E-2</v>
      </c>
      <c r="G27" s="618">
        <v>2.2578621041568908E-2</v>
      </c>
    </row>
    <row r="28" spans="1:7">
      <c r="A28" s="421">
        <v>17</v>
      </c>
      <c r="B28" s="614" t="s">
        <v>130</v>
      </c>
      <c r="C28" s="617">
        <v>3.693503303074102E-2</v>
      </c>
      <c r="D28" s="617">
        <v>3.614498874207165E-2</v>
      </c>
      <c r="E28" s="617">
        <v>3.4814326382379995E-2</v>
      </c>
      <c r="F28" s="617">
        <v>3.3296397516929005E-2</v>
      </c>
      <c r="G28" s="618">
        <v>4.2142486773019704E-2</v>
      </c>
    </row>
    <row r="29" spans="1:7">
      <c r="A29" s="421">
        <v>18</v>
      </c>
      <c r="B29" s="614" t="s">
        <v>270</v>
      </c>
      <c r="C29" s="617">
        <v>1.0688228035608177E-2</v>
      </c>
      <c r="D29" s="617">
        <v>1.3186249243106414E-2</v>
      </c>
      <c r="E29" s="617">
        <v>9.1152516603171044E-3</v>
      </c>
      <c r="F29" s="617">
        <v>1.6741602076584976E-2</v>
      </c>
      <c r="G29" s="618">
        <v>2.7434685512411561E-2</v>
      </c>
    </row>
    <row r="30" spans="1:7">
      <c r="A30" s="421">
        <v>19</v>
      </c>
      <c r="B30" s="614" t="s">
        <v>271</v>
      </c>
      <c r="C30" s="617">
        <v>8.1932747603129671E-2</v>
      </c>
      <c r="D30" s="617">
        <v>0.10289788324475796</v>
      </c>
      <c r="E30" s="617">
        <v>7.168769602786601E-2</v>
      </c>
      <c r="F30" s="617">
        <v>0.13658369651629262</v>
      </c>
      <c r="G30" s="618">
        <v>0.19688625087962838</v>
      </c>
    </row>
    <row r="31" spans="1:7">
      <c r="A31" s="13"/>
      <c r="B31" s="612" t="s">
        <v>350</v>
      </c>
      <c r="C31" s="606"/>
      <c r="D31" s="606"/>
      <c r="E31" s="606"/>
      <c r="F31" s="606"/>
      <c r="G31" s="607"/>
    </row>
    <row r="32" spans="1:7">
      <c r="A32" s="421">
        <v>20</v>
      </c>
      <c r="B32" s="614" t="s">
        <v>129</v>
      </c>
      <c r="C32" s="617">
        <v>9.1037343371470236E-2</v>
      </c>
      <c r="D32" s="617">
        <v>9.6717209265753529E-2</v>
      </c>
      <c r="E32" s="617">
        <v>9.3380813959259401E-2</v>
      </c>
      <c r="F32" s="617">
        <v>7.5341586270082694E-2</v>
      </c>
      <c r="G32" s="618">
        <v>7.3861947969386596E-2</v>
      </c>
    </row>
    <row r="33" spans="1:7" ht="15" customHeight="1">
      <c r="A33" s="421">
        <v>21</v>
      </c>
      <c r="B33" s="614" t="s">
        <v>128</v>
      </c>
      <c r="C33" s="617">
        <v>5.8704057823976363E-2</v>
      </c>
      <c r="D33" s="617">
        <v>6.2057020890608397E-2</v>
      </c>
      <c r="E33" s="617">
        <v>6.0996776949993683E-2</v>
      </c>
      <c r="F33" s="617">
        <v>5.3179188207088342E-2</v>
      </c>
      <c r="G33" s="618">
        <v>5.2557302352659714E-2</v>
      </c>
    </row>
    <row r="34" spans="1:7">
      <c r="A34" s="421">
        <v>22</v>
      </c>
      <c r="B34" s="614" t="s">
        <v>127</v>
      </c>
      <c r="C34" s="617">
        <v>0.68860585532318241</v>
      </c>
      <c r="D34" s="617">
        <v>0.67416296856762303</v>
      </c>
      <c r="E34" s="617">
        <v>0.70669036792633155</v>
      </c>
      <c r="F34" s="617">
        <v>0.72093964072043371</v>
      </c>
      <c r="G34" s="618">
        <v>0.7221732044365029</v>
      </c>
    </row>
    <row r="35" spans="1:7" ht="15" customHeight="1">
      <c r="A35" s="421">
        <v>23</v>
      </c>
      <c r="B35" s="614" t="s">
        <v>126</v>
      </c>
      <c r="C35" s="617">
        <v>0.66178494505876917</v>
      </c>
      <c r="D35" s="617">
        <v>0.69866729208964817</v>
      </c>
      <c r="E35" s="617">
        <v>0.67412315106717835</v>
      </c>
      <c r="F35" s="617">
        <v>0.668146934833866</v>
      </c>
      <c r="G35" s="618">
        <v>0.66770310732548221</v>
      </c>
    </row>
    <row r="36" spans="1:7">
      <c r="A36" s="421">
        <v>24</v>
      </c>
      <c r="B36" s="614" t="s">
        <v>125</v>
      </c>
      <c r="C36" s="617">
        <v>-0.11463808650956601</v>
      </c>
      <c r="D36" s="617">
        <v>1.9364636701012072E-2</v>
      </c>
      <c r="E36" s="617">
        <v>0.19071345342633542</v>
      </c>
      <c r="F36" s="617">
        <v>0.35305477293947973</v>
      </c>
      <c r="G36" s="618">
        <v>0.40092491860335244</v>
      </c>
    </row>
    <row r="37" spans="1:7" ht="15" customHeight="1">
      <c r="A37" s="13"/>
      <c r="B37" s="612" t="s">
        <v>351</v>
      </c>
      <c r="C37" s="606"/>
      <c r="D37" s="606"/>
      <c r="E37" s="606"/>
      <c r="F37" s="606"/>
      <c r="G37" s="607"/>
    </row>
    <row r="38" spans="1:7" ht="15" customHeight="1">
      <c r="A38" s="421">
        <v>25</v>
      </c>
      <c r="B38" s="614" t="s">
        <v>124</v>
      </c>
      <c r="C38" s="617">
        <v>0.28861344946094042</v>
      </c>
      <c r="D38" s="617">
        <v>0.31824792297426829</v>
      </c>
      <c r="E38" s="617">
        <v>0.27405613179336408</v>
      </c>
      <c r="F38" s="617">
        <v>0.24793326056589512</v>
      </c>
      <c r="G38" s="618">
        <v>0.23726568021521488</v>
      </c>
    </row>
    <row r="39" spans="1:7" ht="15" customHeight="1">
      <c r="A39" s="421">
        <v>26</v>
      </c>
      <c r="B39" s="614" t="s">
        <v>123</v>
      </c>
      <c r="C39" s="617">
        <v>0.79696114693511511</v>
      </c>
      <c r="D39" s="617">
        <v>0.81903648698413745</v>
      </c>
      <c r="E39" s="617">
        <v>0.79883472015255785</v>
      </c>
      <c r="F39" s="617">
        <v>0.76502371097796251</v>
      </c>
      <c r="G39" s="618">
        <v>0.76724763896666226</v>
      </c>
    </row>
    <row r="40" spans="1:7" ht="15" customHeight="1">
      <c r="A40" s="421">
        <v>27</v>
      </c>
      <c r="B40" s="614" t="s">
        <v>122</v>
      </c>
      <c r="C40" s="617">
        <v>0.22889353704546525</v>
      </c>
      <c r="D40" s="617">
        <v>0.28371852697852989</v>
      </c>
      <c r="E40" s="617">
        <v>0.19282650590189337</v>
      </c>
      <c r="F40" s="617">
        <v>0.23076770599406063</v>
      </c>
      <c r="G40" s="618">
        <v>0.2875557051036749</v>
      </c>
    </row>
    <row r="41" spans="1:7" ht="15" customHeight="1">
      <c r="A41" s="422"/>
      <c r="B41" s="612" t="s">
        <v>394</v>
      </c>
      <c r="C41" s="418"/>
      <c r="D41" s="418"/>
      <c r="E41" s="418"/>
      <c r="F41" s="418"/>
      <c r="G41" s="419"/>
    </row>
    <row r="42" spans="1:7">
      <c r="A42" s="421">
        <v>28</v>
      </c>
      <c r="B42" s="614" t="s">
        <v>377</v>
      </c>
      <c r="C42" s="619">
        <v>285229963.53729242</v>
      </c>
      <c r="D42" s="619">
        <v>304012451.29100007</v>
      </c>
      <c r="E42" s="619">
        <v>207244580.47023079</v>
      </c>
      <c r="F42" s="619">
        <v>233441136.18599999</v>
      </c>
      <c r="G42" s="620">
        <v>201846789.41261044</v>
      </c>
    </row>
    <row r="43" spans="1:7" ht="15" customHeight="1">
      <c r="A43" s="421">
        <v>29</v>
      </c>
      <c r="B43" s="614" t="s">
        <v>389</v>
      </c>
      <c r="C43" s="619">
        <v>139501766.32666719</v>
      </c>
      <c r="D43" s="619">
        <v>150989867.31604698</v>
      </c>
      <c r="E43" s="619">
        <v>134267373.65059179</v>
      </c>
      <c r="F43" s="619">
        <v>209637717.08850083</v>
      </c>
      <c r="G43" s="620">
        <v>175621778.87442183</v>
      </c>
    </row>
    <row r="44" spans="1:7" ht="15" customHeight="1">
      <c r="A44" s="458">
        <v>30</v>
      </c>
      <c r="B44" s="621" t="s">
        <v>378</v>
      </c>
      <c r="C44" s="622">
        <v>2.0446333480063457</v>
      </c>
      <c r="D44" s="622">
        <v>2.0134626031205873</v>
      </c>
      <c r="E44" s="622">
        <v>1.5435215185600477</v>
      </c>
      <c r="F44" s="622">
        <v>1.1135454985299724</v>
      </c>
      <c r="G44" s="623">
        <v>1.1493266422095678</v>
      </c>
    </row>
    <row r="45" spans="1:7" ht="15" customHeight="1">
      <c r="A45" s="458"/>
      <c r="B45" s="612" t="s">
        <v>496</v>
      </c>
      <c r="C45" s="624"/>
      <c r="D45" s="625"/>
      <c r="E45" s="625"/>
      <c r="F45" s="625"/>
      <c r="G45" s="459"/>
    </row>
    <row r="46" spans="1:7" ht="15" customHeight="1">
      <c r="A46" s="458">
        <v>31</v>
      </c>
      <c r="B46" s="621" t="s">
        <v>503</v>
      </c>
      <c r="C46" s="619">
        <v>585636903.75901997</v>
      </c>
      <c r="D46" s="619">
        <v>640657916.13770807</v>
      </c>
      <c r="E46" s="619">
        <v>647854799.22950006</v>
      </c>
      <c r="F46" s="619">
        <v>622849456.30299997</v>
      </c>
      <c r="G46" s="620">
        <v>703519723.27250004</v>
      </c>
    </row>
    <row r="47" spans="1:7" ht="15" customHeight="1">
      <c r="A47" s="458">
        <v>32</v>
      </c>
      <c r="B47" s="621" t="s">
        <v>518</v>
      </c>
      <c r="C47" s="619">
        <v>522870100.4206394</v>
      </c>
      <c r="D47" s="619">
        <v>525634745.18101007</v>
      </c>
      <c r="E47" s="619">
        <v>528546693.71562022</v>
      </c>
      <c r="F47" s="619">
        <v>569582825.05810511</v>
      </c>
      <c r="G47" s="620">
        <v>580745005.39191997</v>
      </c>
    </row>
    <row r="48" spans="1:7" ht="15" thickBot="1">
      <c r="A48" s="423">
        <v>33</v>
      </c>
      <c r="B48" s="223" t="s">
        <v>536</v>
      </c>
      <c r="C48" s="626">
        <v>1.1200428238063065</v>
      </c>
      <c r="D48" s="626">
        <v>1.218827183726388</v>
      </c>
      <c r="E48" s="626">
        <v>1.2257286005805053</v>
      </c>
      <c r="F48" s="626">
        <v>1.0935186752505415</v>
      </c>
      <c r="G48" s="627">
        <v>1.2114089948956595</v>
      </c>
    </row>
    <row r="49" spans="1:2">
      <c r="A49" s="15"/>
    </row>
    <row r="50" spans="1:2" ht="38.25">
      <c r="B50" s="300" t="s">
        <v>478</v>
      </c>
    </row>
    <row r="51" spans="1:2" ht="51">
      <c r="B51" s="300" t="s">
        <v>393</v>
      </c>
    </row>
    <row r="53" spans="1:2">
      <c r="B53" s="299"/>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Normal="100" workbookViewId="0">
      <selection activeCell="H22" sqref="C8:H22"/>
    </sheetView>
  </sheetViews>
  <sheetFormatPr defaultColWidth="9.140625" defaultRowHeight="12.75"/>
  <cols>
    <col min="1" max="1" width="11.85546875" style="470" bestFit="1" customWidth="1"/>
    <col min="2" max="2" width="105.140625" style="470" bestFit="1" customWidth="1"/>
    <col min="3" max="8" width="13" style="585" customWidth="1"/>
    <col min="9" max="16384" width="9.140625" style="470"/>
  </cols>
  <sheetData>
    <row r="1" spans="1:8" ht="13.5">
      <c r="A1" s="460" t="s">
        <v>30</v>
      </c>
      <c r="B1" s="3" t="str">
        <f>'Info '!C2</f>
        <v>JSC " Halyk Bank Georgia"</v>
      </c>
    </row>
    <row r="2" spans="1:8" ht="13.5">
      <c r="A2" s="461" t="s">
        <v>31</v>
      </c>
      <c r="B2" s="497">
        <f>'1. key ratios '!B2</f>
        <v>44926</v>
      </c>
    </row>
    <row r="3" spans="1:8">
      <c r="A3" s="462" t="s">
        <v>543</v>
      </c>
    </row>
    <row r="5" spans="1:8" ht="15" customHeight="1">
      <c r="A5" s="704" t="s">
        <v>544</v>
      </c>
      <c r="B5" s="705"/>
      <c r="C5" s="710" t="s">
        <v>545</v>
      </c>
      <c r="D5" s="711"/>
      <c r="E5" s="711"/>
      <c r="F5" s="711"/>
      <c r="G5" s="711"/>
      <c r="H5" s="712"/>
    </row>
    <row r="6" spans="1:8">
      <c r="A6" s="706"/>
      <c r="B6" s="707"/>
      <c r="C6" s="713"/>
      <c r="D6" s="714"/>
      <c r="E6" s="714"/>
      <c r="F6" s="714"/>
      <c r="G6" s="714"/>
      <c r="H6" s="715"/>
    </row>
    <row r="7" spans="1:8" ht="25.5">
      <c r="A7" s="708"/>
      <c r="B7" s="709"/>
      <c r="C7" s="586" t="s">
        <v>546</v>
      </c>
      <c r="D7" s="586" t="s">
        <v>547</v>
      </c>
      <c r="E7" s="586" t="s">
        <v>548</v>
      </c>
      <c r="F7" s="586" t="s">
        <v>549</v>
      </c>
      <c r="G7" s="586" t="s">
        <v>550</v>
      </c>
      <c r="H7" s="586" t="s">
        <v>108</v>
      </c>
    </row>
    <row r="8" spans="1:8">
      <c r="A8" s="464">
        <v>1</v>
      </c>
      <c r="B8" s="463" t="s">
        <v>95</v>
      </c>
      <c r="C8" s="587">
        <v>0</v>
      </c>
      <c r="D8" s="587">
        <v>54000000</v>
      </c>
      <c r="E8" s="587">
        <v>10923443.417562868</v>
      </c>
      <c r="F8" s="587">
        <v>5686000</v>
      </c>
      <c r="G8" s="587">
        <v>159218047.5824371</v>
      </c>
      <c r="H8" s="588">
        <f>SUM(C8:G8)</f>
        <v>229827490.99999997</v>
      </c>
    </row>
    <row r="9" spans="1:8">
      <c r="A9" s="464">
        <v>2</v>
      </c>
      <c r="B9" s="463" t="s">
        <v>96</v>
      </c>
      <c r="C9" s="587">
        <v>0</v>
      </c>
      <c r="D9" s="587">
        <v>0</v>
      </c>
      <c r="E9" s="587">
        <v>0</v>
      </c>
      <c r="F9" s="587">
        <v>0</v>
      </c>
      <c r="G9" s="587">
        <v>0</v>
      </c>
      <c r="H9" s="588">
        <f t="shared" ref="H9:H21" si="0">SUM(C9:G9)</f>
        <v>0</v>
      </c>
    </row>
    <row r="10" spans="1:8">
      <c r="A10" s="464">
        <v>3</v>
      </c>
      <c r="B10" s="463" t="s">
        <v>268</v>
      </c>
      <c r="C10" s="587">
        <v>0</v>
      </c>
      <c r="D10" s="587">
        <v>0</v>
      </c>
      <c r="E10" s="587">
        <v>0</v>
      </c>
      <c r="F10" s="587">
        <v>0</v>
      </c>
      <c r="G10" s="587">
        <v>0</v>
      </c>
      <c r="H10" s="588">
        <f t="shared" si="0"/>
        <v>0</v>
      </c>
    </row>
    <row r="11" spans="1:8">
      <c r="A11" s="464">
        <v>4</v>
      </c>
      <c r="B11" s="463" t="s">
        <v>97</v>
      </c>
      <c r="C11" s="587">
        <v>0</v>
      </c>
      <c r="D11" s="587">
        <v>0</v>
      </c>
      <c r="E11" s="587">
        <v>0</v>
      </c>
      <c r="F11" s="587">
        <v>0</v>
      </c>
      <c r="G11" s="587">
        <v>0</v>
      </c>
      <c r="H11" s="588">
        <f t="shared" si="0"/>
        <v>0</v>
      </c>
    </row>
    <row r="12" spans="1:8">
      <c r="A12" s="464">
        <v>5</v>
      </c>
      <c r="B12" s="463" t="s">
        <v>98</v>
      </c>
      <c r="C12" s="587">
        <v>0</v>
      </c>
      <c r="D12" s="587">
        <v>0</v>
      </c>
      <c r="E12" s="587">
        <v>0</v>
      </c>
      <c r="F12" s="587">
        <v>0</v>
      </c>
      <c r="G12" s="587">
        <v>0</v>
      </c>
      <c r="H12" s="588">
        <f t="shared" si="0"/>
        <v>0</v>
      </c>
    </row>
    <row r="13" spans="1:8">
      <c r="A13" s="464">
        <v>6</v>
      </c>
      <c r="B13" s="463" t="s">
        <v>99</v>
      </c>
      <c r="C13" s="587">
        <v>12647596.379999997</v>
      </c>
      <c r="D13" s="587">
        <v>17282372</v>
      </c>
      <c r="E13" s="587">
        <v>0</v>
      </c>
      <c r="F13" s="587">
        <v>724645.62</v>
      </c>
      <c r="G13" s="587">
        <v>0</v>
      </c>
      <c r="H13" s="588">
        <f t="shared" si="0"/>
        <v>30654613.999999996</v>
      </c>
    </row>
    <row r="14" spans="1:8">
      <c r="A14" s="464">
        <v>7</v>
      </c>
      <c r="B14" s="463" t="s">
        <v>100</v>
      </c>
      <c r="C14" s="587">
        <v>0</v>
      </c>
      <c r="D14" s="587">
        <v>96997379.709999934</v>
      </c>
      <c r="E14" s="587">
        <v>90113525.709999993</v>
      </c>
      <c r="F14" s="587">
        <v>31132796.679999992</v>
      </c>
      <c r="G14" s="587">
        <v>234409062.63999984</v>
      </c>
      <c r="H14" s="588">
        <f t="shared" si="0"/>
        <v>452652764.73999977</v>
      </c>
    </row>
    <row r="15" spans="1:8">
      <c r="A15" s="464">
        <v>8</v>
      </c>
      <c r="B15" s="463" t="s">
        <v>101</v>
      </c>
      <c r="C15" s="587">
        <v>0</v>
      </c>
      <c r="D15" s="587">
        <v>0</v>
      </c>
      <c r="E15" s="587">
        <v>0</v>
      </c>
      <c r="F15" s="587">
        <v>0</v>
      </c>
      <c r="G15" s="587">
        <v>0</v>
      </c>
      <c r="H15" s="588">
        <f t="shared" si="0"/>
        <v>0</v>
      </c>
    </row>
    <row r="16" spans="1:8">
      <c r="A16" s="464">
        <v>9</v>
      </c>
      <c r="B16" s="463" t="s">
        <v>102</v>
      </c>
      <c r="C16" s="587">
        <v>0</v>
      </c>
      <c r="D16" s="587">
        <v>0</v>
      </c>
      <c r="E16" s="587">
        <v>0</v>
      </c>
      <c r="F16" s="587">
        <v>0</v>
      </c>
      <c r="G16" s="587">
        <v>0</v>
      </c>
      <c r="H16" s="588">
        <f t="shared" si="0"/>
        <v>0</v>
      </c>
    </row>
    <row r="17" spans="1:8">
      <c r="A17" s="464">
        <v>10</v>
      </c>
      <c r="B17" s="498" t="s">
        <v>562</v>
      </c>
      <c r="C17" s="587">
        <v>0</v>
      </c>
      <c r="D17" s="587">
        <v>3752376.78</v>
      </c>
      <c r="E17" s="587">
        <v>1553222.3199999998</v>
      </c>
      <c r="F17" s="587">
        <v>1597084.92</v>
      </c>
      <c r="G17" s="587">
        <v>8819706.5299999975</v>
      </c>
      <c r="H17" s="588">
        <f t="shared" si="0"/>
        <v>15722390.549999997</v>
      </c>
    </row>
    <row r="18" spans="1:8">
      <c r="A18" s="464">
        <v>11</v>
      </c>
      <c r="B18" s="463" t="s">
        <v>104</v>
      </c>
      <c r="C18" s="587">
        <v>0</v>
      </c>
      <c r="D18" s="587">
        <v>269183.41999999993</v>
      </c>
      <c r="E18" s="587">
        <v>2331647.6100000003</v>
      </c>
      <c r="F18" s="587">
        <v>3787008.6900000004</v>
      </c>
      <c r="G18" s="587">
        <v>42838206.979999997</v>
      </c>
      <c r="H18" s="588">
        <f t="shared" si="0"/>
        <v>49226046.699999996</v>
      </c>
    </row>
    <row r="19" spans="1:8">
      <c r="A19" s="464">
        <v>12</v>
      </c>
      <c r="B19" s="463" t="s">
        <v>105</v>
      </c>
      <c r="C19" s="587">
        <v>0</v>
      </c>
      <c r="D19" s="587">
        <v>0</v>
      </c>
      <c r="E19" s="587">
        <v>0</v>
      </c>
      <c r="F19" s="587">
        <v>0</v>
      </c>
      <c r="G19" s="587">
        <v>0</v>
      </c>
      <c r="H19" s="588">
        <f t="shared" si="0"/>
        <v>0</v>
      </c>
    </row>
    <row r="20" spans="1:8">
      <c r="A20" s="464">
        <v>13</v>
      </c>
      <c r="B20" s="463" t="s">
        <v>246</v>
      </c>
      <c r="C20" s="587">
        <v>0</v>
      </c>
      <c r="D20" s="587">
        <v>0</v>
      </c>
      <c r="E20" s="587">
        <v>0</v>
      </c>
      <c r="F20" s="587">
        <v>0</v>
      </c>
      <c r="G20" s="587">
        <v>0</v>
      </c>
      <c r="H20" s="588">
        <f t="shared" si="0"/>
        <v>0</v>
      </c>
    </row>
    <row r="21" spans="1:8">
      <c r="A21" s="464">
        <v>14</v>
      </c>
      <c r="B21" s="463" t="s">
        <v>107</v>
      </c>
      <c r="C21" s="587">
        <v>18770407.979999997</v>
      </c>
      <c r="D21" s="587">
        <v>26898069.07</v>
      </c>
      <c r="E21" s="587">
        <v>22542209.49000001</v>
      </c>
      <c r="F21" s="587">
        <v>12421597.870000003</v>
      </c>
      <c r="G21" s="587">
        <v>117612354.67000011</v>
      </c>
      <c r="H21" s="588">
        <f t="shared" si="0"/>
        <v>198244639.0800001</v>
      </c>
    </row>
    <row r="22" spans="1:8">
      <c r="A22" s="465">
        <v>15</v>
      </c>
      <c r="B22" s="472" t="s">
        <v>108</v>
      </c>
      <c r="C22" s="588">
        <f>+SUM(C8:C16)+SUM(C18:C21)</f>
        <v>31418004.359999992</v>
      </c>
      <c r="D22" s="588">
        <f t="shared" ref="D22:G22" si="1">+SUM(D8:D16)+SUM(D18:D21)</f>
        <v>195447004.19999993</v>
      </c>
      <c r="E22" s="588">
        <f t="shared" si="1"/>
        <v>125910826.22756287</v>
      </c>
      <c r="F22" s="588">
        <f t="shared" si="1"/>
        <v>53752048.859999992</v>
      </c>
      <c r="G22" s="588">
        <f t="shared" si="1"/>
        <v>554077671.872437</v>
      </c>
      <c r="H22" s="588">
        <f>+SUM(H8:H16)+SUM(H18:H21)</f>
        <v>960605555.51999986</v>
      </c>
    </row>
    <row r="26" spans="1:8" ht="25.5">
      <c r="B26" s="499" t="s">
        <v>691</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topLeftCell="C23" zoomScaleNormal="100" workbookViewId="0">
      <selection activeCell="C7" sqref="C7:I23"/>
    </sheetView>
  </sheetViews>
  <sheetFormatPr defaultColWidth="9.140625" defaultRowHeight="12.75"/>
  <cols>
    <col min="1" max="1" width="11.85546875" style="500" bestFit="1" customWidth="1"/>
    <col min="2" max="2" width="114.7109375" style="470" customWidth="1"/>
    <col min="3" max="9" width="21.140625" style="585" customWidth="1"/>
    <col min="10" max="16384" width="9.140625" style="470"/>
  </cols>
  <sheetData>
    <row r="1" spans="1:9" ht="13.5">
      <c r="A1" s="460" t="s">
        <v>30</v>
      </c>
      <c r="B1" s="3" t="str">
        <f>'Info '!C2</f>
        <v>JSC " Halyk Bank Georgia"</v>
      </c>
    </row>
    <row r="2" spans="1:9" ht="13.5">
      <c r="A2" s="461" t="s">
        <v>31</v>
      </c>
      <c r="B2" s="497">
        <f>'1. key ratios '!B2</f>
        <v>44926</v>
      </c>
    </row>
    <row r="3" spans="1:9">
      <c r="A3" s="462" t="s">
        <v>551</v>
      </c>
    </row>
    <row r="4" spans="1:9">
      <c r="C4" s="589" t="s">
        <v>0</v>
      </c>
      <c r="D4" s="589" t="s">
        <v>1</v>
      </c>
      <c r="E4" s="589" t="s">
        <v>2</v>
      </c>
      <c r="F4" s="589" t="s">
        <v>3</v>
      </c>
      <c r="G4" s="589" t="s">
        <v>4</v>
      </c>
      <c r="H4" s="589" t="s">
        <v>5</v>
      </c>
      <c r="I4" s="589" t="s">
        <v>8</v>
      </c>
    </row>
    <row r="5" spans="1:9" ht="44.25" customHeight="1">
      <c r="A5" s="704" t="s">
        <v>552</v>
      </c>
      <c r="B5" s="705"/>
      <c r="C5" s="718" t="s">
        <v>553</v>
      </c>
      <c r="D5" s="718"/>
      <c r="E5" s="718" t="s">
        <v>554</v>
      </c>
      <c r="F5" s="718" t="s">
        <v>555</v>
      </c>
      <c r="G5" s="716" t="s">
        <v>556</v>
      </c>
      <c r="H5" s="716" t="s">
        <v>557</v>
      </c>
      <c r="I5" s="590" t="s">
        <v>558</v>
      </c>
    </row>
    <row r="6" spans="1:9" ht="60" customHeight="1">
      <c r="A6" s="708"/>
      <c r="B6" s="709"/>
      <c r="C6" s="591" t="s">
        <v>559</v>
      </c>
      <c r="D6" s="591" t="s">
        <v>560</v>
      </c>
      <c r="E6" s="718"/>
      <c r="F6" s="718"/>
      <c r="G6" s="717"/>
      <c r="H6" s="717"/>
      <c r="I6" s="590" t="s">
        <v>561</v>
      </c>
    </row>
    <row r="7" spans="1:9">
      <c r="A7" s="468">
        <v>1</v>
      </c>
      <c r="B7" s="463" t="s">
        <v>95</v>
      </c>
      <c r="C7" s="587">
        <v>0</v>
      </c>
      <c r="D7" s="587">
        <v>229827490.99999997</v>
      </c>
      <c r="E7" s="587">
        <v>0</v>
      </c>
      <c r="F7" s="587">
        <v>0</v>
      </c>
      <c r="G7" s="587">
        <v>0</v>
      </c>
      <c r="H7" s="587">
        <v>0</v>
      </c>
      <c r="I7" s="592">
        <f t="shared" ref="I7:I23" si="0">C7+D7-E7-F7-G7</f>
        <v>229827490.99999997</v>
      </c>
    </row>
    <row r="8" spans="1:9">
      <c r="A8" s="468">
        <v>2</v>
      </c>
      <c r="B8" s="463" t="s">
        <v>96</v>
      </c>
      <c r="C8" s="587">
        <v>0</v>
      </c>
      <c r="D8" s="587">
        <v>0</v>
      </c>
      <c r="E8" s="587">
        <v>0</v>
      </c>
      <c r="F8" s="587">
        <v>0</v>
      </c>
      <c r="G8" s="587">
        <v>0</v>
      </c>
      <c r="H8" s="587">
        <v>0</v>
      </c>
      <c r="I8" s="592">
        <f t="shared" si="0"/>
        <v>0</v>
      </c>
    </row>
    <row r="9" spans="1:9">
      <c r="A9" s="468">
        <v>3</v>
      </c>
      <c r="B9" s="463" t="s">
        <v>268</v>
      </c>
      <c r="C9" s="587">
        <v>0</v>
      </c>
      <c r="D9" s="587">
        <v>0</v>
      </c>
      <c r="E9" s="587">
        <v>0</v>
      </c>
      <c r="F9" s="587">
        <v>0</v>
      </c>
      <c r="G9" s="587">
        <v>0</v>
      </c>
      <c r="H9" s="587">
        <v>0</v>
      </c>
      <c r="I9" s="592">
        <f t="shared" si="0"/>
        <v>0</v>
      </c>
    </row>
    <row r="10" spans="1:9">
      <c r="A10" s="468">
        <v>4</v>
      </c>
      <c r="B10" s="463" t="s">
        <v>97</v>
      </c>
      <c r="C10" s="587">
        <v>0</v>
      </c>
      <c r="D10" s="587">
        <v>0</v>
      </c>
      <c r="E10" s="587">
        <v>0</v>
      </c>
      <c r="F10" s="587">
        <v>0</v>
      </c>
      <c r="G10" s="587">
        <v>0</v>
      </c>
      <c r="H10" s="587">
        <v>0</v>
      </c>
      <c r="I10" s="592">
        <f t="shared" si="0"/>
        <v>0</v>
      </c>
    </row>
    <row r="11" spans="1:9">
      <c r="A11" s="468">
        <v>5</v>
      </c>
      <c r="B11" s="463" t="s">
        <v>98</v>
      </c>
      <c r="C11" s="587">
        <v>0</v>
      </c>
      <c r="D11" s="587">
        <v>0</v>
      </c>
      <c r="E11" s="587">
        <v>0</v>
      </c>
      <c r="F11" s="587">
        <v>0</v>
      </c>
      <c r="G11" s="587">
        <v>0</v>
      </c>
      <c r="H11" s="587">
        <v>0</v>
      </c>
      <c r="I11" s="592">
        <f t="shared" si="0"/>
        <v>0</v>
      </c>
    </row>
    <row r="12" spans="1:9">
      <c r="A12" s="468">
        <v>6</v>
      </c>
      <c r="B12" s="463" t="s">
        <v>99</v>
      </c>
      <c r="C12" s="587">
        <v>0</v>
      </c>
      <c r="D12" s="587">
        <v>30654613.999999996</v>
      </c>
      <c r="E12" s="587">
        <v>0</v>
      </c>
      <c r="F12" s="587">
        <v>0</v>
      </c>
      <c r="G12" s="587">
        <v>0</v>
      </c>
      <c r="H12" s="587">
        <v>0</v>
      </c>
      <c r="I12" s="592">
        <f t="shared" si="0"/>
        <v>30654613.999999996</v>
      </c>
    </row>
    <row r="13" spans="1:9">
      <c r="A13" s="468">
        <v>7</v>
      </c>
      <c r="B13" s="463" t="s">
        <v>100</v>
      </c>
      <c r="C13" s="587">
        <v>36345681.480000004</v>
      </c>
      <c r="D13" s="587">
        <v>435520623.32000023</v>
      </c>
      <c r="E13" s="587">
        <v>19221547.719999991</v>
      </c>
      <c r="F13" s="587">
        <v>7167258.7700000061</v>
      </c>
      <c r="G13" s="587">
        <v>0</v>
      </c>
      <c r="H13" s="587">
        <v>0</v>
      </c>
      <c r="I13" s="592">
        <f t="shared" si="0"/>
        <v>445477498.3100003</v>
      </c>
    </row>
    <row r="14" spans="1:9">
      <c r="A14" s="468">
        <v>8</v>
      </c>
      <c r="B14" s="463" t="s">
        <v>101</v>
      </c>
      <c r="C14" s="587">
        <v>0</v>
      </c>
      <c r="D14" s="587">
        <v>0</v>
      </c>
      <c r="E14" s="587">
        <v>0</v>
      </c>
      <c r="F14" s="587">
        <v>0</v>
      </c>
      <c r="G14" s="587">
        <v>0</v>
      </c>
      <c r="H14" s="587">
        <v>0</v>
      </c>
      <c r="I14" s="592">
        <f t="shared" si="0"/>
        <v>0</v>
      </c>
    </row>
    <row r="15" spans="1:9">
      <c r="A15" s="468">
        <v>9</v>
      </c>
      <c r="B15" s="463" t="s">
        <v>102</v>
      </c>
      <c r="C15" s="587">
        <v>0</v>
      </c>
      <c r="D15" s="587">
        <v>0</v>
      </c>
      <c r="E15" s="587">
        <v>0</v>
      </c>
      <c r="F15" s="587">
        <v>0</v>
      </c>
      <c r="G15" s="587">
        <v>0</v>
      </c>
      <c r="H15" s="587">
        <v>0</v>
      </c>
      <c r="I15" s="592">
        <f t="shared" si="0"/>
        <v>0</v>
      </c>
    </row>
    <row r="16" spans="1:9">
      <c r="A16" s="468">
        <v>10</v>
      </c>
      <c r="B16" s="498" t="s">
        <v>562</v>
      </c>
      <c r="C16" s="587">
        <v>25367874.480000004</v>
      </c>
      <c r="D16" s="587">
        <v>458.27000000000004</v>
      </c>
      <c r="E16" s="587">
        <v>9645942.1999999918</v>
      </c>
      <c r="F16" s="587">
        <v>0</v>
      </c>
      <c r="G16" s="587">
        <v>0</v>
      </c>
      <c r="H16" s="587">
        <v>0</v>
      </c>
      <c r="I16" s="592">
        <f t="shared" si="0"/>
        <v>15722390.550000012</v>
      </c>
    </row>
    <row r="17" spans="1:9">
      <c r="A17" s="468">
        <v>11</v>
      </c>
      <c r="B17" s="463" t="s">
        <v>104</v>
      </c>
      <c r="C17" s="587">
        <v>2435342.92</v>
      </c>
      <c r="D17" s="587">
        <v>47585396.209999971</v>
      </c>
      <c r="E17" s="587">
        <v>795103.41000000015</v>
      </c>
      <c r="F17" s="587">
        <v>943844.56</v>
      </c>
      <c r="G17" s="587">
        <v>0</v>
      </c>
      <c r="H17" s="587">
        <v>0</v>
      </c>
      <c r="I17" s="592">
        <f t="shared" si="0"/>
        <v>48281791.159999967</v>
      </c>
    </row>
    <row r="18" spans="1:9">
      <c r="A18" s="468">
        <v>12</v>
      </c>
      <c r="B18" s="463" t="s">
        <v>105</v>
      </c>
      <c r="C18" s="587">
        <v>0</v>
      </c>
      <c r="D18" s="587">
        <v>0</v>
      </c>
      <c r="E18" s="587">
        <v>0</v>
      </c>
      <c r="F18" s="587">
        <v>0</v>
      </c>
      <c r="G18" s="587">
        <v>0</v>
      </c>
      <c r="H18" s="587">
        <v>0</v>
      </c>
      <c r="I18" s="592">
        <f t="shared" si="0"/>
        <v>0</v>
      </c>
    </row>
    <row r="19" spans="1:9">
      <c r="A19" s="468">
        <v>13</v>
      </c>
      <c r="B19" s="463" t="s">
        <v>246</v>
      </c>
      <c r="C19" s="587">
        <v>0</v>
      </c>
      <c r="D19" s="587">
        <v>0</v>
      </c>
      <c r="E19" s="587">
        <v>0</v>
      </c>
      <c r="F19" s="587">
        <v>0</v>
      </c>
      <c r="G19" s="587">
        <v>0</v>
      </c>
      <c r="H19" s="587">
        <v>0</v>
      </c>
      <c r="I19" s="592">
        <f t="shared" si="0"/>
        <v>0</v>
      </c>
    </row>
    <row r="20" spans="1:9">
      <c r="A20" s="468">
        <v>14</v>
      </c>
      <c r="B20" s="463" t="s">
        <v>107</v>
      </c>
      <c r="C20" s="587">
        <v>41448912.050000019</v>
      </c>
      <c r="D20" s="587">
        <v>179342545.0199998</v>
      </c>
      <c r="E20" s="587">
        <v>17355348.350000005</v>
      </c>
      <c r="F20" s="587">
        <v>2131900.3599999943</v>
      </c>
      <c r="G20" s="587">
        <v>0</v>
      </c>
      <c r="H20" s="587">
        <v>0</v>
      </c>
      <c r="I20" s="592">
        <f t="shared" si="0"/>
        <v>201304208.35999984</v>
      </c>
    </row>
    <row r="21" spans="1:9" s="503" customFormat="1">
      <c r="A21" s="469">
        <v>15</v>
      </c>
      <c r="B21" s="472" t="s">
        <v>108</v>
      </c>
      <c r="C21" s="588">
        <f>SUM(C7:C15)+SUM(C17:C20)</f>
        <v>80229936.450000018</v>
      </c>
      <c r="D21" s="588">
        <f t="shared" ref="D21:H21" si="1">SUM(D7:D15)+SUM(D17:D20)</f>
        <v>922930669.54999995</v>
      </c>
      <c r="E21" s="588">
        <f t="shared" si="1"/>
        <v>37371999.479999997</v>
      </c>
      <c r="F21" s="588">
        <f t="shared" si="1"/>
        <v>10243003.690000001</v>
      </c>
      <c r="G21" s="588">
        <f t="shared" si="1"/>
        <v>0</v>
      </c>
      <c r="H21" s="588">
        <f t="shared" si="1"/>
        <v>0</v>
      </c>
      <c r="I21" s="592">
        <f t="shared" si="0"/>
        <v>955545602.82999992</v>
      </c>
    </row>
    <row r="22" spans="1:9">
      <c r="A22" s="504">
        <v>16</v>
      </c>
      <c r="B22" s="505" t="s">
        <v>563</v>
      </c>
      <c r="C22" s="587">
        <v>59513234.319999993</v>
      </c>
      <c r="D22" s="587">
        <v>599551988.65999961</v>
      </c>
      <c r="E22" s="587">
        <v>28130687.520000014</v>
      </c>
      <c r="F22" s="587">
        <v>10243003.68999999</v>
      </c>
      <c r="G22" s="587">
        <v>0</v>
      </c>
      <c r="H22" s="587">
        <v>0</v>
      </c>
      <c r="I22" s="592">
        <f t="shared" si="0"/>
        <v>620691531.76999962</v>
      </c>
    </row>
    <row r="23" spans="1:9">
      <c r="A23" s="504">
        <v>17</v>
      </c>
      <c r="B23" s="505" t="s">
        <v>564</v>
      </c>
      <c r="C23" s="587">
        <v>0</v>
      </c>
      <c r="D23" s="587">
        <v>17340939.509999998</v>
      </c>
      <c r="E23" s="587">
        <v>0</v>
      </c>
      <c r="F23" s="587">
        <v>0</v>
      </c>
      <c r="G23" s="587">
        <v>0</v>
      </c>
      <c r="H23" s="587">
        <v>0</v>
      </c>
      <c r="I23" s="592">
        <f t="shared" si="0"/>
        <v>17340939.509999998</v>
      </c>
    </row>
    <row r="26" spans="1:9" ht="25.5">
      <c r="B26" s="499" t="s">
        <v>691</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topLeftCell="C7" workbookViewId="0">
      <selection activeCell="I29" sqref="I29"/>
    </sheetView>
  </sheetViews>
  <sheetFormatPr defaultColWidth="9.140625" defaultRowHeight="12.75"/>
  <cols>
    <col min="1" max="1" width="11" style="470" bestFit="1" customWidth="1"/>
    <col min="2" max="2" width="93.42578125" style="470" customWidth="1"/>
    <col min="3" max="8" width="22" style="470" customWidth="1"/>
    <col min="9" max="9" width="32.5703125" style="470" customWidth="1"/>
    <col min="10" max="16384" width="9.140625" style="470"/>
  </cols>
  <sheetData>
    <row r="1" spans="1:9" ht="13.5">
      <c r="A1" s="460" t="s">
        <v>30</v>
      </c>
      <c r="B1" s="3" t="str">
        <f>'Info '!C2</f>
        <v>JSC " Halyk Bank Georgia"</v>
      </c>
    </row>
    <row r="2" spans="1:9" ht="13.5">
      <c r="A2" s="461" t="s">
        <v>31</v>
      </c>
      <c r="B2" s="497">
        <f>'1. key ratios '!B2</f>
        <v>44926</v>
      </c>
    </row>
    <row r="3" spans="1:9">
      <c r="A3" s="462" t="s">
        <v>565</v>
      </c>
    </row>
    <row r="4" spans="1:9">
      <c r="C4" s="501" t="s">
        <v>0</v>
      </c>
      <c r="D4" s="501" t="s">
        <v>1</v>
      </c>
      <c r="E4" s="501" t="s">
        <v>2</v>
      </c>
      <c r="F4" s="501" t="s">
        <v>3</v>
      </c>
      <c r="G4" s="501" t="s">
        <v>4</v>
      </c>
      <c r="H4" s="501" t="s">
        <v>5</v>
      </c>
      <c r="I4" s="501" t="s">
        <v>8</v>
      </c>
    </row>
    <row r="5" spans="1:9" ht="46.5" customHeight="1">
      <c r="A5" s="704" t="s">
        <v>706</v>
      </c>
      <c r="B5" s="705"/>
      <c r="C5" s="721" t="s">
        <v>553</v>
      </c>
      <c r="D5" s="721"/>
      <c r="E5" s="721" t="s">
        <v>554</v>
      </c>
      <c r="F5" s="721" t="s">
        <v>555</v>
      </c>
      <c r="G5" s="719" t="s">
        <v>556</v>
      </c>
      <c r="H5" s="719" t="s">
        <v>557</v>
      </c>
      <c r="I5" s="502" t="s">
        <v>558</v>
      </c>
    </row>
    <row r="6" spans="1:9" ht="75" customHeight="1">
      <c r="A6" s="708"/>
      <c r="B6" s="709"/>
      <c r="C6" s="490" t="s">
        <v>559</v>
      </c>
      <c r="D6" s="490" t="s">
        <v>560</v>
      </c>
      <c r="E6" s="721"/>
      <c r="F6" s="721"/>
      <c r="G6" s="720"/>
      <c r="H6" s="720"/>
      <c r="I6" s="502" t="s">
        <v>561</v>
      </c>
    </row>
    <row r="7" spans="1:9">
      <c r="A7" s="466">
        <v>1</v>
      </c>
      <c r="B7" s="471" t="s">
        <v>696</v>
      </c>
      <c r="C7" s="587">
        <v>1189395.2399999998</v>
      </c>
      <c r="D7" s="587">
        <v>241810323.61000001</v>
      </c>
      <c r="E7" s="587">
        <v>473464.08999999997</v>
      </c>
      <c r="F7" s="587">
        <v>223026.00999999995</v>
      </c>
      <c r="G7" s="587">
        <v>0</v>
      </c>
      <c r="H7" s="587">
        <v>0</v>
      </c>
      <c r="I7" s="467">
        <f t="shared" ref="I7:I34" si="0">C7+D7-E7-F7-G7</f>
        <v>242303228.75000003</v>
      </c>
    </row>
    <row r="8" spans="1:9">
      <c r="A8" s="466">
        <v>2</v>
      </c>
      <c r="B8" s="471" t="s">
        <v>566</v>
      </c>
      <c r="C8" s="587">
        <v>3245490.51</v>
      </c>
      <c r="D8" s="587">
        <v>76391978.330000013</v>
      </c>
      <c r="E8" s="587">
        <v>1177322.73</v>
      </c>
      <c r="F8" s="587">
        <v>902341.57999999984</v>
      </c>
      <c r="G8" s="587">
        <v>0</v>
      </c>
      <c r="H8" s="587">
        <v>0</v>
      </c>
      <c r="I8" s="467">
        <f t="shared" si="0"/>
        <v>77557804.530000016</v>
      </c>
    </row>
    <row r="9" spans="1:9">
      <c r="A9" s="466">
        <v>3</v>
      </c>
      <c r="B9" s="471" t="s">
        <v>567</v>
      </c>
      <c r="C9" s="587">
        <v>0</v>
      </c>
      <c r="D9" s="587">
        <v>0</v>
      </c>
      <c r="E9" s="587">
        <v>0</v>
      </c>
      <c r="F9" s="587">
        <v>0</v>
      </c>
      <c r="G9" s="587">
        <v>0</v>
      </c>
      <c r="H9" s="587">
        <v>0</v>
      </c>
      <c r="I9" s="467">
        <f t="shared" si="0"/>
        <v>0</v>
      </c>
    </row>
    <row r="10" spans="1:9">
      <c r="A10" s="466">
        <v>4</v>
      </c>
      <c r="B10" s="471" t="s">
        <v>697</v>
      </c>
      <c r="C10" s="587">
        <v>1985927.1800000002</v>
      </c>
      <c r="D10" s="587">
        <v>33740197.610000007</v>
      </c>
      <c r="E10" s="587">
        <v>1109883.1399999999</v>
      </c>
      <c r="F10" s="587">
        <v>566575.9099999998</v>
      </c>
      <c r="G10" s="587">
        <v>0</v>
      </c>
      <c r="H10" s="587">
        <v>0</v>
      </c>
      <c r="I10" s="467">
        <f t="shared" si="0"/>
        <v>34049665.74000001</v>
      </c>
    </row>
    <row r="11" spans="1:9">
      <c r="A11" s="466">
        <v>5</v>
      </c>
      <c r="B11" s="471" t="s">
        <v>568</v>
      </c>
      <c r="C11" s="587">
        <v>11460128.809999997</v>
      </c>
      <c r="D11" s="587">
        <v>104419355.97000003</v>
      </c>
      <c r="E11" s="587">
        <v>5440493.6000000015</v>
      </c>
      <c r="F11" s="587">
        <v>1695319.3499999992</v>
      </c>
      <c r="G11" s="587">
        <v>0</v>
      </c>
      <c r="H11" s="587">
        <v>0</v>
      </c>
      <c r="I11" s="467">
        <f t="shared" si="0"/>
        <v>108743671.83000004</v>
      </c>
    </row>
    <row r="12" spans="1:9">
      <c r="A12" s="466">
        <v>6</v>
      </c>
      <c r="B12" s="471" t="s">
        <v>569</v>
      </c>
      <c r="C12" s="587">
        <v>1316798.3900000001</v>
      </c>
      <c r="D12" s="587">
        <v>22663068.73</v>
      </c>
      <c r="E12" s="587">
        <v>1222303.0799999998</v>
      </c>
      <c r="F12" s="587">
        <v>289790.50999999983</v>
      </c>
      <c r="G12" s="587">
        <v>0</v>
      </c>
      <c r="H12" s="587">
        <v>0</v>
      </c>
      <c r="I12" s="467">
        <f t="shared" si="0"/>
        <v>22467773.530000001</v>
      </c>
    </row>
    <row r="13" spans="1:9">
      <c r="A13" s="466">
        <v>7</v>
      </c>
      <c r="B13" s="471" t="s">
        <v>570</v>
      </c>
      <c r="C13" s="587">
        <v>539025.86</v>
      </c>
      <c r="D13" s="587">
        <v>252436.56999999998</v>
      </c>
      <c r="E13" s="587">
        <v>162354.57</v>
      </c>
      <c r="F13" s="587">
        <v>4994.29</v>
      </c>
      <c r="G13" s="587">
        <v>0</v>
      </c>
      <c r="H13" s="587">
        <v>0</v>
      </c>
      <c r="I13" s="467">
        <f t="shared" si="0"/>
        <v>624113.56999999983</v>
      </c>
    </row>
    <row r="14" spans="1:9">
      <c r="A14" s="466">
        <v>8</v>
      </c>
      <c r="B14" s="471" t="s">
        <v>571</v>
      </c>
      <c r="C14" s="587">
        <v>58125.89</v>
      </c>
      <c r="D14" s="587">
        <v>5892729.3700000001</v>
      </c>
      <c r="E14" s="587">
        <v>24736.149999999998</v>
      </c>
      <c r="F14" s="587">
        <v>116588.81000000001</v>
      </c>
      <c r="G14" s="587">
        <v>0</v>
      </c>
      <c r="H14" s="587">
        <v>0</v>
      </c>
      <c r="I14" s="467">
        <f t="shared" si="0"/>
        <v>5809530.2999999998</v>
      </c>
    </row>
    <row r="15" spans="1:9">
      <c r="A15" s="466">
        <v>9</v>
      </c>
      <c r="B15" s="471" t="s">
        <v>572</v>
      </c>
      <c r="C15" s="587">
        <v>3445360.6500000004</v>
      </c>
      <c r="D15" s="587">
        <v>10464295.040000001</v>
      </c>
      <c r="E15" s="587">
        <v>1309486.18</v>
      </c>
      <c r="F15" s="587">
        <v>153185.72000000003</v>
      </c>
      <c r="G15" s="587">
        <v>0</v>
      </c>
      <c r="H15" s="587">
        <v>0</v>
      </c>
      <c r="I15" s="467">
        <f t="shared" si="0"/>
        <v>12446983.790000001</v>
      </c>
    </row>
    <row r="16" spans="1:9">
      <c r="A16" s="466">
        <v>10</v>
      </c>
      <c r="B16" s="471" t="s">
        <v>573</v>
      </c>
      <c r="C16" s="587">
        <v>77278.900000000009</v>
      </c>
      <c r="D16" s="587">
        <v>891889.11</v>
      </c>
      <c r="E16" s="587">
        <v>29452.949999999997</v>
      </c>
      <c r="F16" s="587">
        <v>16560.760000000002</v>
      </c>
      <c r="G16" s="587">
        <v>0</v>
      </c>
      <c r="H16" s="587">
        <v>0</v>
      </c>
      <c r="I16" s="467">
        <f t="shared" si="0"/>
        <v>923154.3</v>
      </c>
    </row>
    <row r="17" spans="1:10">
      <c r="A17" s="466">
        <v>11</v>
      </c>
      <c r="B17" s="471" t="s">
        <v>574</v>
      </c>
      <c r="C17" s="587">
        <v>27637.29</v>
      </c>
      <c r="D17" s="587">
        <v>13351887.540000001</v>
      </c>
      <c r="E17" s="587">
        <v>13402.37</v>
      </c>
      <c r="F17" s="587">
        <v>266705.76000000007</v>
      </c>
      <c r="G17" s="587">
        <v>0</v>
      </c>
      <c r="H17" s="587">
        <v>0</v>
      </c>
      <c r="I17" s="467">
        <f t="shared" si="0"/>
        <v>13099416.700000001</v>
      </c>
    </row>
    <row r="18" spans="1:10">
      <c r="A18" s="466">
        <v>12</v>
      </c>
      <c r="B18" s="471" t="s">
        <v>575</v>
      </c>
      <c r="C18" s="587">
        <v>8132398.1100000013</v>
      </c>
      <c r="D18" s="587">
        <v>56963117.209999941</v>
      </c>
      <c r="E18" s="587">
        <v>3110051.2799999989</v>
      </c>
      <c r="F18" s="587">
        <v>1057389.9799999993</v>
      </c>
      <c r="G18" s="587">
        <v>0</v>
      </c>
      <c r="H18" s="587">
        <v>0</v>
      </c>
      <c r="I18" s="467">
        <f t="shared" si="0"/>
        <v>60928074.059999943</v>
      </c>
    </row>
    <row r="19" spans="1:10">
      <c r="A19" s="466">
        <v>13</v>
      </c>
      <c r="B19" s="471" t="s">
        <v>576</v>
      </c>
      <c r="C19" s="587">
        <v>2089599.74</v>
      </c>
      <c r="D19" s="587">
        <v>47445308.460000023</v>
      </c>
      <c r="E19" s="587">
        <v>1398886.4600000002</v>
      </c>
      <c r="F19" s="587">
        <v>803225.35000000021</v>
      </c>
      <c r="G19" s="587">
        <v>0</v>
      </c>
      <c r="H19" s="587">
        <v>0</v>
      </c>
      <c r="I19" s="467">
        <f t="shared" si="0"/>
        <v>47332796.390000023</v>
      </c>
    </row>
    <row r="20" spans="1:10">
      <c r="A20" s="466">
        <v>14</v>
      </c>
      <c r="B20" s="471" t="s">
        <v>577</v>
      </c>
      <c r="C20" s="587">
        <v>2877517.41</v>
      </c>
      <c r="D20" s="587">
        <v>57011273.640000001</v>
      </c>
      <c r="E20" s="587">
        <v>1584284.9899999998</v>
      </c>
      <c r="F20" s="587">
        <v>988811.3</v>
      </c>
      <c r="G20" s="587">
        <v>0</v>
      </c>
      <c r="H20" s="587">
        <v>0</v>
      </c>
      <c r="I20" s="467">
        <f t="shared" si="0"/>
        <v>57315694.759999998</v>
      </c>
    </row>
    <row r="21" spans="1:10">
      <c r="A21" s="466">
        <v>15</v>
      </c>
      <c r="B21" s="471" t="s">
        <v>578</v>
      </c>
      <c r="C21" s="587">
        <v>2652897.2599999998</v>
      </c>
      <c r="D21" s="587">
        <v>20911110.43</v>
      </c>
      <c r="E21" s="587">
        <v>946144.18000000017</v>
      </c>
      <c r="F21" s="587">
        <v>386603.91000000003</v>
      </c>
      <c r="G21" s="587">
        <v>0</v>
      </c>
      <c r="H21" s="587">
        <v>0</v>
      </c>
      <c r="I21" s="467">
        <f t="shared" si="0"/>
        <v>22231259.599999998</v>
      </c>
    </row>
    <row r="22" spans="1:10">
      <c r="A22" s="466">
        <v>16</v>
      </c>
      <c r="B22" s="471" t="s">
        <v>579</v>
      </c>
      <c r="C22" s="587">
        <v>513.26</v>
      </c>
      <c r="D22" s="587">
        <v>1418706.4300000002</v>
      </c>
      <c r="E22" s="587">
        <v>513.26</v>
      </c>
      <c r="F22" s="587">
        <v>28184.199999999997</v>
      </c>
      <c r="G22" s="587">
        <v>0</v>
      </c>
      <c r="H22" s="587">
        <v>0</v>
      </c>
      <c r="I22" s="467">
        <f t="shared" si="0"/>
        <v>1390522.2300000002</v>
      </c>
    </row>
    <row r="23" spans="1:10">
      <c r="A23" s="466">
        <v>17</v>
      </c>
      <c r="B23" s="471" t="s">
        <v>700</v>
      </c>
      <c r="C23" s="587">
        <v>181611.42</v>
      </c>
      <c r="D23" s="587">
        <v>11457717.83</v>
      </c>
      <c r="E23" s="587">
        <v>982534.03</v>
      </c>
      <c r="F23" s="587">
        <v>46452.69</v>
      </c>
      <c r="G23" s="587">
        <v>0</v>
      </c>
      <c r="H23" s="587">
        <v>0</v>
      </c>
      <c r="I23" s="467">
        <f t="shared" si="0"/>
        <v>10610342.530000001</v>
      </c>
    </row>
    <row r="24" spans="1:10">
      <c r="A24" s="466">
        <v>18</v>
      </c>
      <c r="B24" s="471" t="s">
        <v>580</v>
      </c>
      <c r="C24" s="587">
        <v>18659.240000000002</v>
      </c>
      <c r="D24" s="587">
        <v>3897843.76</v>
      </c>
      <c r="E24" s="587">
        <v>6300.09</v>
      </c>
      <c r="F24" s="587">
        <v>75183.319999999992</v>
      </c>
      <c r="G24" s="587">
        <v>0</v>
      </c>
      <c r="H24" s="587">
        <v>0</v>
      </c>
      <c r="I24" s="467">
        <f t="shared" si="0"/>
        <v>3835019.5900000003</v>
      </c>
    </row>
    <row r="25" spans="1:10">
      <c r="A25" s="466">
        <v>19</v>
      </c>
      <c r="B25" s="471" t="s">
        <v>581</v>
      </c>
      <c r="C25" s="587">
        <v>309694.01999999996</v>
      </c>
      <c r="D25" s="587">
        <v>889794.62</v>
      </c>
      <c r="E25" s="587">
        <v>92908.21</v>
      </c>
      <c r="F25" s="587">
        <v>17764.87</v>
      </c>
      <c r="G25" s="587">
        <v>0</v>
      </c>
      <c r="H25" s="587">
        <v>0</v>
      </c>
      <c r="I25" s="467">
        <f t="shared" si="0"/>
        <v>1088815.5599999998</v>
      </c>
    </row>
    <row r="26" spans="1:10">
      <c r="A26" s="466">
        <v>20</v>
      </c>
      <c r="B26" s="471" t="s">
        <v>699</v>
      </c>
      <c r="C26" s="587">
        <v>89893.750000000015</v>
      </c>
      <c r="D26" s="587">
        <v>29302736.530000001</v>
      </c>
      <c r="E26" s="587">
        <v>815669.69000000006</v>
      </c>
      <c r="F26" s="587">
        <v>425590.93999999971</v>
      </c>
      <c r="G26" s="587">
        <v>0</v>
      </c>
      <c r="H26" s="587">
        <v>0</v>
      </c>
      <c r="I26" s="467">
        <f t="shared" si="0"/>
        <v>28151369.649999999</v>
      </c>
      <c r="J26" s="473"/>
    </row>
    <row r="27" spans="1:10">
      <c r="A27" s="466">
        <v>21</v>
      </c>
      <c r="B27" s="471" t="s">
        <v>582</v>
      </c>
      <c r="C27" s="587">
        <v>1323426.99</v>
      </c>
      <c r="D27" s="587">
        <v>684177.99000000011</v>
      </c>
      <c r="E27" s="587">
        <v>397028.1</v>
      </c>
      <c r="F27" s="587">
        <v>13616.06</v>
      </c>
      <c r="G27" s="587">
        <v>0</v>
      </c>
      <c r="H27" s="587">
        <v>0</v>
      </c>
      <c r="I27" s="467">
        <f t="shared" si="0"/>
        <v>1596960.8199999998</v>
      </c>
      <c r="J27" s="473"/>
    </row>
    <row r="28" spans="1:10">
      <c r="A28" s="466">
        <v>22</v>
      </c>
      <c r="B28" s="471" t="s">
        <v>583</v>
      </c>
      <c r="C28" s="587">
        <v>430299.76</v>
      </c>
      <c r="D28" s="587">
        <v>892525.48</v>
      </c>
      <c r="E28" s="587">
        <v>161571.59</v>
      </c>
      <c r="F28" s="587">
        <v>13511.81</v>
      </c>
      <c r="G28" s="587">
        <v>0</v>
      </c>
      <c r="H28" s="587">
        <v>0</v>
      </c>
      <c r="I28" s="467">
        <f t="shared" si="0"/>
        <v>1147741.8399999999</v>
      </c>
      <c r="J28" s="473"/>
    </row>
    <row r="29" spans="1:10">
      <c r="A29" s="466">
        <v>23</v>
      </c>
      <c r="B29" s="471" t="s">
        <v>584</v>
      </c>
      <c r="C29" s="587">
        <v>12195310.579999998</v>
      </c>
      <c r="D29" s="587">
        <v>64812796.669999987</v>
      </c>
      <c r="E29" s="587">
        <v>5296376.1099999985</v>
      </c>
      <c r="F29" s="587">
        <v>1157058.4800000004</v>
      </c>
      <c r="G29" s="587">
        <v>0</v>
      </c>
      <c r="H29" s="587">
        <v>0</v>
      </c>
      <c r="I29" s="467">
        <f t="shared" si="0"/>
        <v>70554672.659999982</v>
      </c>
      <c r="J29" s="473"/>
    </row>
    <row r="30" spans="1:10">
      <c r="A30" s="466">
        <v>24</v>
      </c>
      <c r="B30" s="471" t="s">
        <v>698</v>
      </c>
      <c r="C30" s="587">
        <v>1087379.7200000002</v>
      </c>
      <c r="D30" s="587">
        <v>23144015.340000004</v>
      </c>
      <c r="E30" s="587">
        <v>611919.63</v>
      </c>
      <c r="F30" s="587">
        <v>398007.23000000004</v>
      </c>
      <c r="G30" s="587">
        <v>0</v>
      </c>
      <c r="H30" s="587">
        <v>0</v>
      </c>
      <c r="I30" s="467">
        <f t="shared" si="0"/>
        <v>23221468.200000003</v>
      </c>
      <c r="J30" s="473"/>
    </row>
    <row r="31" spans="1:10">
      <c r="A31" s="466">
        <v>25</v>
      </c>
      <c r="B31" s="471" t="s">
        <v>585</v>
      </c>
      <c r="C31" s="587">
        <v>4778864.3399999989</v>
      </c>
      <c r="D31" s="587">
        <v>31324807.390000027</v>
      </c>
      <c r="E31" s="587">
        <v>1763601.0400000005</v>
      </c>
      <c r="F31" s="587">
        <v>596514.85000000079</v>
      </c>
      <c r="G31" s="587">
        <v>0</v>
      </c>
      <c r="H31" s="587">
        <v>0</v>
      </c>
      <c r="I31" s="467">
        <f t="shared" si="0"/>
        <v>33743555.840000026</v>
      </c>
      <c r="J31" s="473"/>
    </row>
    <row r="32" spans="1:10">
      <c r="A32" s="466">
        <v>26</v>
      </c>
      <c r="B32" s="471" t="s">
        <v>695</v>
      </c>
      <c r="C32" s="587">
        <v>0</v>
      </c>
      <c r="D32" s="587">
        <v>0</v>
      </c>
      <c r="E32" s="587">
        <v>0</v>
      </c>
      <c r="F32" s="587">
        <v>0</v>
      </c>
      <c r="G32" s="587">
        <v>0</v>
      </c>
      <c r="H32" s="587">
        <v>0</v>
      </c>
      <c r="I32" s="467">
        <f t="shared" si="0"/>
        <v>0</v>
      </c>
      <c r="J32" s="473"/>
    </row>
    <row r="33" spans="1:10">
      <c r="A33" s="466">
        <v>27</v>
      </c>
      <c r="B33" s="466" t="s">
        <v>586</v>
      </c>
      <c r="C33" s="587">
        <v>20716702.129999995</v>
      </c>
      <c r="D33" s="587">
        <v>62896575.889999837</v>
      </c>
      <c r="E33" s="587">
        <v>9241311.9600000009</v>
      </c>
      <c r="F33" s="587">
        <v>0</v>
      </c>
      <c r="G33" s="587">
        <v>0</v>
      </c>
      <c r="H33" s="587">
        <v>0</v>
      </c>
      <c r="I33" s="467">
        <f t="shared" si="0"/>
        <v>74371966.059999824</v>
      </c>
      <c r="J33" s="473"/>
    </row>
    <row r="34" spans="1:10">
      <c r="A34" s="466">
        <v>28</v>
      </c>
      <c r="B34" s="472" t="s">
        <v>108</v>
      </c>
      <c r="C34" s="472">
        <f>SUM(C7:C33)</f>
        <v>80229936.449999988</v>
      </c>
      <c r="D34" s="472">
        <f t="shared" ref="D34:H34" si="1">SUM(D7:D33)</f>
        <v>922930669.54999995</v>
      </c>
      <c r="E34" s="472">
        <f t="shared" si="1"/>
        <v>37371999.480000004</v>
      </c>
      <c r="F34" s="472">
        <f t="shared" si="1"/>
        <v>10243003.690000001</v>
      </c>
      <c r="G34" s="472">
        <f t="shared" si="1"/>
        <v>0</v>
      </c>
      <c r="H34" s="472">
        <f t="shared" si="1"/>
        <v>0</v>
      </c>
      <c r="I34" s="467">
        <f t="shared" si="0"/>
        <v>955545602.82999992</v>
      </c>
      <c r="J34" s="473"/>
    </row>
    <row r="35" spans="1:10">
      <c r="A35" s="473"/>
      <c r="B35" s="473"/>
      <c r="C35" s="473"/>
      <c r="D35" s="473"/>
      <c r="E35" s="473"/>
      <c r="F35" s="473"/>
      <c r="G35" s="473"/>
      <c r="H35" s="473"/>
      <c r="I35" s="473"/>
      <c r="J35" s="473"/>
    </row>
    <row r="36" spans="1:10">
      <c r="A36" s="473"/>
      <c r="B36" s="506"/>
      <c r="C36" s="473"/>
      <c r="D36" s="473"/>
      <c r="E36" s="473"/>
      <c r="F36" s="473"/>
      <c r="G36" s="473"/>
      <c r="H36" s="473"/>
      <c r="I36" s="473"/>
      <c r="J36" s="473"/>
    </row>
    <row r="37" spans="1:10">
      <c r="A37" s="473"/>
      <c r="B37" s="473"/>
      <c r="C37" s="473"/>
      <c r="D37" s="473"/>
      <c r="E37" s="473"/>
      <c r="F37" s="473"/>
      <c r="G37" s="473"/>
      <c r="H37" s="473"/>
      <c r="I37" s="473"/>
      <c r="J37" s="473"/>
    </row>
    <row r="38" spans="1:10">
      <c r="A38" s="473"/>
      <c r="B38" s="473"/>
      <c r="C38" s="473"/>
      <c r="D38" s="473"/>
      <c r="E38" s="473"/>
      <c r="F38" s="473"/>
      <c r="G38" s="473"/>
      <c r="H38" s="473"/>
      <c r="I38" s="473"/>
      <c r="J38" s="473"/>
    </row>
    <row r="39" spans="1:10">
      <c r="A39" s="473"/>
      <c r="B39" s="473"/>
      <c r="C39" s="473"/>
      <c r="D39" s="473"/>
      <c r="E39" s="473"/>
      <c r="F39" s="473"/>
      <c r="G39" s="473"/>
      <c r="H39" s="473"/>
      <c r="I39" s="473"/>
      <c r="J39" s="473"/>
    </row>
    <row r="40" spans="1:10">
      <c r="A40" s="473"/>
      <c r="B40" s="473"/>
      <c r="C40" s="473"/>
      <c r="D40" s="473"/>
      <c r="E40" s="473"/>
      <c r="F40" s="473"/>
      <c r="G40" s="473"/>
      <c r="H40" s="473"/>
      <c r="I40" s="473"/>
      <c r="J40" s="473"/>
    </row>
    <row r="41" spans="1:10">
      <c r="A41" s="473"/>
      <c r="B41" s="473"/>
      <c r="C41" s="473"/>
      <c r="D41" s="473"/>
      <c r="E41" s="473"/>
      <c r="F41" s="473"/>
      <c r="G41" s="473"/>
      <c r="H41" s="473"/>
      <c r="I41" s="473"/>
      <c r="J41" s="473"/>
    </row>
    <row r="42" spans="1:10">
      <c r="A42" s="507"/>
      <c r="B42" s="507"/>
      <c r="C42" s="473"/>
      <c r="D42" s="473"/>
      <c r="E42" s="473"/>
      <c r="F42" s="473"/>
      <c r="G42" s="473"/>
      <c r="H42" s="473"/>
      <c r="I42" s="473"/>
      <c r="J42" s="473"/>
    </row>
    <row r="43" spans="1:10">
      <c r="A43" s="507"/>
      <c r="B43" s="507"/>
      <c r="C43" s="473"/>
      <c r="D43" s="473"/>
      <c r="E43" s="473"/>
      <c r="F43" s="473"/>
      <c r="G43" s="473"/>
      <c r="H43" s="473"/>
      <c r="I43" s="473"/>
      <c r="J43" s="473"/>
    </row>
    <row r="44" spans="1:10">
      <c r="A44" s="473"/>
      <c r="B44" s="473"/>
      <c r="C44" s="473"/>
      <c r="D44" s="473"/>
      <c r="E44" s="473"/>
      <c r="F44" s="473"/>
      <c r="G44" s="473"/>
      <c r="H44" s="473"/>
      <c r="I44" s="473"/>
      <c r="J44" s="473"/>
    </row>
    <row r="45" spans="1:10">
      <c r="A45" s="473"/>
      <c r="B45" s="473"/>
      <c r="C45" s="473"/>
      <c r="D45" s="473"/>
      <c r="E45" s="473"/>
      <c r="F45" s="473"/>
      <c r="G45" s="473"/>
      <c r="H45" s="473"/>
      <c r="I45" s="473"/>
      <c r="J45" s="473"/>
    </row>
    <row r="46" spans="1:10">
      <c r="A46" s="473"/>
      <c r="B46" s="473"/>
      <c r="C46" s="473"/>
      <c r="D46" s="473"/>
      <c r="E46" s="473"/>
      <c r="F46" s="473"/>
      <c r="G46" s="473"/>
      <c r="H46" s="473"/>
      <c r="I46" s="473"/>
      <c r="J46" s="473"/>
    </row>
    <row r="47" spans="1:10">
      <c r="A47" s="473"/>
      <c r="B47" s="473"/>
      <c r="C47" s="473"/>
      <c r="D47" s="473"/>
      <c r="E47" s="473"/>
      <c r="F47" s="473"/>
      <c r="G47" s="473"/>
      <c r="H47" s="473"/>
      <c r="I47" s="473"/>
      <c r="J47" s="473"/>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Normal="100" workbookViewId="0">
      <selection activeCell="C6" sqref="C6:C19"/>
    </sheetView>
  </sheetViews>
  <sheetFormatPr defaultColWidth="9.140625" defaultRowHeight="12.75"/>
  <cols>
    <col min="1" max="1" width="11.85546875" style="470" bestFit="1" customWidth="1"/>
    <col min="2" max="2" width="108" style="470" bestFit="1" customWidth="1"/>
    <col min="3" max="4" width="35.5703125" style="470" customWidth="1"/>
    <col min="5" max="16384" width="9.140625" style="470"/>
  </cols>
  <sheetData>
    <row r="1" spans="1:4" ht="13.5">
      <c r="A1" s="460" t="s">
        <v>30</v>
      </c>
      <c r="B1" s="3" t="str">
        <f>'Info '!C2</f>
        <v>JSC " Halyk Bank Georgia"</v>
      </c>
    </row>
    <row r="2" spans="1:4" ht="13.5">
      <c r="A2" s="461" t="s">
        <v>31</v>
      </c>
      <c r="B2" s="497">
        <f>'1. key ratios '!B2</f>
        <v>44926</v>
      </c>
    </row>
    <row r="3" spans="1:4">
      <c r="A3" s="462" t="s">
        <v>587</v>
      </c>
    </row>
    <row r="5" spans="1:4" ht="25.5">
      <c r="A5" s="722" t="s">
        <v>588</v>
      </c>
      <c r="B5" s="722"/>
      <c r="C5" s="494" t="s">
        <v>589</v>
      </c>
      <c r="D5" s="494" t="s">
        <v>590</v>
      </c>
    </row>
    <row r="6" spans="1:4">
      <c r="A6" s="474">
        <v>1</v>
      </c>
      <c r="B6" s="475" t="s">
        <v>591</v>
      </c>
      <c r="C6" s="588">
        <v>39900326</v>
      </c>
      <c r="D6" s="466">
        <v>0</v>
      </c>
    </row>
    <row r="7" spans="1:4">
      <c r="A7" s="476">
        <v>2</v>
      </c>
      <c r="B7" s="475" t="s">
        <v>592</v>
      </c>
      <c r="C7" s="588">
        <f>SUM(C8:C11)</f>
        <v>6182368.3745325692</v>
      </c>
      <c r="D7" s="466">
        <f>SUM(D8:D11)</f>
        <v>0</v>
      </c>
    </row>
    <row r="8" spans="1:4">
      <c r="A8" s="477">
        <v>2.1</v>
      </c>
      <c r="B8" s="478" t="s">
        <v>703</v>
      </c>
      <c r="C8" s="587">
        <v>4026030.1367118522</v>
      </c>
      <c r="D8" s="466">
        <v>0</v>
      </c>
    </row>
    <row r="9" spans="1:4">
      <c r="A9" s="477">
        <v>2.2000000000000002</v>
      </c>
      <c r="B9" s="478" t="s">
        <v>701</v>
      </c>
      <c r="C9" s="587">
        <v>1813543.0637266284</v>
      </c>
      <c r="D9" s="466">
        <v>0</v>
      </c>
    </row>
    <row r="10" spans="1:4">
      <c r="A10" s="477">
        <v>2.2999999999999998</v>
      </c>
      <c r="B10" s="478" t="s">
        <v>593</v>
      </c>
      <c r="C10" s="587">
        <v>342795.1740940882</v>
      </c>
      <c r="D10" s="466">
        <v>0</v>
      </c>
    </row>
    <row r="11" spans="1:4">
      <c r="A11" s="477">
        <v>2.4</v>
      </c>
      <c r="B11" s="478" t="s">
        <v>594</v>
      </c>
      <c r="C11" s="587">
        <v>0</v>
      </c>
      <c r="D11" s="466">
        <v>0</v>
      </c>
    </row>
    <row r="12" spans="1:4">
      <c r="A12" s="474">
        <v>3</v>
      </c>
      <c r="B12" s="475" t="s">
        <v>595</v>
      </c>
      <c r="C12" s="588">
        <f>SUM(C13:C18)</f>
        <v>7709002.3745325506</v>
      </c>
      <c r="D12" s="466">
        <f>SUM(D13:D18)</f>
        <v>0</v>
      </c>
    </row>
    <row r="13" spans="1:4">
      <c r="A13" s="477">
        <v>3.1</v>
      </c>
      <c r="B13" s="478" t="s">
        <v>596</v>
      </c>
      <c r="C13" s="587">
        <v>0</v>
      </c>
      <c r="D13" s="466">
        <v>0</v>
      </c>
    </row>
    <row r="14" spans="1:4">
      <c r="A14" s="477">
        <v>3.2</v>
      </c>
      <c r="B14" s="478" t="s">
        <v>597</v>
      </c>
      <c r="C14" s="587">
        <v>1272252.5364959612</v>
      </c>
      <c r="D14" s="466">
        <v>0</v>
      </c>
    </row>
    <row r="15" spans="1:4">
      <c r="A15" s="477">
        <v>3.3</v>
      </c>
      <c r="B15" s="478" t="s">
        <v>692</v>
      </c>
      <c r="C15" s="587">
        <v>5475829.7335310914</v>
      </c>
      <c r="D15" s="466">
        <v>0</v>
      </c>
    </row>
    <row r="16" spans="1:4">
      <c r="A16" s="477">
        <v>3.4</v>
      </c>
      <c r="B16" s="478" t="s">
        <v>702</v>
      </c>
      <c r="C16" s="587">
        <v>207140.87822003462</v>
      </c>
      <c r="D16" s="466">
        <v>0</v>
      </c>
    </row>
    <row r="17" spans="1:4">
      <c r="A17" s="476">
        <v>3.5</v>
      </c>
      <c r="B17" s="478" t="s">
        <v>598</v>
      </c>
      <c r="C17" s="587">
        <v>753779.22628546343</v>
      </c>
      <c r="D17" s="466">
        <v>0</v>
      </c>
    </row>
    <row r="18" spans="1:4">
      <c r="A18" s="477">
        <v>3.6</v>
      </c>
      <c r="B18" s="478" t="s">
        <v>599</v>
      </c>
      <c r="C18" s="587">
        <v>0</v>
      </c>
      <c r="D18" s="466">
        <v>0</v>
      </c>
    </row>
    <row r="19" spans="1:4">
      <c r="A19" s="479">
        <v>4</v>
      </c>
      <c r="B19" s="475" t="s">
        <v>600</v>
      </c>
      <c r="C19" s="588">
        <f>C6+C7-C12</f>
        <v>38373692.000000015</v>
      </c>
      <c r="D19" s="472">
        <f>D6+D7-D12</f>
        <v>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Normal="100" workbookViewId="0">
      <selection activeCell="C7" sqref="C7:D19"/>
    </sheetView>
  </sheetViews>
  <sheetFormatPr defaultColWidth="9.140625" defaultRowHeight="12.75"/>
  <cols>
    <col min="1" max="1" width="11.85546875" style="470" bestFit="1" customWidth="1"/>
    <col min="2" max="2" width="124.7109375" style="470" customWidth="1"/>
    <col min="3" max="3" width="31.5703125" style="470" customWidth="1"/>
    <col min="4" max="4" width="39.140625" style="470" customWidth="1"/>
    <col min="5" max="16384" width="9.140625" style="470"/>
  </cols>
  <sheetData>
    <row r="1" spans="1:4" ht="13.5">
      <c r="A1" s="460" t="s">
        <v>30</v>
      </c>
      <c r="B1" s="3" t="str">
        <f>'Info '!C2</f>
        <v>JSC " Halyk Bank Georgia"</v>
      </c>
    </row>
    <row r="2" spans="1:4" ht="13.5">
      <c r="A2" s="461" t="s">
        <v>31</v>
      </c>
      <c r="B2" s="497">
        <f>'1. key ratios '!B2</f>
        <v>44926</v>
      </c>
    </row>
    <row r="3" spans="1:4">
      <c r="A3" s="462" t="s">
        <v>601</v>
      </c>
    </row>
    <row r="4" spans="1:4">
      <c r="A4" s="462"/>
    </row>
    <row r="5" spans="1:4" ht="15" customHeight="1">
      <c r="A5" s="723" t="s">
        <v>704</v>
      </c>
      <c r="B5" s="724"/>
      <c r="C5" s="727" t="s">
        <v>602</v>
      </c>
      <c r="D5" s="729" t="s">
        <v>603</v>
      </c>
    </row>
    <row r="6" spans="1:4">
      <c r="A6" s="725"/>
      <c r="B6" s="726"/>
      <c r="C6" s="728"/>
      <c r="D6" s="729"/>
    </row>
    <row r="7" spans="1:4">
      <c r="A7" s="472">
        <v>1</v>
      </c>
      <c r="B7" s="472" t="s">
        <v>591</v>
      </c>
      <c r="C7" s="588">
        <v>62185521.059999965</v>
      </c>
      <c r="D7" s="519"/>
    </row>
    <row r="8" spans="1:4">
      <c r="A8" s="466">
        <v>2</v>
      </c>
      <c r="B8" s="466" t="s">
        <v>604</v>
      </c>
      <c r="C8" s="587">
        <v>13121005.343270399</v>
      </c>
      <c r="D8" s="519"/>
    </row>
    <row r="9" spans="1:4">
      <c r="A9" s="466">
        <v>3</v>
      </c>
      <c r="B9" s="480" t="s">
        <v>605</v>
      </c>
      <c r="C9" s="587">
        <v>0</v>
      </c>
      <c r="D9" s="519"/>
    </row>
    <row r="10" spans="1:4">
      <c r="A10" s="466">
        <v>4</v>
      </c>
      <c r="B10" s="466" t="s">
        <v>606</v>
      </c>
      <c r="C10" s="587">
        <f>SUM(C11:C18)</f>
        <v>15797199.373270398</v>
      </c>
      <c r="D10" s="519"/>
    </row>
    <row r="11" spans="1:4">
      <c r="A11" s="466">
        <v>5</v>
      </c>
      <c r="B11" s="481" t="s">
        <v>607</v>
      </c>
      <c r="C11" s="587">
        <v>0</v>
      </c>
      <c r="D11" s="519"/>
    </row>
    <row r="12" spans="1:4">
      <c r="A12" s="466">
        <v>6</v>
      </c>
      <c r="B12" s="481" t="s">
        <v>608</v>
      </c>
      <c r="C12" s="587">
        <v>0</v>
      </c>
      <c r="D12" s="519"/>
    </row>
    <row r="13" spans="1:4">
      <c r="A13" s="466">
        <v>7</v>
      </c>
      <c r="B13" s="481" t="s">
        <v>609</v>
      </c>
      <c r="C13" s="587">
        <v>10363722.07</v>
      </c>
      <c r="D13" s="519"/>
    </row>
    <row r="14" spans="1:4">
      <c r="A14" s="466">
        <v>8</v>
      </c>
      <c r="B14" s="481" t="s">
        <v>610</v>
      </c>
      <c r="C14" s="587">
        <v>1162995.96</v>
      </c>
      <c r="D14" s="587">
        <v>4946173.3899999997</v>
      </c>
    </row>
    <row r="15" spans="1:4">
      <c r="A15" s="466">
        <v>9</v>
      </c>
      <c r="B15" s="481" t="s">
        <v>611</v>
      </c>
      <c r="C15" s="587">
        <v>0</v>
      </c>
      <c r="D15" s="587">
        <v>0</v>
      </c>
    </row>
    <row r="16" spans="1:4">
      <c r="A16" s="466">
        <v>10</v>
      </c>
      <c r="B16" s="481" t="s">
        <v>612</v>
      </c>
      <c r="C16" s="587">
        <v>0</v>
      </c>
      <c r="D16" s="519"/>
    </row>
    <row r="17" spans="1:4">
      <c r="A17" s="466">
        <v>11</v>
      </c>
      <c r="B17" s="481" t="s">
        <v>613</v>
      </c>
      <c r="C17" s="587">
        <v>2897516.208690837</v>
      </c>
      <c r="D17" s="466">
        <v>0</v>
      </c>
    </row>
    <row r="18" spans="1:4">
      <c r="A18" s="466">
        <v>12</v>
      </c>
      <c r="B18" s="478" t="s">
        <v>709</v>
      </c>
      <c r="C18" s="587">
        <v>1372965.1345795603</v>
      </c>
      <c r="D18" s="519"/>
    </row>
    <row r="19" spans="1:4">
      <c r="A19" s="472">
        <v>13</v>
      </c>
      <c r="B19" s="508" t="s">
        <v>600</v>
      </c>
      <c r="C19" s="588">
        <f>C7+C8+C9-C10</f>
        <v>59509327.029999964</v>
      </c>
      <c r="D19" s="520"/>
    </row>
    <row r="22" spans="1:4">
      <c r="B22" s="460"/>
    </row>
    <row r="23" spans="1:4">
      <c r="B23" s="461"/>
    </row>
    <row r="24" spans="1:4">
      <c r="B24" s="462"/>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tabSelected="1" workbookViewId="0">
      <selection activeCell="D15" sqref="D14:D15"/>
    </sheetView>
  </sheetViews>
  <sheetFormatPr defaultColWidth="9.140625" defaultRowHeight="12.75"/>
  <cols>
    <col min="1" max="1" width="11.85546875" style="470" bestFit="1" customWidth="1"/>
    <col min="2" max="2" width="80.7109375" style="470" customWidth="1"/>
    <col min="3" max="3" width="15.5703125" style="585" customWidth="1"/>
    <col min="4" max="5" width="22.28515625" style="585" customWidth="1"/>
    <col min="6" max="6" width="23.42578125" style="585" customWidth="1"/>
    <col min="7" max="14" width="22.28515625" style="585" customWidth="1"/>
    <col min="15" max="15" width="23.28515625" style="585" bestFit="1" customWidth="1"/>
    <col min="16" max="16" width="21.7109375" style="585" bestFit="1" customWidth="1"/>
    <col min="17" max="19" width="19" style="585" bestFit="1" customWidth="1"/>
    <col min="20" max="20" width="16.140625" style="585" customWidth="1"/>
    <col min="21" max="21" width="21" style="585" customWidth="1"/>
    <col min="22" max="22" width="20" style="470" customWidth="1"/>
    <col min="23" max="16384" width="9.140625" style="470"/>
  </cols>
  <sheetData>
    <row r="1" spans="1:22" ht="13.5">
      <c r="A1" s="460" t="s">
        <v>30</v>
      </c>
      <c r="B1" s="3" t="str">
        <f>'Info '!C2</f>
        <v>JSC " Halyk Bank Georgia"</v>
      </c>
    </row>
    <row r="2" spans="1:22" ht="13.5">
      <c r="A2" s="461" t="s">
        <v>31</v>
      </c>
      <c r="B2" s="497">
        <f>'1. key ratios '!B2</f>
        <v>44926</v>
      </c>
      <c r="C2" s="593"/>
    </row>
    <row r="3" spans="1:22">
      <c r="A3" s="462" t="s">
        <v>614</v>
      </c>
    </row>
    <row r="5" spans="1:22" ht="15" customHeight="1">
      <c r="A5" s="727" t="s">
        <v>539</v>
      </c>
      <c r="B5" s="730"/>
      <c r="C5" s="734" t="s">
        <v>615</v>
      </c>
      <c r="D5" s="735"/>
      <c r="E5" s="735"/>
      <c r="F5" s="735"/>
      <c r="G5" s="735"/>
      <c r="H5" s="735"/>
      <c r="I5" s="735"/>
      <c r="J5" s="735"/>
      <c r="K5" s="735"/>
      <c r="L5" s="735"/>
      <c r="M5" s="735"/>
      <c r="N5" s="735"/>
      <c r="O5" s="735"/>
      <c r="P5" s="735"/>
      <c r="Q5" s="735"/>
      <c r="R5" s="735"/>
      <c r="S5" s="735"/>
      <c r="T5" s="735"/>
      <c r="U5" s="736"/>
      <c r="V5" s="509"/>
    </row>
    <row r="6" spans="1:22">
      <c r="A6" s="731"/>
      <c r="B6" s="732"/>
      <c r="C6" s="737" t="s">
        <v>108</v>
      </c>
      <c r="D6" s="739" t="s">
        <v>616</v>
      </c>
      <c r="E6" s="739"/>
      <c r="F6" s="717"/>
      <c r="G6" s="740" t="s">
        <v>617</v>
      </c>
      <c r="H6" s="741"/>
      <c r="I6" s="741"/>
      <c r="J6" s="741"/>
      <c r="K6" s="742"/>
      <c r="L6" s="594"/>
      <c r="M6" s="743" t="s">
        <v>618</v>
      </c>
      <c r="N6" s="743"/>
      <c r="O6" s="717"/>
      <c r="P6" s="717"/>
      <c r="Q6" s="717"/>
      <c r="R6" s="717"/>
      <c r="S6" s="717"/>
      <c r="T6" s="717"/>
      <c r="U6" s="717"/>
      <c r="V6" s="496"/>
    </row>
    <row r="7" spans="1:22" ht="25.5">
      <c r="A7" s="728"/>
      <c r="B7" s="733"/>
      <c r="C7" s="738"/>
      <c r="D7" s="595"/>
      <c r="E7" s="590" t="s">
        <v>619</v>
      </c>
      <c r="F7" s="590" t="s">
        <v>620</v>
      </c>
      <c r="G7" s="593"/>
      <c r="H7" s="590" t="s">
        <v>619</v>
      </c>
      <c r="I7" s="590" t="s">
        <v>621</v>
      </c>
      <c r="J7" s="590" t="s">
        <v>622</v>
      </c>
      <c r="K7" s="590" t="s">
        <v>623</v>
      </c>
      <c r="L7" s="596"/>
      <c r="M7" s="591" t="s">
        <v>624</v>
      </c>
      <c r="N7" s="590" t="s">
        <v>622</v>
      </c>
      <c r="O7" s="590" t="s">
        <v>625</v>
      </c>
      <c r="P7" s="590" t="s">
        <v>626</v>
      </c>
      <c r="Q7" s="590" t="s">
        <v>627</v>
      </c>
      <c r="R7" s="590" t="s">
        <v>628</v>
      </c>
      <c r="S7" s="590" t="s">
        <v>629</v>
      </c>
      <c r="T7" s="590" t="s">
        <v>630</v>
      </c>
      <c r="U7" s="590" t="s">
        <v>631</v>
      </c>
      <c r="V7" s="509"/>
    </row>
    <row r="8" spans="1:22">
      <c r="A8" s="511">
        <v>1</v>
      </c>
      <c r="B8" s="472" t="s">
        <v>632</v>
      </c>
      <c r="C8" s="588">
        <v>653680399.37000036</v>
      </c>
      <c r="D8" s="588">
        <v>512151077.53000033</v>
      </c>
      <c r="E8" s="588">
        <v>14053709.990000002</v>
      </c>
      <c r="F8" s="588">
        <v>3362072.56</v>
      </c>
      <c r="G8" s="588">
        <v>82019994.809999973</v>
      </c>
      <c r="H8" s="588">
        <v>8743756</v>
      </c>
      <c r="I8" s="588">
        <v>3366065.94</v>
      </c>
      <c r="J8" s="588">
        <v>4744632.6500000004</v>
      </c>
      <c r="K8" s="588">
        <v>0</v>
      </c>
      <c r="L8" s="588">
        <v>59509327.030000016</v>
      </c>
      <c r="M8" s="588">
        <v>8478035.4800000004</v>
      </c>
      <c r="N8" s="588">
        <v>2269909.9900000002</v>
      </c>
      <c r="O8" s="588">
        <v>10627316.23</v>
      </c>
      <c r="P8" s="588">
        <v>6747492.7699999996</v>
      </c>
      <c r="Q8" s="588">
        <v>3284208.1100000003</v>
      </c>
      <c r="R8" s="588">
        <v>4437069.8499999996</v>
      </c>
      <c r="S8" s="588">
        <v>80912.100000000006</v>
      </c>
      <c r="T8" s="588">
        <v>104075.01000000001</v>
      </c>
      <c r="U8" s="588">
        <v>2623238.8600000003</v>
      </c>
      <c r="V8" s="473"/>
    </row>
    <row r="9" spans="1:22">
      <c r="A9" s="466">
        <v>1.1000000000000001</v>
      </c>
      <c r="B9" s="492" t="s">
        <v>633</v>
      </c>
      <c r="C9" s="587">
        <v>0</v>
      </c>
      <c r="D9" s="587">
        <v>0</v>
      </c>
      <c r="E9" s="587">
        <v>0</v>
      </c>
      <c r="F9" s="587">
        <v>0</v>
      </c>
      <c r="G9" s="587">
        <v>0</v>
      </c>
      <c r="H9" s="587">
        <v>0</v>
      </c>
      <c r="I9" s="587">
        <v>0</v>
      </c>
      <c r="J9" s="587">
        <v>0</v>
      </c>
      <c r="K9" s="587">
        <v>0</v>
      </c>
      <c r="L9" s="587">
        <v>0</v>
      </c>
      <c r="M9" s="587">
        <v>0</v>
      </c>
      <c r="N9" s="587">
        <v>0</v>
      </c>
      <c r="O9" s="587">
        <v>0</v>
      </c>
      <c r="P9" s="587">
        <v>0</v>
      </c>
      <c r="Q9" s="587">
        <v>0</v>
      </c>
      <c r="R9" s="587">
        <v>0</v>
      </c>
      <c r="S9" s="587">
        <v>0</v>
      </c>
      <c r="T9" s="587">
        <v>0</v>
      </c>
      <c r="U9" s="587">
        <v>0</v>
      </c>
      <c r="V9" s="473"/>
    </row>
    <row r="10" spans="1:22">
      <c r="A10" s="466">
        <v>1.2</v>
      </c>
      <c r="B10" s="492" t="s">
        <v>634</v>
      </c>
      <c r="C10" s="587">
        <v>0</v>
      </c>
      <c r="D10" s="587">
        <v>0</v>
      </c>
      <c r="E10" s="587">
        <v>0</v>
      </c>
      <c r="F10" s="587">
        <v>0</v>
      </c>
      <c r="G10" s="587">
        <v>0</v>
      </c>
      <c r="H10" s="587">
        <v>0</v>
      </c>
      <c r="I10" s="587">
        <v>0</v>
      </c>
      <c r="J10" s="587">
        <v>0</v>
      </c>
      <c r="K10" s="587">
        <v>0</v>
      </c>
      <c r="L10" s="587">
        <v>0</v>
      </c>
      <c r="M10" s="587">
        <v>0</v>
      </c>
      <c r="N10" s="587">
        <v>0</v>
      </c>
      <c r="O10" s="587">
        <v>0</v>
      </c>
      <c r="P10" s="587">
        <v>0</v>
      </c>
      <c r="Q10" s="587">
        <v>0</v>
      </c>
      <c r="R10" s="587">
        <v>0</v>
      </c>
      <c r="S10" s="587">
        <v>0</v>
      </c>
      <c r="T10" s="587">
        <v>0</v>
      </c>
      <c r="U10" s="587">
        <v>0</v>
      </c>
      <c r="V10" s="473"/>
    </row>
    <row r="11" spans="1:22">
      <c r="A11" s="466">
        <v>1.3</v>
      </c>
      <c r="B11" s="492" t="s">
        <v>635</v>
      </c>
      <c r="C11" s="587">
        <v>0</v>
      </c>
      <c r="D11" s="587">
        <v>0</v>
      </c>
      <c r="E11" s="587">
        <v>0</v>
      </c>
      <c r="F11" s="587">
        <v>0</v>
      </c>
      <c r="G11" s="587">
        <v>0</v>
      </c>
      <c r="H11" s="587">
        <v>0</v>
      </c>
      <c r="I11" s="587">
        <v>0</v>
      </c>
      <c r="J11" s="587">
        <v>0</v>
      </c>
      <c r="K11" s="587">
        <v>0</v>
      </c>
      <c r="L11" s="587">
        <v>0</v>
      </c>
      <c r="M11" s="587">
        <v>0</v>
      </c>
      <c r="N11" s="587">
        <v>0</v>
      </c>
      <c r="O11" s="587">
        <v>0</v>
      </c>
      <c r="P11" s="587">
        <v>0</v>
      </c>
      <c r="Q11" s="587">
        <v>0</v>
      </c>
      <c r="R11" s="587">
        <v>0</v>
      </c>
      <c r="S11" s="587">
        <v>0</v>
      </c>
      <c r="T11" s="587">
        <v>0</v>
      </c>
      <c r="U11" s="587">
        <v>0</v>
      </c>
      <c r="V11" s="473"/>
    </row>
    <row r="12" spans="1:22">
      <c r="A12" s="466">
        <v>1.4</v>
      </c>
      <c r="B12" s="492" t="s">
        <v>636</v>
      </c>
      <c r="C12" s="587">
        <v>32786065.32</v>
      </c>
      <c r="D12" s="587">
        <v>31688465.07</v>
      </c>
      <c r="E12" s="587">
        <v>0</v>
      </c>
      <c r="F12" s="587">
        <v>3362072.56</v>
      </c>
      <c r="G12" s="587">
        <v>0</v>
      </c>
      <c r="H12" s="587">
        <v>0</v>
      </c>
      <c r="I12" s="587">
        <v>0</v>
      </c>
      <c r="J12" s="587">
        <v>0</v>
      </c>
      <c r="K12" s="587">
        <v>0</v>
      </c>
      <c r="L12" s="587">
        <v>1097600.25</v>
      </c>
      <c r="M12" s="587">
        <v>405300</v>
      </c>
      <c r="N12" s="587">
        <v>0</v>
      </c>
      <c r="O12" s="587">
        <v>0</v>
      </c>
      <c r="P12" s="587">
        <v>0</v>
      </c>
      <c r="Q12" s="587">
        <v>157826.79999999999</v>
      </c>
      <c r="R12" s="587">
        <v>534473.44999999995</v>
      </c>
      <c r="S12" s="587">
        <v>0</v>
      </c>
      <c r="T12" s="587">
        <v>0</v>
      </c>
      <c r="U12" s="587">
        <v>59592.45</v>
      </c>
      <c r="V12" s="473"/>
    </row>
    <row r="13" spans="1:22">
      <c r="A13" s="466">
        <v>1.5</v>
      </c>
      <c r="B13" s="492" t="s">
        <v>637</v>
      </c>
      <c r="C13" s="587">
        <v>366924298.12000024</v>
      </c>
      <c r="D13" s="587">
        <v>267747980.85999998</v>
      </c>
      <c r="E13" s="587">
        <v>12216768.580000002</v>
      </c>
      <c r="F13" s="587">
        <v>0</v>
      </c>
      <c r="G13" s="587">
        <v>67080105.529999979</v>
      </c>
      <c r="H13" s="587">
        <v>4543081.46</v>
      </c>
      <c r="I13" s="587">
        <v>2667434.5</v>
      </c>
      <c r="J13" s="587">
        <v>3779861.1000000006</v>
      </c>
      <c r="K13" s="587">
        <v>0</v>
      </c>
      <c r="L13" s="587">
        <v>32096211.730000004</v>
      </c>
      <c r="M13" s="587">
        <v>3174865.4400000004</v>
      </c>
      <c r="N13" s="587">
        <v>669627.22000000009</v>
      </c>
      <c r="O13" s="587">
        <v>6834079.7599999998</v>
      </c>
      <c r="P13" s="587">
        <v>2947188.61</v>
      </c>
      <c r="Q13" s="587">
        <v>1546828.66</v>
      </c>
      <c r="R13" s="587">
        <v>1964597.1</v>
      </c>
      <c r="S13" s="587">
        <v>0</v>
      </c>
      <c r="T13" s="587">
        <v>0</v>
      </c>
      <c r="U13" s="587">
        <v>1060194.42</v>
      </c>
      <c r="V13" s="473"/>
    </row>
    <row r="14" spans="1:22">
      <c r="A14" s="466">
        <v>1.6</v>
      </c>
      <c r="B14" s="492" t="s">
        <v>638</v>
      </c>
      <c r="C14" s="587">
        <v>253970035.93000019</v>
      </c>
      <c r="D14" s="587">
        <v>212714631.60000035</v>
      </c>
      <c r="E14" s="587">
        <v>1836941.4099999997</v>
      </c>
      <c r="F14" s="587">
        <v>0</v>
      </c>
      <c r="G14" s="587">
        <v>14939889.279999999</v>
      </c>
      <c r="H14" s="587">
        <v>4200674.5399999991</v>
      </c>
      <c r="I14" s="587">
        <v>698631.44</v>
      </c>
      <c r="J14" s="587">
        <v>964771.55</v>
      </c>
      <c r="K14" s="587">
        <v>0</v>
      </c>
      <c r="L14" s="587">
        <v>26315515.050000016</v>
      </c>
      <c r="M14" s="587">
        <v>4897870.0399999991</v>
      </c>
      <c r="N14" s="587">
        <v>1600282.77</v>
      </c>
      <c r="O14" s="587">
        <v>3793236.47</v>
      </c>
      <c r="P14" s="587">
        <v>3800304.16</v>
      </c>
      <c r="Q14" s="587">
        <v>1579552.6500000001</v>
      </c>
      <c r="R14" s="587">
        <v>1937999.3000000003</v>
      </c>
      <c r="S14" s="587">
        <v>80912.100000000006</v>
      </c>
      <c r="T14" s="587">
        <v>104075.01000000001</v>
      </c>
      <c r="U14" s="587">
        <v>1503451.9900000007</v>
      </c>
      <c r="V14" s="473"/>
    </row>
    <row r="15" spans="1:22">
      <c r="A15" s="511">
        <v>2</v>
      </c>
      <c r="B15" s="472" t="s">
        <v>639</v>
      </c>
      <c r="C15" s="588">
        <v>16612575</v>
      </c>
      <c r="D15" s="588">
        <v>16612575</v>
      </c>
      <c r="E15" s="588">
        <v>0</v>
      </c>
      <c r="F15" s="588">
        <v>0</v>
      </c>
      <c r="G15" s="588">
        <v>0</v>
      </c>
      <c r="H15" s="588">
        <v>0</v>
      </c>
      <c r="I15" s="588">
        <v>0</v>
      </c>
      <c r="J15" s="588">
        <v>0</v>
      </c>
      <c r="K15" s="588">
        <v>0</v>
      </c>
      <c r="L15" s="588">
        <v>0</v>
      </c>
      <c r="M15" s="588">
        <v>0</v>
      </c>
      <c r="N15" s="588">
        <v>0</v>
      </c>
      <c r="O15" s="588">
        <v>0</v>
      </c>
      <c r="P15" s="588">
        <v>0</v>
      </c>
      <c r="Q15" s="588">
        <v>0</v>
      </c>
      <c r="R15" s="588">
        <v>0</v>
      </c>
      <c r="S15" s="588">
        <v>0</v>
      </c>
      <c r="T15" s="588">
        <v>0</v>
      </c>
      <c r="U15" s="588">
        <v>0</v>
      </c>
      <c r="V15" s="473"/>
    </row>
    <row r="16" spans="1:22">
      <c r="A16" s="466">
        <v>2.1</v>
      </c>
      <c r="B16" s="492" t="s">
        <v>633</v>
      </c>
      <c r="C16" s="587"/>
      <c r="D16" s="587"/>
      <c r="E16" s="587"/>
      <c r="F16" s="587"/>
      <c r="G16" s="587"/>
      <c r="H16" s="587"/>
      <c r="I16" s="587"/>
      <c r="J16" s="587"/>
      <c r="K16" s="587"/>
      <c r="L16" s="587"/>
      <c r="M16" s="587"/>
      <c r="N16" s="587"/>
      <c r="O16" s="587"/>
      <c r="P16" s="587"/>
      <c r="Q16" s="587"/>
      <c r="R16" s="587"/>
      <c r="S16" s="587"/>
      <c r="T16" s="587"/>
      <c r="U16" s="587"/>
      <c r="V16" s="473"/>
    </row>
    <row r="17" spans="1:22">
      <c r="A17" s="466">
        <v>2.2000000000000002</v>
      </c>
      <c r="B17" s="492" t="s">
        <v>634</v>
      </c>
      <c r="C17" s="587">
        <v>16612575</v>
      </c>
      <c r="D17" s="587">
        <v>16612575</v>
      </c>
      <c r="E17" s="587"/>
      <c r="F17" s="587"/>
      <c r="G17" s="587"/>
      <c r="H17" s="587"/>
      <c r="I17" s="587"/>
      <c r="J17" s="587"/>
      <c r="K17" s="587"/>
      <c r="L17" s="587"/>
      <c r="M17" s="587"/>
      <c r="N17" s="587"/>
      <c r="O17" s="587"/>
      <c r="P17" s="587"/>
      <c r="Q17" s="587"/>
      <c r="R17" s="587"/>
      <c r="S17" s="587"/>
      <c r="T17" s="587"/>
      <c r="U17" s="587"/>
      <c r="V17" s="473"/>
    </row>
    <row r="18" spans="1:22">
      <c r="A18" s="466">
        <v>2.2999999999999998</v>
      </c>
      <c r="B18" s="492" t="s">
        <v>635</v>
      </c>
      <c r="C18" s="587"/>
      <c r="D18" s="587"/>
      <c r="E18" s="587"/>
      <c r="F18" s="587"/>
      <c r="G18" s="587"/>
      <c r="H18" s="587"/>
      <c r="I18" s="587"/>
      <c r="J18" s="587"/>
      <c r="K18" s="587"/>
      <c r="L18" s="587"/>
      <c r="M18" s="587"/>
      <c r="N18" s="587"/>
      <c r="O18" s="587"/>
      <c r="P18" s="587"/>
      <c r="Q18" s="587"/>
      <c r="R18" s="587"/>
      <c r="S18" s="587"/>
      <c r="T18" s="587"/>
      <c r="U18" s="587"/>
      <c r="V18" s="473"/>
    </row>
    <row r="19" spans="1:22">
      <c r="A19" s="466">
        <v>2.4</v>
      </c>
      <c r="B19" s="492" t="s">
        <v>636</v>
      </c>
      <c r="C19" s="587"/>
      <c r="D19" s="587"/>
      <c r="E19" s="587"/>
      <c r="F19" s="587"/>
      <c r="G19" s="587"/>
      <c r="H19" s="587"/>
      <c r="I19" s="587"/>
      <c r="J19" s="587"/>
      <c r="K19" s="587"/>
      <c r="L19" s="587"/>
      <c r="M19" s="587"/>
      <c r="N19" s="587"/>
      <c r="O19" s="587"/>
      <c r="P19" s="587"/>
      <c r="Q19" s="587"/>
      <c r="R19" s="587"/>
      <c r="S19" s="587"/>
      <c r="T19" s="587"/>
      <c r="U19" s="587"/>
      <c r="V19" s="473"/>
    </row>
    <row r="20" spans="1:22">
      <c r="A20" s="466">
        <v>2.5</v>
      </c>
      <c r="B20" s="492" t="s">
        <v>637</v>
      </c>
      <c r="C20" s="587"/>
      <c r="D20" s="587"/>
      <c r="E20" s="587"/>
      <c r="F20" s="587"/>
      <c r="G20" s="587"/>
      <c r="H20" s="587"/>
      <c r="I20" s="587"/>
      <c r="J20" s="587"/>
      <c r="K20" s="587"/>
      <c r="L20" s="587"/>
      <c r="M20" s="587"/>
      <c r="N20" s="587"/>
      <c r="O20" s="587"/>
      <c r="P20" s="587"/>
      <c r="Q20" s="587"/>
      <c r="R20" s="587"/>
      <c r="S20" s="587"/>
      <c r="T20" s="587"/>
      <c r="U20" s="587"/>
      <c r="V20" s="473"/>
    </row>
    <row r="21" spans="1:22">
      <c r="A21" s="466">
        <v>2.6</v>
      </c>
      <c r="B21" s="492" t="s">
        <v>638</v>
      </c>
      <c r="C21" s="587"/>
      <c r="D21" s="587"/>
      <c r="E21" s="587"/>
      <c r="F21" s="587"/>
      <c r="G21" s="587"/>
      <c r="H21" s="587"/>
      <c r="I21" s="587"/>
      <c r="J21" s="587"/>
      <c r="K21" s="587"/>
      <c r="L21" s="587"/>
      <c r="M21" s="587"/>
      <c r="N21" s="587"/>
      <c r="O21" s="587"/>
      <c r="P21" s="587"/>
      <c r="Q21" s="587"/>
      <c r="R21" s="587"/>
      <c r="S21" s="587"/>
      <c r="T21" s="587"/>
      <c r="U21" s="587"/>
      <c r="V21" s="473"/>
    </row>
    <row r="22" spans="1:22">
      <c r="A22" s="511">
        <v>3</v>
      </c>
      <c r="B22" s="472" t="s">
        <v>694</v>
      </c>
      <c r="C22" s="588">
        <v>37421760.230000004</v>
      </c>
      <c r="D22" s="588">
        <v>36877315</v>
      </c>
      <c r="E22" s="597">
        <v>0</v>
      </c>
      <c r="F22" s="597"/>
      <c r="G22" s="588">
        <v>505705.3</v>
      </c>
      <c r="H22" s="597"/>
      <c r="I22" s="597"/>
      <c r="J22" s="597"/>
      <c r="K22" s="597"/>
      <c r="L22" s="588">
        <v>38739.930000000008</v>
      </c>
      <c r="M22" s="597"/>
      <c r="N22" s="597"/>
      <c r="O22" s="597"/>
      <c r="P22" s="597"/>
      <c r="Q22" s="597"/>
      <c r="R22" s="597"/>
      <c r="S22" s="597"/>
      <c r="T22" s="597"/>
      <c r="U22" s="588">
        <v>31686.959999999999</v>
      </c>
      <c r="V22" s="473"/>
    </row>
    <row r="23" spans="1:22">
      <c r="A23" s="466">
        <v>3.1</v>
      </c>
      <c r="B23" s="492" t="s">
        <v>633</v>
      </c>
      <c r="C23" s="587">
        <v>0</v>
      </c>
      <c r="D23" s="587">
        <v>0</v>
      </c>
      <c r="E23" s="597">
        <v>0</v>
      </c>
      <c r="F23" s="597"/>
      <c r="G23" s="587">
        <v>0</v>
      </c>
      <c r="H23" s="597"/>
      <c r="I23" s="597"/>
      <c r="J23" s="597"/>
      <c r="K23" s="597"/>
      <c r="L23" s="587">
        <v>0</v>
      </c>
      <c r="M23" s="597"/>
      <c r="N23" s="597"/>
      <c r="O23" s="597"/>
      <c r="P23" s="597"/>
      <c r="Q23" s="597"/>
      <c r="R23" s="597"/>
      <c r="S23" s="597"/>
      <c r="T23" s="597"/>
      <c r="U23" s="587">
        <v>0</v>
      </c>
      <c r="V23" s="473"/>
    </row>
    <row r="24" spans="1:22">
      <c r="A24" s="466">
        <v>3.2</v>
      </c>
      <c r="B24" s="492" t="s">
        <v>634</v>
      </c>
      <c r="C24" s="587">
        <v>0</v>
      </c>
      <c r="D24" s="587">
        <v>0</v>
      </c>
      <c r="E24" s="597">
        <v>0</v>
      </c>
      <c r="F24" s="597"/>
      <c r="G24" s="587">
        <v>0</v>
      </c>
      <c r="H24" s="597"/>
      <c r="I24" s="597"/>
      <c r="J24" s="597"/>
      <c r="K24" s="597"/>
      <c r="L24" s="587">
        <v>0</v>
      </c>
      <c r="M24" s="597"/>
      <c r="N24" s="597"/>
      <c r="O24" s="597"/>
      <c r="P24" s="597"/>
      <c r="Q24" s="597"/>
      <c r="R24" s="597"/>
      <c r="S24" s="597"/>
      <c r="T24" s="597"/>
      <c r="U24" s="587">
        <v>0</v>
      </c>
      <c r="V24" s="473"/>
    </row>
    <row r="25" spans="1:22">
      <c r="A25" s="466">
        <v>3.3</v>
      </c>
      <c r="B25" s="492" t="s">
        <v>635</v>
      </c>
      <c r="C25" s="587">
        <v>0</v>
      </c>
      <c r="D25" s="587">
        <v>0</v>
      </c>
      <c r="E25" s="597">
        <v>0</v>
      </c>
      <c r="F25" s="597"/>
      <c r="G25" s="587">
        <v>0</v>
      </c>
      <c r="H25" s="597"/>
      <c r="I25" s="597"/>
      <c r="J25" s="597"/>
      <c r="K25" s="597"/>
      <c r="L25" s="587">
        <v>0</v>
      </c>
      <c r="M25" s="597"/>
      <c r="N25" s="597"/>
      <c r="O25" s="597"/>
      <c r="P25" s="597"/>
      <c r="Q25" s="597"/>
      <c r="R25" s="597"/>
      <c r="S25" s="597"/>
      <c r="T25" s="597"/>
      <c r="U25" s="587">
        <v>0</v>
      </c>
      <c r="V25" s="473"/>
    </row>
    <row r="26" spans="1:22">
      <c r="A26" s="466">
        <v>3.4</v>
      </c>
      <c r="B26" s="492" t="s">
        <v>636</v>
      </c>
      <c r="C26" s="587">
        <v>0</v>
      </c>
      <c r="D26" s="587">
        <v>0</v>
      </c>
      <c r="E26" s="597">
        <v>0</v>
      </c>
      <c r="F26" s="597"/>
      <c r="G26" s="587">
        <v>0</v>
      </c>
      <c r="H26" s="597"/>
      <c r="I26" s="597"/>
      <c r="J26" s="597"/>
      <c r="K26" s="597"/>
      <c r="L26" s="587">
        <v>0</v>
      </c>
      <c r="M26" s="597"/>
      <c r="N26" s="597"/>
      <c r="O26" s="597"/>
      <c r="P26" s="597"/>
      <c r="Q26" s="597"/>
      <c r="R26" s="597"/>
      <c r="S26" s="597"/>
      <c r="T26" s="597"/>
      <c r="U26" s="587">
        <v>0</v>
      </c>
      <c r="V26" s="473"/>
    </row>
    <row r="27" spans="1:22">
      <c r="A27" s="466">
        <v>3.5</v>
      </c>
      <c r="B27" s="492" t="s">
        <v>637</v>
      </c>
      <c r="C27" s="587">
        <v>35519019.780000001</v>
      </c>
      <c r="D27" s="587">
        <v>35012919.780000001</v>
      </c>
      <c r="E27" s="597">
        <v>0</v>
      </c>
      <c r="F27" s="597"/>
      <c r="G27" s="587">
        <v>493207</v>
      </c>
      <c r="H27" s="597"/>
      <c r="I27" s="597"/>
      <c r="J27" s="597"/>
      <c r="K27" s="597"/>
      <c r="L27" s="587">
        <v>12893</v>
      </c>
      <c r="M27" s="597"/>
      <c r="N27" s="597"/>
      <c r="O27" s="597"/>
      <c r="P27" s="597"/>
      <c r="Q27" s="597"/>
      <c r="R27" s="597"/>
      <c r="S27" s="597"/>
      <c r="T27" s="597"/>
      <c r="U27" s="587">
        <v>12893</v>
      </c>
      <c r="V27" s="473"/>
    </row>
    <row r="28" spans="1:22">
      <c r="A28" s="466">
        <v>3.6</v>
      </c>
      <c r="B28" s="492" t="s">
        <v>638</v>
      </c>
      <c r="C28" s="587">
        <v>1902740.4500000004</v>
      </c>
      <c r="D28" s="587">
        <v>1864395.2199999995</v>
      </c>
      <c r="E28" s="597">
        <v>0</v>
      </c>
      <c r="F28" s="597"/>
      <c r="G28" s="587">
        <v>12498.3</v>
      </c>
      <c r="H28" s="597"/>
      <c r="I28" s="597"/>
      <c r="J28" s="597"/>
      <c r="K28" s="597"/>
      <c r="L28" s="587">
        <v>25846.930000000004</v>
      </c>
      <c r="M28" s="597"/>
      <c r="N28" s="597"/>
      <c r="O28" s="597"/>
      <c r="P28" s="597"/>
      <c r="Q28" s="597"/>
      <c r="R28" s="597"/>
      <c r="S28" s="597"/>
      <c r="T28" s="597"/>
      <c r="U28" s="587">
        <v>18793.96</v>
      </c>
      <c r="V28" s="473"/>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topLeftCell="K13" workbookViewId="0">
      <selection activeCell="C8" sqref="C8:T22"/>
    </sheetView>
  </sheetViews>
  <sheetFormatPr defaultColWidth="9.140625" defaultRowHeight="12.75"/>
  <cols>
    <col min="1" max="1" width="11.85546875" style="470" bestFit="1" customWidth="1"/>
    <col min="2" max="2" width="90.28515625" style="470" bestFit="1" customWidth="1"/>
    <col min="3" max="3" width="19.5703125" style="470" customWidth="1"/>
    <col min="4" max="4" width="21.140625" style="470" customWidth="1"/>
    <col min="5" max="5" width="17.140625" style="470" customWidth="1"/>
    <col min="6" max="6" width="22.28515625" style="470" customWidth="1"/>
    <col min="7" max="7" width="19.28515625" style="470" customWidth="1"/>
    <col min="8" max="8" width="17.140625" style="470" customWidth="1"/>
    <col min="9" max="14" width="22.28515625" style="470" customWidth="1"/>
    <col min="15" max="15" width="23" style="470" customWidth="1"/>
    <col min="16" max="16" width="21.7109375" style="470" bestFit="1" customWidth="1"/>
    <col min="17" max="19" width="19" style="470" bestFit="1" customWidth="1"/>
    <col min="20" max="20" width="14.7109375" style="470" customWidth="1"/>
    <col min="21" max="21" width="20" style="470" customWidth="1"/>
    <col min="22" max="16384" width="9.140625" style="470"/>
  </cols>
  <sheetData>
    <row r="1" spans="1:21" ht="13.5">
      <c r="A1" s="460" t="s">
        <v>30</v>
      </c>
      <c r="B1" s="3" t="str">
        <f>'Info '!C2</f>
        <v>JSC " Halyk Bank Georgia"</v>
      </c>
    </row>
    <row r="2" spans="1:21" ht="13.5">
      <c r="A2" s="461" t="s">
        <v>31</v>
      </c>
      <c r="B2" s="497">
        <f>'1. key ratios '!B2</f>
        <v>44926</v>
      </c>
      <c r="C2" s="497"/>
    </row>
    <row r="3" spans="1:21">
      <c r="A3" s="462" t="s">
        <v>641</v>
      </c>
    </row>
    <row r="5" spans="1:21" ht="13.5" customHeight="1">
      <c r="A5" s="744" t="s">
        <v>642</v>
      </c>
      <c r="B5" s="745"/>
      <c r="C5" s="753" t="s">
        <v>643</v>
      </c>
      <c r="D5" s="761"/>
      <c r="E5" s="761"/>
      <c r="F5" s="761"/>
      <c r="G5" s="761"/>
      <c r="H5" s="761"/>
      <c r="I5" s="761"/>
      <c r="J5" s="761"/>
      <c r="K5" s="761"/>
      <c r="L5" s="761"/>
      <c r="M5" s="761"/>
      <c r="N5" s="761"/>
      <c r="O5" s="761"/>
      <c r="P5" s="761"/>
      <c r="Q5" s="761"/>
      <c r="R5" s="761"/>
      <c r="S5" s="761"/>
      <c r="T5" s="755"/>
      <c r="U5" s="509"/>
    </row>
    <row r="6" spans="1:21">
      <c r="A6" s="746"/>
      <c r="B6" s="747"/>
      <c r="C6" s="759" t="s">
        <v>108</v>
      </c>
      <c r="D6" s="750" t="s">
        <v>644</v>
      </c>
      <c r="E6" s="751"/>
      <c r="F6" s="752"/>
      <c r="G6" s="753" t="s">
        <v>645</v>
      </c>
      <c r="H6" s="754"/>
      <c r="I6" s="754"/>
      <c r="J6" s="754"/>
      <c r="K6" s="755"/>
      <c r="L6" s="756" t="s">
        <v>646</v>
      </c>
      <c r="M6" s="757"/>
      <c r="N6" s="757"/>
      <c r="O6" s="757"/>
      <c r="P6" s="757"/>
      <c r="Q6" s="757"/>
      <c r="R6" s="757"/>
      <c r="S6" s="757"/>
      <c r="T6" s="758"/>
      <c r="U6" s="496"/>
    </row>
    <row r="7" spans="1:21">
      <c r="A7" s="748"/>
      <c r="B7" s="749"/>
      <c r="C7" s="760"/>
      <c r="D7" s="601"/>
      <c r="E7" s="534" t="s">
        <v>619</v>
      </c>
      <c r="F7" s="534" t="s">
        <v>620</v>
      </c>
      <c r="G7" s="601"/>
      <c r="H7" s="533" t="s">
        <v>619</v>
      </c>
      <c r="I7" s="533" t="s">
        <v>621</v>
      </c>
      <c r="J7" s="533" t="s">
        <v>622</v>
      </c>
      <c r="K7" s="533" t="s">
        <v>623</v>
      </c>
      <c r="L7" s="512"/>
      <c r="M7" s="534" t="s">
        <v>624</v>
      </c>
      <c r="N7" s="534" t="s">
        <v>622</v>
      </c>
      <c r="O7" s="534" t="s">
        <v>625</v>
      </c>
      <c r="P7" s="534" t="s">
        <v>626</v>
      </c>
      <c r="Q7" s="534" t="s">
        <v>627</v>
      </c>
      <c r="R7" s="534" t="s">
        <v>628</v>
      </c>
      <c r="S7" s="534" t="s">
        <v>629</v>
      </c>
      <c r="T7" s="510" t="s">
        <v>630</v>
      </c>
      <c r="U7" s="509"/>
    </row>
    <row r="8" spans="1:21">
      <c r="A8" s="512">
        <v>1</v>
      </c>
      <c r="B8" s="508" t="s">
        <v>632</v>
      </c>
      <c r="C8" s="599">
        <v>653680399.37000024</v>
      </c>
      <c r="D8" s="599">
        <v>512151077.53000027</v>
      </c>
      <c r="E8" s="599">
        <v>14053709.990000004</v>
      </c>
      <c r="F8" s="599">
        <v>3362072.56</v>
      </c>
      <c r="G8" s="599">
        <v>82019994.809999973</v>
      </c>
      <c r="H8" s="599">
        <v>8743756</v>
      </c>
      <c r="I8" s="599">
        <v>3366065.9400000004</v>
      </c>
      <c r="J8" s="599">
        <v>4744632.6500000004</v>
      </c>
      <c r="K8" s="599">
        <v>0</v>
      </c>
      <c r="L8" s="599">
        <v>59509327.030000016</v>
      </c>
      <c r="M8" s="599">
        <v>8478035.4800000023</v>
      </c>
      <c r="N8" s="599">
        <v>2269909.9900000002</v>
      </c>
      <c r="O8" s="599">
        <v>10627316.230000002</v>
      </c>
      <c r="P8" s="599">
        <v>6747492.7699999986</v>
      </c>
      <c r="Q8" s="599">
        <v>3284208.11</v>
      </c>
      <c r="R8" s="599">
        <v>4437069.8500000006</v>
      </c>
      <c r="S8" s="599">
        <v>80912.100000000006</v>
      </c>
      <c r="T8" s="599">
        <v>104075.01000000001</v>
      </c>
      <c r="U8" s="473"/>
    </row>
    <row r="9" spans="1:21">
      <c r="A9" s="492">
        <v>1.1000000000000001</v>
      </c>
      <c r="B9" s="492" t="s">
        <v>647</v>
      </c>
      <c r="C9" s="600">
        <v>643640195.30000031</v>
      </c>
      <c r="D9" s="600">
        <v>504275685.00000024</v>
      </c>
      <c r="E9" s="600">
        <v>13936623.940000003</v>
      </c>
      <c r="F9" s="600">
        <v>3362072.56</v>
      </c>
      <c r="G9" s="600">
        <v>81727959.349999979</v>
      </c>
      <c r="H9" s="600">
        <v>8687902.8000000007</v>
      </c>
      <c r="I9" s="600">
        <v>3308802.49</v>
      </c>
      <c r="J9" s="600">
        <v>4744632.6500000004</v>
      </c>
      <c r="K9" s="600">
        <v>0</v>
      </c>
      <c r="L9" s="600">
        <v>57636550.950000018</v>
      </c>
      <c r="M9" s="600">
        <v>8377508.950000002</v>
      </c>
      <c r="N9" s="600">
        <v>2199179.9700000002</v>
      </c>
      <c r="O9" s="600">
        <v>10425733.110000003</v>
      </c>
      <c r="P9" s="600">
        <v>6247701.3499999987</v>
      </c>
      <c r="Q9" s="600">
        <v>2881927.56</v>
      </c>
      <c r="R9" s="600">
        <v>4074304.2400000007</v>
      </c>
      <c r="S9" s="600">
        <v>26465.230000000003</v>
      </c>
      <c r="T9" s="600">
        <v>78643.570000000007</v>
      </c>
      <c r="U9" s="473"/>
    </row>
    <row r="10" spans="1:21">
      <c r="A10" s="513" t="s">
        <v>14</v>
      </c>
      <c r="B10" s="513" t="s">
        <v>648</v>
      </c>
      <c r="C10" s="600">
        <v>602333321.32000053</v>
      </c>
      <c r="D10" s="600">
        <v>464396142.68000036</v>
      </c>
      <c r="E10" s="600">
        <v>13929432.969999999</v>
      </c>
      <c r="F10" s="600">
        <v>3362072.56</v>
      </c>
      <c r="G10" s="600">
        <v>81708435.629999995</v>
      </c>
      <c r="H10" s="600">
        <v>8681063</v>
      </c>
      <c r="I10" s="600">
        <v>3307750.97</v>
      </c>
      <c r="J10" s="600">
        <v>4743596.24</v>
      </c>
      <c r="K10" s="600">
        <v>0</v>
      </c>
      <c r="L10" s="600">
        <v>56228743.010000013</v>
      </c>
      <c r="M10" s="600">
        <v>8376015.2400000002</v>
      </c>
      <c r="N10" s="600">
        <v>2195590.75</v>
      </c>
      <c r="O10" s="600">
        <v>10422932.389999999</v>
      </c>
      <c r="P10" s="600">
        <v>6236552</v>
      </c>
      <c r="Q10" s="600">
        <v>1870456.1</v>
      </c>
      <c r="R10" s="600">
        <v>3903507.4699999997</v>
      </c>
      <c r="S10" s="600">
        <v>1706.29</v>
      </c>
      <c r="T10" s="600">
        <v>78643.570000000007</v>
      </c>
      <c r="U10" s="473"/>
    </row>
    <row r="11" spans="1:21">
      <c r="A11" s="482" t="s">
        <v>649</v>
      </c>
      <c r="B11" s="482" t="s">
        <v>650</v>
      </c>
      <c r="C11" s="600">
        <v>420484397.25000042</v>
      </c>
      <c r="D11" s="600">
        <v>321847181.35000038</v>
      </c>
      <c r="E11" s="600">
        <v>12985906.459999999</v>
      </c>
      <c r="F11" s="600">
        <v>1976066.54</v>
      </c>
      <c r="G11" s="600">
        <v>60643135.229999989</v>
      </c>
      <c r="H11" s="600">
        <v>8365173.6699999999</v>
      </c>
      <c r="I11" s="600">
        <v>2936795.9800000004</v>
      </c>
      <c r="J11" s="600">
        <v>4382843.9300000006</v>
      </c>
      <c r="K11" s="600">
        <v>0</v>
      </c>
      <c r="L11" s="600">
        <v>37994080.670000009</v>
      </c>
      <c r="M11" s="600">
        <v>7478299.9500000002</v>
      </c>
      <c r="N11" s="600">
        <v>2077947.76</v>
      </c>
      <c r="O11" s="600">
        <v>2863812.5799999996</v>
      </c>
      <c r="P11" s="600">
        <v>3236488.17</v>
      </c>
      <c r="Q11" s="600">
        <v>1433084.49</v>
      </c>
      <c r="R11" s="600">
        <v>3903507.4699999997</v>
      </c>
      <c r="S11" s="600">
        <v>1706.29</v>
      </c>
      <c r="T11" s="600">
        <v>78643.570000000007</v>
      </c>
      <c r="U11" s="473"/>
    </row>
    <row r="12" spans="1:21">
      <c r="A12" s="482" t="s">
        <v>651</v>
      </c>
      <c r="B12" s="482" t="s">
        <v>652</v>
      </c>
      <c r="C12" s="600">
        <v>119143268.51000001</v>
      </c>
      <c r="D12" s="600">
        <v>94339005.200000003</v>
      </c>
      <c r="E12" s="600">
        <v>281310.45</v>
      </c>
      <c r="F12" s="600">
        <v>0</v>
      </c>
      <c r="G12" s="600">
        <v>16383913.82</v>
      </c>
      <c r="H12" s="600">
        <v>161857.65</v>
      </c>
      <c r="I12" s="600">
        <v>183442.21</v>
      </c>
      <c r="J12" s="600">
        <v>360752.31</v>
      </c>
      <c r="K12" s="600">
        <v>0</v>
      </c>
      <c r="L12" s="600">
        <v>8420349.4899999984</v>
      </c>
      <c r="M12" s="600">
        <v>685817.22</v>
      </c>
      <c r="N12" s="600">
        <v>117642.99</v>
      </c>
      <c r="O12" s="600">
        <v>4635290.8</v>
      </c>
      <c r="P12" s="600">
        <v>763161.97</v>
      </c>
      <c r="Q12" s="600">
        <v>0</v>
      </c>
      <c r="R12" s="600">
        <v>0</v>
      </c>
      <c r="S12" s="600">
        <v>0</v>
      </c>
      <c r="T12" s="600">
        <v>0</v>
      </c>
      <c r="U12" s="473"/>
    </row>
    <row r="13" spans="1:21">
      <c r="A13" s="482" t="s">
        <v>653</v>
      </c>
      <c r="B13" s="482" t="s">
        <v>654</v>
      </c>
      <c r="C13" s="600">
        <v>37903884.690000005</v>
      </c>
      <c r="D13" s="600">
        <v>24380885.680000003</v>
      </c>
      <c r="E13" s="600">
        <v>662216.06000000006</v>
      </c>
      <c r="F13" s="600">
        <v>1386006.02</v>
      </c>
      <c r="G13" s="600">
        <v>4676686.93</v>
      </c>
      <c r="H13" s="600">
        <v>154031.67999999999</v>
      </c>
      <c r="I13" s="600">
        <v>187512.78</v>
      </c>
      <c r="J13" s="600">
        <v>0</v>
      </c>
      <c r="K13" s="600">
        <v>0</v>
      </c>
      <c r="L13" s="600">
        <v>8846312.0800000001</v>
      </c>
      <c r="M13" s="600">
        <v>211898.07</v>
      </c>
      <c r="N13" s="600">
        <v>0</v>
      </c>
      <c r="O13" s="600">
        <v>2923829.0100000002</v>
      </c>
      <c r="P13" s="600">
        <v>1268901.0899999999</v>
      </c>
      <c r="Q13" s="600">
        <v>437371.61</v>
      </c>
      <c r="R13" s="600">
        <v>0</v>
      </c>
      <c r="S13" s="600">
        <v>0</v>
      </c>
      <c r="T13" s="600">
        <v>0</v>
      </c>
      <c r="U13" s="473"/>
    </row>
    <row r="14" spans="1:21">
      <c r="A14" s="482" t="s">
        <v>655</v>
      </c>
      <c r="B14" s="482" t="s">
        <v>656</v>
      </c>
      <c r="C14" s="600">
        <v>24801770.869999994</v>
      </c>
      <c r="D14" s="600">
        <v>23829070.449999996</v>
      </c>
      <c r="E14" s="600">
        <v>0</v>
      </c>
      <c r="F14" s="600">
        <v>0</v>
      </c>
      <c r="G14" s="600">
        <v>4699.6499999999996</v>
      </c>
      <c r="H14" s="600">
        <v>0</v>
      </c>
      <c r="I14" s="600">
        <v>0</v>
      </c>
      <c r="J14" s="600">
        <v>0</v>
      </c>
      <c r="K14" s="600">
        <v>0</v>
      </c>
      <c r="L14" s="600">
        <v>968000.77</v>
      </c>
      <c r="M14" s="600">
        <v>0</v>
      </c>
      <c r="N14" s="600">
        <v>0</v>
      </c>
      <c r="O14" s="600">
        <v>0</v>
      </c>
      <c r="P14" s="600">
        <v>968000.77</v>
      </c>
      <c r="Q14" s="600">
        <v>0</v>
      </c>
      <c r="R14" s="600">
        <v>0</v>
      </c>
      <c r="S14" s="600">
        <v>0</v>
      </c>
      <c r="T14" s="600">
        <v>0</v>
      </c>
      <c r="U14" s="473"/>
    </row>
    <row r="15" spans="1:21">
      <c r="A15" s="483">
        <v>1.2</v>
      </c>
      <c r="B15" s="483" t="s">
        <v>657</v>
      </c>
      <c r="C15" s="600">
        <v>36607399.999999985</v>
      </c>
      <c r="D15" s="600">
        <v>10085499.930000002</v>
      </c>
      <c r="E15" s="600">
        <v>278731.36</v>
      </c>
      <c r="F15" s="600">
        <v>67241.45</v>
      </c>
      <c r="G15" s="600">
        <v>8172794.8599999994</v>
      </c>
      <c r="H15" s="600">
        <v>868790.29999999981</v>
      </c>
      <c r="I15" s="600">
        <v>330880.26</v>
      </c>
      <c r="J15" s="600">
        <v>474463.27999999997</v>
      </c>
      <c r="K15" s="600">
        <v>0</v>
      </c>
      <c r="L15" s="600">
        <v>18349105.20999999</v>
      </c>
      <c r="M15" s="600">
        <v>2513602.4599999995</v>
      </c>
      <c r="N15" s="600">
        <v>660114.39</v>
      </c>
      <c r="O15" s="600">
        <v>3128469.7499999995</v>
      </c>
      <c r="P15" s="600">
        <v>2075715.1100000003</v>
      </c>
      <c r="Q15" s="600">
        <v>1572608.3</v>
      </c>
      <c r="R15" s="600">
        <v>1346312.0100000002</v>
      </c>
      <c r="S15" s="600">
        <v>25270.83</v>
      </c>
      <c r="T15" s="600">
        <v>23593.07</v>
      </c>
      <c r="U15" s="473"/>
    </row>
    <row r="16" spans="1:21">
      <c r="A16" s="514">
        <v>1.3</v>
      </c>
      <c r="B16" s="483" t="s">
        <v>705</v>
      </c>
      <c r="C16" s="598"/>
      <c r="D16" s="598"/>
      <c r="E16" s="598"/>
      <c r="F16" s="598"/>
      <c r="G16" s="598"/>
      <c r="H16" s="598"/>
      <c r="I16" s="598"/>
      <c r="J16" s="598"/>
      <c r="K16" s="598"/>
      <c r="L16" s="598"/>
      <c r="M16" s="598"/>
      <c r="N16" s="598"/>
      <c r="O16" s="598"/>
      <c r="P16" s="598"/>
      <c r="Q16" s="598"/>
      <c r="R16" s="598"/>
      <c r="S16" s="598"/>
      <c r="T16" s="598"/>
      <c r="U16" s="473"/>
    </row>
    <row r="17" spans="1:21">
      <c r="A17" s="486" t="s">
        <v>658</v>
      </c>
      <c r="B17" s="484" t="s">
        <v>659</v>
      </c>
      <c r="C17" s="600">
        <v>600354312.37000012</v>
      </c>
      <c r="D17" s="600">
        <v>462876539.53000009</v>
      </c>
      <c r="E17" s="600">
        <v>13929432.970000003</v>
      </c>
      <c r="F17" s="600">
        <v>2756555</v>
      </c>
      <c r="G17" s="600">
        <v>81706312.609999955</v>
      </c>
      <c r="H17" s="600">
        <v>8681063</v>
      </c>
      <c r="I17" s="600">
        <v>3307750.9700000007</v>
      </c>
      <c r="J17" s="600">
        <v>4743596.2400000012</v>
      </c>
      <c r="K17" s="600">
        <v>0</v>
      </c>
      <c r="L17" s="600">
        <v>55771460.230000027</v>
      </c>
      <c r="M17" s="600">
        <v>8376015.2399999993</v>
      </c>
      <c r="N17" s="600">
        <v>2195590.75</v>
      </c>
      <c r="O17" s="600">
        <v>10422932.389999999</v>
      </c>
      <c r="P17" s="600">
        <v>5785641.0699999984</v>
      </c>
      <c r="Q17" s="600">
        <v>1870456.1</v>
      </c>
      <c r="R17" s="600">
        <v>3897135.62</v>
      </c>
      <c r="S17" s="600">
        <v>1706.29</v>
      </c>
      <c r="T17" s="600">
        <v>78643.570000000007</v>
      </c>
      <c r="U17" s="473"/>
    </row>
    <row r="18" spans="1:21">
      <c r="A18" s="485" t="s">
        <v>660</v>
      </c>
      <c r="B18" s="485" t="s">
        <v>661</v>
      </c>
      <c r="C18" s="600">
        <v>591522169.18000007</v>
      </c>
      <c r="D18" s="600">
        <v>454207464.3300001</v>
      </c>
      <c r="E18" s="600">
        <v>13929432.970000003</v>
      </c>
      <c r="F18" s="600">
        <v>2756555</v>
      </c>
      <c r="G18" s="600">
        <v>81543244.61999996</v>
      </c>
      <c r="H18" s="600">
        <v>8681063</v>
      </c>
      <c r="I18" s="600">
        <v>3307750.9700000007</v>
      </c>
      <c r="J18" s="600">
        <v>4743596.2400000012</v>
      </c>
      <c r="K18" s="600">
        <v>0</v>
      </c>
      <c r="L18" s="600">
        <v>55771460.230000027</v>
      </c>
      <c r="M18" s="600">
        <v>8376015.2399999993</v>
      </c>
      <c r="N18" s="600">
        <v>2195590.75</v>
      </c>
      <c r="O18" s="600">
        <v>10422932.389999999</v>
      </c>
      <c r="P18" s="600">
        <v>5785641.0699999984</v>
      </c>
      <c r="Q18" s="600">
        <v>1870456.1</v>
      </c>
      <c r="R18" s="600">
        <v>3897135.62</v>
      </c>
      <c r="S18" s="600">
        <v>1706.29</v>
      </c>
      <c r="T18" s="600">
        <v>78643.570000000007</v>
      </c>
      <c r="U18" s="473"/>
    </row>
    <row r="19" spans="1:21">
      <c r="A19" s="486" t="s">
        <v>662</v>
      </c>
      <c r="B19" s="486" t="s">
        <v>663</v>
      </c>
      <c r="C19" s="600">
        <v>687157319.86433661</v>
      </c>
      <c r="D19" s="600">
        <v>526726957.3786695</v>
      </c>
      <c r="E19" s="600">
        <v>26360008.832499996</v>
      </c>
      <c r="F19" s="600">
        <v>7719282.5599999996</v>
      </c>
      <c r="G19" s="600">
        <v>83441612.032857135</v>
      </c>
      <c r="H19" s="600">
        <v>12186683.499999998</v>
      </c>
      <c r="I19" s="600">
        <v>2308941.8599999994</v>
      </c>
      <c r="J19" s="600">
        <v>4168906.7099999995</v>
      </c>
      <c r="K19" s="600">
        <v>0</v>
      </c>
      <c r="L19" s="600">
        <v>76988750.452809915</v>
      </c>
      <c r="M19" s="600">
        <v>14462008.01030991</v>
      </c>
      <c r="N19" s="600">
        <v>3627525.6100000003</v>
      </c>
      <c r="O19" s="600">
        <v>5215962.4425000008</v>
      </c>
      <c r="P19" s="600">
        <v>6795927.6899999995</v>
      </c>
      <c r="Q19" s="600">
        <v>3103978.1399999992</v>
      </c>
      <c r="R19" s="600">
        <v>7262105.04</v>
      </c>
      <c r="S19" s="600">
        <v>2126.62</v>
      </c>
      <c r="T19" s="600">
        <v>90967.72</v>
      </c>
      <c r="U19" s="473"/>
    </row>
    <row r="20" spans="1:21">
      <c r="A20" s="485" t="s">
        <v>664</v>
      </c>
      <c r="B20" s="485" t="s">
        <v>661</v>
      </c>
      <c r="C20" s="600">
        <v>653239594.12433648</v>
      </c>
      <c r="D20" s="600">
        <v>503667577.22866935</v>
      </c>
      <c r="E20" s="600">
        <v>23102218.812499993</v>
      </c>
      <c r="F20" s="600">
        <v>7719282.5599999996</v>
      </c>
      <c r="G20" s="600">
        <v>76307942.512857169</v>
      </c>
      <c r="H20" s="600">
        <v>12186683.499999998</v>
      </c>
      <c r="I20" s="600">
        <v>2308941.8599999994</v>
      </c>
      <c r="J20" s="600">
        <v>4168906.7099999995</v>
      </c>
      <c r="K20" s="600">
        <v>0</v>
      </c>
      <c r="L20" s="600">
        <v>73264074.382809937</v>
      </c>
      <c r="M20" s="600">
        <v>14462008.01030991</v>
      </c>
      <c r="N20" s="600">
        <v>3627525.6100000003</v>
      </c>
      <c r="O20" s="600">
        <v>5110712.6524999999</v>
      </c>
      <c r="P20" s="600">
        <v>5200910.0699999994</v>
      </c>
      <c r="Q20" s="600">
        <v>2901109.2799999993</v>
      </c>
      <c r="R20" s="600">
        <v>7151544.5999999996</v>
      </c>
      <c r="S20" s="600">
        <v>2126.62</v>
      </c>
      <c r="T20" s="600">
        <v>90967.72</v>
      </c>
      <c r="U20" s="473"/>
    </row>
    <row r="21" spans="1:21">
      <c r="A21" s="487">
        <v>1.4</v>
      </c>
      <c r="B21" s="488" t="s">
        <v>665</v>
      </c>
      <c r="C21" s="600">
        <v>714962.84980000008</v>
      </c>
      <c r="D21" s="600">
        <v>714962.84980000008</v>
      </c>
      <c r="E21" s="600">
        <v>175354.52445</v>
      </c>
      <c r="F21" s="600">
        <v>0</v>
      </c>
      <c r="G21" s="600">
        <v>0</v>
      </c>
      <c r="H21" s="600">
        <v>0</v>
      </c>
      <c r="I21" s="600">
        <v>0</v>
      </c>
      <c r="J21" s="600">
        <v>0</v>
      </c>
      <c r="K21" s="600">
        <v>0</v>
      </c>
      <c r="L21" s="600">
        <v>0</v>
      </c>
      <c r="M21" s="600">
        <v>0</v>
      </c>
      <c r="N21" s="600">
        <v>0</v>
      </c>
      <c r="O21" s="600">
        <v>0</v>
      </c>
      <c r="P21" s="600">
        <v>0</v>
      </c>
      <c r="Q21" s="600">
        <v>0</v>
      </c>
      <c r="R21" s="600">
        <v>0</v>
      </c>
      <c r="S21" s="600">
        <v>0</v>
      </c>
      <c r="T21" s="600">
        <v>0</v>
      </c>
      <c r="U21" s="473"/>
    </row>
    <row r="22" spans="1:21">
      <c r="A22" s="487">
        <v>1.5</v>
      </c>
      <c r="B22" s="488" t="s">
        <v>666</v>
      </c>
      <c r="C22" s="600">
        <v>0</v>
      </c>
      <c r="D22" s="600">
        <v>0</v>
      </c>
      <c r="E22" s="600">
        <v>0</v>
      </c>
      <c r="F22" s="600">
        <v>0</v>
      </c>
      <c r="G22" s="600">
        <v>0</v>
      </c>
      <c r="H22" s="600">
        <v>0</v>
      </c>
      <c r="I22" s="600">
        <v>0</v>
      </c>
      <c r="J22" s="600">
        <v>0</v>
      </c>
      <c r="K22" s="600">
        <v>0</v>
      </c>
      <c r="L22" s="600">
        <v>0</v>
      </c>
      <c r="M22" s="600">
        <v>0</v>
      </c>
      <c r="N22" s="600">
        <v>0</v>
      </c>
      <c r="O22" s="600">
        <v>0</v>
      </c>
      <c r="P22" s="600">
        <v>0</v>
      </c>
      <c r="Q22" s="600">
        <v>0</v>
      </c>
      <c r="R22" s="600">
        <v>0</v>
      </c>
      <c r="S22" s="600">
        <v>0</v>
      </c>
      <c r="T22" s="600">
        <v>0</v>
      </c>
      <c r="U22" s="473"/>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topLeftCell="C7" workbookViewId="0">
      <selection activeCell="C7" sqref="C7:O33"/>
    </sheetView>
  </sheetViews>
  <sheetFormatPr defaultColWidth="9.140625" defaultRowHeight="12.75"/>
  <cols>
    <col min="1" max="1" width="11.85546875" style="470" bestFit="1" customWidth="1"/>
    <col min="2" max="2" width="93.42578125" style="470" customWidth="1"/>
    <col min="3" max="3" width="14.5703125" style="470" customWidth="1"/>
    <col min="4" max="5" width="11.42578125" style="470" customWidth="1"/>
    <col min="6" max="7" width="11.42578125" style="515" customWidth="1"/>
    <col min="8" max="9" width="11.42578125" style="470" customWidth="1"/>
    <col min="10" max="14" width="11.42578125" style="515" customWidth="1"/>
    <col min="15" max="15" width="18.85546875" style="470" bestFit="1" customWidth="1"/>
    <col min="16" max="16384" width="9.140625" style="470"/>
  </cols>
  <sheetData>
    <row r="1" spans="1:15" ht="13.5">
      <c r="A1" s="460" t="s">
        <v>30</v>
      </c>
      <c r="B1" s="3" t="str">
        <f>'Info '!C2</f>
        <v>JSC " Halyk Bank Georgia"</v>
      </c>
      <c r="F1" s="470"/>
      <c r="G1" s="470"/>
      <c r="J1" s="470"/>
      <c r="K1" s="470"/>
      <c r="L1" s="470"/>
      <c r="M1" s="470"/>
      <c r="N1" s="470"/>
    </row>
    <row r="2" spans="1:15" ht="13.5">
      <c r="A2" s="461" t="s">
        <v>31</v>
      </c>
      <c r="B2" s="497">
        <f>'1. key ratios '!B2</f>
        <v>44926</v>
      </c>
      <c r="F2" s="470"/>
      <c r="G2" s="470"/>
      <c r="J2" s="470"/>
      <c r="K2" s="470"/>
      <c r="L2" s="470"/>
      <c r="M2" s="470"/>
      <c r="N2" s="470"/>
    </row>
    <row r="3" spans="1:15">
      <c r="A3" s="462" t="s">
        <v>667</v>
      </c>
      <c r="F3" s="470"/>
      <c r="G3" s="470"/>
      <c r="J3" s="470"/>
      <c r="K3" s="470"/>
      <c r="L3" s="470"/>
      <c r="M3" s="470"/>
      <c r="N3" s="470"/>
    </row>
    <row r="4" spans="1:15">
      <c r="F4" s="470"/>
      <c r="G4" s="470"/>
      <c r="J4" s="470"/>
      <c r="K4" s="470"/>
      <c r="L4" s="470"/>
      <c r="M4" s="470"/>
      <c r="N4" s="470"/>
    </row>
    <row r="5" spans="1:15" ht="46.5" customHeight="1">
      <c r="A5" s="704" t="s">
        <v>693</v>
      </c>
      <c r="B5" s="705"/>
      <c r="C5" s="762" t="s">
        <v>668</v>
      </c>
      <c r="D5" s="763"/>
      <c r="E5" s="763"/>
      <c r="F5" s="763"/>
      <c r="G5" s="763"/>
      <c r="H5" s="764"/>
      <c r="I5" s="762" t="s">
        <v>669</v>
      </c>
      <c r="J5" s="765"/>
      <c r="K5" s="765"/>
      <c r="L5" s="765"/>
      <c r="M5" s="765"/>
      <c r="N5" s="766"/>
      <c r="O5" s="767" t="s">
        <v>670</v>
      </c>
    </row>
    <row r="6" spans="1:15" ht="75" customHeight="1">
      <c r="A6" s="708"/>
      <c r="B6" s="709"/>
      <c r="C6" s="489"/>
      <c r="D6" s="490" t="s">
        <v>671</v>
      </c>
      <c r="E6" s="490" t="s">
        <v>672</v>
      </c>
      <c r="F6" s="490" t="s">
        <v>673</v>
      </c>
      <c r="G6" s="490" t="s">
        <v>674</v>
      </c>
      <c r="H6" s="490" t="s">
        <v>675</v>
      </c>
      <c r="I6" s="495"/>
      <c r="J6" s="490" t="s">
        <v>671</v>
      </c>
      <c r="K6" s="490" t="s">
        <v>672</v>
      </c>
      <c r="L6" s="490" t="s">
        <v>673</v>
      </c>
      <c r="M6" s="490" t="s">
        <v>674</v>
      </c>
      <c r="N6" s="490" t="s">
        <v>675</v>
      </c>
      <c r="O6" s="768"/>
    </row>
    <row r="7" spans="1:15">
      <c r="A7" s="466">
        <v>1</v>
      </c>
      <c r="B7" s="471" t="s">
        <v>696</v>
      </c>
      <c r="C7" s="602">
        <v>13019943.560000001</v>
      </c>
      <c r="D7" s="602">
        <v>11151301.560000001</v>
      </c>
      <c r="E7" s="602">
        <v>679246.76</v>
      </c>
      <c r="F7" s="602">
        <v>1107646.04</v>
      </c>
      <c r="G7" s="602">
        <v>17007.22</v>
      </c>
      <c r="H7" s="602">
        <v>64741.98</v>
      </c>
      <c r="I7" s="602">
        <v>696490.1</v>
      </c>
      <c r="J7" s="602">
        <v>223026.01</v>
      </c>
      <c r="K7" s="602">
        <v>67924.66</v>
      </c>
      <c r="L7" s="602">
        <v>332293.84000000003</v>
      </c>
      <c r="M7" s="602">
        <v>8503.61</v>
      </c>
      <c r="N7" s="602">
        <v>64741.98</v>
      </c>
      <c r="O7" s="602">
        <v>0</v>
      </c>
    </row>
    <row r="8" spans="1:15">
      <c r="A8" s="466">
        <v>2</v>
      </c>
      <c r="B8" s="471" t="s">
        <v>566</v>
      </c>
      <c r="C8" s="602">
        <v>48494361.399999999</v>
      </c>
      <c r="D8" s="602">
        <v>45112929.379999995</v>
      </c>
      <c r="E8" s="602">
        <v>137520.25</v>
      </c>
      <c r="F8" s="602">
        <v>2911247.58</v>
      </c>
      <c r="G8" s="602">
        <v>84935.58</v>
      </c>
      <c r="H8" s="602">
        <v>247728.61</v>
      </c>
      <c r="I8" s="602">
        <v>2079581.25</v>
      </c>
      <c r="J8" s="602">
        <v>902258.52</v>
      </c>
      <c r="K8" s="602">
        <v>13752.04</v>
      </c>
      <c r="L8" s="602">
        <v>873374.28</v>
      </c>
      <c r="M8" s="602">
        <v>42467.8</v>
      </c>
      <c r="N8" s="602">
        <v>247728.61</v>
      </c>
      <c r="O8" s="602">
        <v>0</v>
      </c>
    </row>
    <row r="9" spans="1:15">
      <c r="A9" s="466">
        <v>3</v>
      </c>
      <c r="B9" s="471" t="s">
        <v>567</v>
      </c>
      <c r="C9" s="602">
        <v>0</v>
      </c>
      <c r="D9" s="602">
        <v>0</v>
      </c>
      <c r="E9" s="602">
        <v>0</v>
      </c>
      <c r="F9" s="602">
        <v>0</v>
      </c>
      <c r="G9" s="602">
        <v>0</v>
      </c>
      <c r="H9" s="602">
        <v>0</v>
      </c>
      <c r="I9" s="602">
        <v>0</v>
      </c>
      <c r="J9" s="602">
        <v>0</v>
      </c>
      <c r="K9" s="602">
        <v>0</v>
      </c>
      <c r="L9" s="602">
        <v>0</v>
      </c>
      <c r="M9" s="602">
        <v>0</v>
      </c>
      <c r="N9" s="602">
        <v>0</v>
      </c>
      <c r="O9" s="602">
        <v>0</v>
      </c>
    </row>
    <row r="10" spans="1:15">
      <c r="A10" s="466">
        <v>4</v>
      </c>
      <c r="B10" s="471" t="s">
        <v>697</v>
      </c>
      <c r="C10" s="602">
        <v>35335952.190000005</v>
      </c>
      <c r="D10" s="602">
        <v>28328796.039999999</v>
      </c>
      <c r="E10" s="602">
        <v>5021228.97</v>
      </c>
      <c r="F10" s="602">
        <v>1968809.9</v>
      </c>
      <c r="G10" s="602">
        <v>0</v>
      </c>
      <c r="H10" s="602">
        <v>17117.28</v>
      </c>
      <c r="I10" s="602">
        <v>1676459.05</v>
      </c>
      <c r="J10" s="602">
        <v>566575.90999999992</v>
      </c>
      <c r="K10" s="602">
        <v>502122.89</v>
      </c>
      <c r="L10" s="602">
        <v>590642.97</v>
      </c>
      <c r="M10" s="602">
        <v>0</v>
      </c>
      <c r="N10" s="602">
        <v>17117.28</v>
      </c>
      <c r="O10" s="602">
        <v>0</v>
      </c>
    </row>
    <row r="11" spans="1:15">
      <c r="A11" s="466">
        <v>5</v>
      </c>
      <c r="B11" s="471" t="s">
        <v>568</v>
      </c>
      <c r="C11" s="602">
        <v>115174769.78</v>
      </c>
      <c r="D11" s="602">
        <v>84765965.530000001</v>
      </c>
      <c r="E11" s="602">
        <v>18948675.439999998</v>
      </c>
      <c r="F11" s="602">
        <v>11306432.52</v>
      </c>
      <c r="G11" s="602">
        <v>0</v>
      </c>
      <c r="H11" s="602">
        <v>153696.28999999998</v>
      </c>
      <c r="I11" s="602">
        <v>7135812.9499999993</v>
      </c>
      <c r="J11" s="602">
        <v>1695319.35</v>
      </c>
      <c r="K11" s="602">
        <v>1894867.54</v>
      </c>
      <c r="L11" s="602">
        <v>3391929.77</v>
      </c>
      <c r="M11" s="602">
        <v>0</v>
      </c>
      <c r="N11" s="602">
        <v>153696.28999999998</v>
      </c>
      <c r="O11" s="602">
        <v>0</v>
      </c>
    </row>
    <row r="12" spans="1:15">
      <c r="A12" s="466">
        <v>6</v>
      </c>
      <c r="B12" s="471" t="s">
        <v>569</v>
      </c>
      <c r="C12" s="602">
        <v>23723624.280000001</v>
      </c>
      <c r="D12" s="602">
        <v>14489526.190000001</v>
      </c>
      <c r="E12" s="602">
        <v>7917366</v>
      </c>
      <c r="F12" s="602">
        <v>1265647.3799999999</v>
      </c>
      <c r="G12" s="602">
        <v>424.89</v>
      </c>
      <c r="H12" s="602">
        <v>50659.82</v>
      </c>
      <c r="I12" s="602">
        <v>1512093.59</v>
      </c>
      <c r="J12" s="602">
        <v>289790.51</v>
      </c>
      <c r="K12" s="602">
        <v>791736.6</v>
      </c>
      <c r="L12" s="602">
        <v>379694.20999999996</v>
      </c>
      <c r="M12" s="602">
        <v>212.45</v>
      </c>
      <c r="N12" s="602">
        <v>50659.82</v>
      </c>
      <c r="O12" s="602">
        <v>0</v>
      </c>
    </row>
    <row r="13" spans="1:15">
      <c r="A13" s="466">
        <v>7</v>
      </c>
      <c r="B13" s="471" t="s">
        <v>570</v>
      </c>
      <c r="C13" s="602">
        <v>788609.95</v>
      </c>
      <c r="D13" s="602">
        <v>249714.72999999998</v>
      </c>
      <c r="E13" s="602">
        <v>0</v>
      </c>
      <c r="F13" s="602">
        <v>537915.22</v>
      </c>
      <c r="G13" s="602">
        <v>0</v>
      </c>
      <c r="H13" s="602">
        <v>980</v>
      </c>
      <c r="I13" s="602">
        <v>167348.86000000002</v>
      </c>
      <c r="J13" s="602">
        <v>4994.29</v>
      </c>
      <c r="K13" s="602">
        <v>0</v>
      </c>
      <c r="L13" s="602">
        <v>161374.57</v>
      </c>
      <c r="M13" s="602">
        <v>0</v>
      </c>
      <c r="N13" s="602">
        <v>980</v>
      </c>
      <c r="O13" s="602">
        <v>0</v>
      </c>
    </row>
    <row r="14" spans="1:15">
      <c r="A14" s="466">
        <v>8</v>
      </c>
      <c r="B14" s="471" t="s">
        <v>571</v>
      </c>
      <c r="C14" s="602">
        <v>5934314.2000000002</v>
      </c>
      <c r="D14" s="602">
        <v>5829440.5899999999</v>
      </c>
      <c r="E14" s="602">
        <v>46794.55</v>
      </c>
      <c r="F14" s="602">
        <v>54317.68</v>
      </c>
      <c r="G14" s="602">
        <v>0</v>
      </c>
      <c r="H14" s="602">
        <v>3761.38</v>
      </c>
      <c r="I14" s="602">
        <v>141324.96</v>
      </c>
      <c r="J14" s="602">
        <v>116588.81</v>
      </c>
      <c r="K14" s="602">
        <v>4679.46</v>
      </c>
      <c r="L14" s="602">
        <v>16295.31</v>
      </c>
      <c r="M14" s="602">
        <v>0</v>
      </c>
      <c r="N14" s="602">
        <v>3761.38</v>
      </c>
      <c r="O14" s="602">
        <v>0</v>
      </c>
    </row>
    <row r="15" spans="1:15">
      <c r="A15" s="466">
        <v>9</v>
      </c>
      <c r="B15" s="471" t="s">
        <v>572</v>
      </c>
      <c r="C15" s="602">
        <v>13771917.52</v>
      </c>
      <c r="D15" s="602">
        <v>7659286.2399999993</v>
      </c>
      <c r="E15" s="602">
        <v>2667434.5</v>
      </c>
      <c r="F15" s="602">
        <v>3432077.22</v>
      </c>
      <c r="G15" s="602">
        <v>0</v>
      </c>
      <c r="H15" s="602">
        <v>13119.56</v>
      </c>
      <c r="I15" s="602">
        <v>1462671.9000000001</v>
      </c>
      <c r="J15" s="602">
        <v>153185.72</v>
      </c>
      <c r="K15" s="602">
        <v>266743.45</v>
      </c>
      <c r="L15" s="602">
        <v>1029623.17</v>
      </c>
      <c r="M15" s="602">
        <v>0</v>
      </c>
      <c r="N15" s="602">
        <v>13119.56</v>
      </c>
      <c r="O15" s="602">
        <v>0</v>
      </c>
    </row>
    <row r="16" spans="1:15">
      <c r="A16" s="466">
        <v>10</v>
      </c>
      <c r="B16" s="471" t="s">
        <v>573</v>
      </c>
      <c r="C16" s="602">
        <v>968009.89</v>
      </c>
      <c r="D16" s="602">
        <v>828038.17</v>
      </c>
      <c r="E16" s="602">
        <v>62692.82</v>
      </c>
      <c r="F16" s="602">
        <v>77278.899999999994</v>
      </c>
      <c r="G16" s="602">
        <v>0</v>
      </c>
      <c r="H16" s="602">
        <v>0</v>
      </c>
      <c r="I16" s="602">
        <v>46013.71</v>
      </c>
      <c r="J16" s="602">
        <v>16560.759999999998</v>
      </c>
      <c r="K16" s="602">
        <v>6269.28</v>
      </c>
      <c r="L16" s="602">
        <v>23183.67</v>
      </c>
      <c r="M16" s="602">
        <v>0</v>
      </c>
      <c r="N16" s="602">
        <v>0</v>
      </c>
      <c r="O16" s="602">
        <v>0</v>
      </c>
    </row>
    <row r="17" spans="1:15">
      <c r="A17" s="466">
        <v>11</v>
      </c>
      <c r="B17" s="471" t="s">
        <v>574</v>
      </c>
      <c r="C17" s="602">
        <v>13362924.459999999</v>
      </c>
      <c r="D17" s="602">
        <v>13335287.17</v>
      </c>
      <c r="E17" s="602">
        <v>0</v>
      </c>
      <c r="F17" s="602">
        <v>20335.599999999999</v>
      </c>
      <c r="G17" s="602">
        <v>0</v>
      </c>
      <c r="H17" s="602">
        <v>7301.69</v>
      </c>
      <c r="I17" s="602">
        <v>280108.13</v>
      </c>
      <c r="J17" s="602">
        <v>266705.75999999995</v>
      </c>
      <c r="K17" s="602">
        <v>0</v>
      </c>
      <c r="L17" s="602">
        <v>6100.68</v>
      </c>
      <c r="M17" s="602">
        <v>0</v>
      </c>
      <c r="N17" s="602">
        <v>7301.69</v>
      </c>
      <c r="O17" s="602">
        <v>0</v>
      </c>
    </row>
    <row r="18" spans="1:15">
      <c r="A18" s="466">
        <v>12</v>
      </c>
      <c r="B18" s="471" t="s">
        <v>575</v>
      </c>
      <c r="C18" s="602">
        <v>64774657.059999995</v>
      </c>
      <c r="D18" s="602">
        <v>52869555.359999999</v>
      </c>
      <c r="E18" s="602">
        <v>3773724.49</v>
      </c>
      <c r="F18" s="602">
        <v>6996029.0899999999</v>
      </c>
      <c r="G18" s="602">
        <v>1002956.18</v>
      </c>
      <c r="H18" s="602">
        <v>132391.94</v>
      </c>
      <c r="I18" s="602">
        <v>4167441.2600000002</v>
      </c>
      <c r="J18" s="602">
        <v>1057389.98</v>
      </c>
      <c r="K18" s="602">
        <v>377372.49</v>
      </c>
      <c r="L18" s="602">
        <v>2098808.75</v>
      </c>
      <c r="M18" s="602">
        <v>501478.10000000003</v>
      </c>
      <c r="N18" s="602">
        <v>132391.94</v>
      </c>
      <c r="O18" s="602">
        <v>0</v>
      </c>
    </row>
    <row r="19" spans="1:15">
      <c r="A19" s="466">
        <v>13</v>
      </c>
      <c r="B19" s="471" t="s">
        <v>576</v>
      </c>
      <c r="C19" s="602">
        <v>49008895.399999999</v>
      </c>
      <c r="D19" s="602">
        <v>40162037.5</v>
      </c>
      <c r="E19" s="602">
        <v>6758017.3200000003</v>
      </c>
      <c r="F19" s="602">
        <v>1926528.22</v>
      </c>
      <c r="G19" s="602">
        <v>34372.379999999997</v>
      </c>
      <c r="H19" s="602">
        <v>127939.98</v>
      </c>
      <c r="I19" s="602">
        <v>2202111.81</v>
      </c>
      <c r="J19" s="602">
        <v>803225.35</v>
      </c>
      <c r="K19" s="602">
        <v>675801.79</v>
      </c>
      <c r="L19" s="602">
        <v>577958.49</v>
      </c>
      <c r="M19" s="602">
        <v>17186.2</v>
      </c>
      <c r="N19" s="602">
        <v>127939.98</v>
      </c>
      <c r="O19" s="602">
        <v>0</v>
      </c>
    </row>
    <row r="20" spans="1:15">
      <c r="A20" s="466">
        <v>14</v>
      </c>
      <c r="B20" s="471" t="s">
        <v>577</v>
      </c>
      <c r="C20" s="602">
        <v>59249028.980000004</v>
      </c>
      <c r="D20" s="602">
        <v>49440565.099999994</v>
      </c>
      <c r="E20" s="602">
        <v>6930946.4699999997</v>
      </c>
      <c r="F20" s="602">
        <v>2837326.94</v>
      </c>
      <c r="G20" s="602">
        <v>396.45</v>
      </c>
      <c r="H20" s="602">
        <v>39794.019999999997</v>
      </c>
      <c r="I20" s="602">
        <v>2573096.29</v>
      </c>
      <c r="J20" s="602">
        <v>988811.3</v>
      </c>
      <c r="K20" s="602">
        <v>693094.65</v>
      </c>
      <c r="L20" s="602">
        <v>851198.09</v>
      </c>
      <c r="M20" s="602">
        <v>198.23</v>
      </c>
      <c r="N20" s="602">
        <v>39794.019999999997</v>
      </c>
      <c r="O20" s="602">
        <v>0</v>
      </c>
    </row>
    <row r="21" spans="1:15">
      <c r="A21" s="466">
        <v>15</v>
      </c>
      <c r="B21" s="471" t="s">
        <v>578</v>
      </c>
      <c r="C21" s="602">
        <v>23485842.280000001</v>
      </c>
      <c r="D21" s="602">
        <v>19330195.07</v>
      </c>
      <c r="E21" s="602">
        <v>1502749.95</v>
      </c>
      <c r="F21" s="602">
        <v>2652897.2599999998</v>
      </c>
      <c r="G21" s="602">
        <v>0</v>
      </c>
      <c r="H21" s="602">
        <v>0</v>
      </c>
      <c r="I21" s="602">
        <v>1332748.0900000001</v>
      </c>
      <c r="J21" s="602">
        <v>386603.91</v>
      </c>
      <c r="K21" s="602">
        <v>150275</v>
      </c>
      <c r="L21" s="602">
        <v>795869.18</v>
      </c>
      <c r="M21" s="602">
        <v>0</v>
      </c>
      <c r="N21" s="602">
        <v>0</v>
      </c>
      <c r="O21" s="602">
        <v>0</v>
      </c>
    </row>
    <row r="22" spans="1:15">
      <c r="A22" s="466">
        <v>16</v>
      </c>
      <c r="B22" s="471" t="s">
        <v>579</v>
      </c>
      <c r="C22" s="602">
        <v>1409723.32</v>
      </c>
      <c r="D22" s="602">
        <v>1409210.06</v>
      </c>
      <c r="E22" s="602">
        <v>0</v>
      </c>
      <c r="F22" s="602">
        <v>0</v>
      </c>
      <c r="G22" s="602">
        <v>0</v>
      </c>
      <c r="H22" s="602">
        <v>513.26</v>
      </c>
      <c r="I22" s="602">
        <v>28697.46</v>
      </c>
      <c r="J22" s="602">
        <v>28184.2</v>
      </c>
      <c r="K22" s="602">
        <v>0</v>
      </c>
      <c r="L22" s="602">
        <v>0</v>
      </c>
      <c r="M22" s="602">
        <v>0</v>
      </c>
      <c r="N22" s="602">
        <v>513.26</v>
      </c>
      <c r="O22" s="602">
        <v>0</v>
      </c>
    </row>
    <row r="23" spans="1:15">
      <c r="A23" s="466">
        <v>17</v>
      </c>
      <c r="B23" s="471" t="s">
        <v>700</v>
      </c>
      <c r="C23" s="602">
        <v>11597928.379999999</v>
      </c>
      <c r="D23" s="602">
        <v>2322634.8600000003</v>
      </c>
      <c r="E23" s="602">
        <v>9093682.0999999996</v>
      </c>
      <c r="F23" s="602">
        <v>154922.28</v>
      </c>
      <c r="G23" s="602">
        <v>0</v>
      </c>
      <c r="H23" s="602">
        <v>26689.14</v>
      </c>
      <c r="I23" s="602">
        <v>1028986.7200000001</v>
      </c>
      <c r="J23" s="602">
        <v>46452.69</v>
      </c>
      <c r="K23" s="602">
        <v>909368.21</v>
      </c>
      <c r="L23" s="602">
        <v>46476.68</v>
      </c>
      <c r="M23" s="602">
        <v>0</v>
      </c>
      <c r="N23" s="602">
        <v>26689.14</v>
      </c>
      <c r="O23" s="602">
        <v>0</v>
      </c>
    </row>
    <row r="24" spans="1:15">
      <c r="A24" s="466">
        <v>18</v>
      </c>
      <c r="B24" s="471" t="s">
        <v>580</v>
      </c>
      <c r="C24" s="602">
        <v>3784848.9</v>
      </c>
      <c r="D24" s="602">
        <v>3759166.51</v>
      </c>
      <c r="E24" s="602">
        <v>7023.15</v>
      </c>
      <c r="F24" s="602">
        <v>18659.240000000002</v>
      </c>
      <c r="G24" s="602">
        <v>0</v>
      </c>
      <c r="H24" s="602">
        <v>0</v>
      </c>
      <c r="I24" s="602">
        <v>81483.409999999989</v>
      </c>
      <c r="J24" s="602">
        <v>75183.319999999992</v>
      </c>
      <c r="K24" s="602">
        <v>702.32</v>
      </c>
      <c r="L24" s="602">
        <v>5597.77</v>
      </c>
      <c r="M24" s="602">
        <v>0</v>
      </c>
      <c r="N24" s="602">
        <v>0</v>
      </c>
      <c r="O24" s="602">
        <v>0</v>
      </c>
    </row>
    <row r="25" spans="1:15">
      <c r="A25" s="466">
        <v>19</v>
      </c>
      <c r="B25" s="471" t="s">
        <v>581</v>
      </c>
      <c r="C25" s="602">
        <v>1197937.77</v>
      </c>
      <c r="D25" s="602">
        <v>888243.75</v>
      </c>
      <c r="E25" s="602">
        <v>0</v>
      </c>
      <c r="F25" s="602">
        <v>309694.02</v>
      </c>
      <c r="G25" s="602">
        <v>0</v>
      </c>
      <c r="H25" s="602">
        <v>0</v>
      </c>
      <c r="I25" s="602">
        <v>110673.08</v>
      </c>
      <c r="J25" s="602">
        <v>17764.87</v>
      </c>
      <c r="K25" s="602">
        <v>0</v>
      </c>
      <c r="L25" s="602">
        <v>92908.21</v>
      </c>
      <c r="M25" s="602">
        <v>0</v>
      </c>
      <c r="N25" s="602">
        <v>0</v>
      </c>
      <c r="O25" s="602">
        <v>0</v>
      </c>
    </row>
    <row r="26" spans="1:15">
      <c r="A26" s="466">
        <v>20</v>
      </c>
      <c r="B26" s="471" t="s">
        <v>699</v>
      </c>
      <c r="C26" s="602">
        <v>29112059.229999997</v>
      </c>
      <c r="D26" s="602">
        <v>21279546.890000001</v>
      </c>
      <c r="E26" s="602">
        <v>7742618.5899999999</v>
      </c>
      <c r="F26" s="602">
        <v>69265.62</v>
      </c>
      <c r="G26" s="602">
        <v>0</v>
      </c>
      <c r="H26" s="602">
        <v>20628.13</v>
      </c>
      <c r="I26" s="602">
        <v>1241260.6299999999</v>
      </c>
      <c r="J26" s="602">
        <v>425590.94</v>
      </c>
      <c r="K26" s="602">
        <v>774261.87</v>
      </c>
      <c r="L26" s="602">
        <v>20779.689999999999</v>
      </c>
      <c r="M26" s="602">
        <v>0</v>
      </c>
      <c r="N26" s="602">
        <v>20628.13</v>
      </c>
      <c r="O26" s="602">
        <v>0</v>
      </c>
    </row>
    <row r="27" spans="1:15">
      <c r="A27" s="466">
        <v>21</v>
      </c>
      <c r="B27" s="471" t="s">
        <v>582</v>
      </c>
      <c r="C27" s="602">
        <v>2004229.67</v>
      </c>
      <c r="D27" s="602">
        <v>680802.67999999993</v>
      </c>
      <c r="E27" s="602">
        <v>0</v>
      </c>
      <c r="F27" s="602">
        <v>1323426.99</v>
      </c>
      <c r="G27" s="602">
        <v>0</v>
      </c>
      <c r="H27" s="602">
        <v>0</v>
      </c>
      <c r="I27" s="602">
        <v>410644.16</v>
      </c>
      <c r="J27" s="602">
        <v>13616.060000000001</v>
      </c>
      <c r="K27" s="602">
        <v>0</v>
      </c>
      <c r="L27" s="602">
        <v>397028.1</v>
      </c>
      <c r="M27" s="602">
        <v>0</v>
      </c>
      <c r="N27" s="602">
        <v>0</v>
      </c>
      <c r="O27" s="602">
        <v>0</v>
      </c>
    </row>
    <row r="28" spans="1:15">
      <c r="A28" s="466">
        <v>22</v>
      </c>
      <c r="B28" s="471" t="s">
        <v>583</v>
      </c>
      <c r="C28" s="602">
        <v>1313432.8500000001</v>
      </c>
      <c r="D28" s="602">
        <v>675589.81</v>
      </c>
      <c r="E28" s="602">
        <v>207543.28</v>
      </c>
      <c r="F28" s="602">
        <v>413546.45</v>
      </c>
      <c r="G28" s="602">
        <v>0</v>
      </c>
      <c r="H28" s="602">
        <v>16753.310000000001</v>
      </c>
      <c r="I28" s="602">
        <v>175083.4</v>
      </c>
      <c r="J28" s="602">
        <v>13511.81</v>
      </c>
      <c r="K28" s="602">
        <v>20754.34</v>
      </c>
      <c r="L28" s="602">
        <v>124063.94</v>
      </c>
      <c r="M28" s="602">
        <v>0</v>
      </c>
      <c r="N28" s="602">
        <v>16753.310000000001</v>
      </c>
      <c r="O28" s="602">
        <v>0</v>
      </c>
    </row>
    <row r="29" spans="1:15">
      <c r="A29" s="466">
        <v>23</v>
      </c>
      <c r="B29" s="471" t="s">
        <v>584</v>
      </c>
      <c r="C29" s="602">
        <v>76550828.329999998</v>
      </c>
      <c r="D29" s="602">
        <v>57852996.43</v>
      </c>
      <c r="E29" s="602">
        <v>6502559.5600000005</v>
      </c>
      <c r="F29" s="602">
        <v>10755557.460000001</v>
      </c>
      <c r="G29" s="602">
        <v>40524.050000000003</v>
      </c>
      <c r="H29" s="602">
        <v>1399190.83</v>
      </c>
      <c r="I29" s="602">
        <v>6453434.5899999999</v>
      </c>
      <c r="J29" s="602">
        <v>1157058.48</v>
      </c>
      <c r="K29" s="602">
        <v>650256.02</v>
      </c>
      <c r="L29" s="602">
        <v>3226667.23</v>
      </c>
      <c r="M29" s="602">
        <v>20262.03</v>
      </c>
      <c r="N29" s="602">
        <v>1399190.83</v>
      </c>
      <c r="O29" s="602">
        <v>0</v>
      </c>
    </row>
    <row r="30" spans="1:15">
      <c r="A30" s="466">
        <v>24</v>
      </c>
      <c r="B30" s="471" t="s">
        <v>698</v>
      </c>
      <c r="C30" s="602">
        <v>23746166.129999999</v>
      </c>
      <c r="D30" s="602">
        <v>19900359.390000001</v>
      </c>
      <c r="E30" s="602">
        <v>2758427.02</v>
      </c>
      <c r="F30" s="602">
        <v>1073289.72</v>
      </c>
      <c r="G30" s="602">
        <v>0</v>
      </c>
      <c r="H30" s="602">
        <v>14090</v>
      </c>
      <c r="I30" s="602">
        <v>1009926.86</v>
      </c>
      <c r="J30" s="602">
        <v>398007.23</v>
      </c>
      <c r="K30" s="602">
        <v>275842.7</v>
      </c>
      <c r="L30" s="602">
        <v>321986.93</v>
      </c>
      <c r="M30" s="602">
        <v>0</v>
      </c>
      <c r="N30" s="602">
        <v>14090</v>
      </c>
      <c r="O30" s="602">
        <v>0</v>
      </c>
    </row>
    <row r="31" spans="1:15">
      <c r="A31" s="466">
        <v>25</v>
      </c>
      <c r="B31" s="471" t="s">
        <v>585</v>
      </c>
      <c r="C31" s="602">
        <v>35870394.469999999</v>
      </c>
      <c r="D31" s="602">
        <v>29829888.520000003</v>
      </c>
      <c r="E31" s="602">
        <v>1261743.5900000001</v>
      </c>
      <c r="F31" s="602">
        <v>4475125.3</v>
      </c>
      <c r="G31" s="602">
        <v>17494.79</v>
      </c>
      <c r="H31" s="602">
        <v>286141.64</v>
      </c>
      <c r="I31" s="602">
        <v>2360199.7400000067</v>
      </c>
      <c r="J31" s="602">
        <v>596597.91</v>
      </c>
      <c r="K31" s="602">
        <v>126174.36</v>
      </c>
      <c r="L31" s="602">
        <v>1342537.63</v>
      </c>
      <c r="M31" s="602">
        <v>8747.41</v>
      </c>
      <c r="N31" s="602">
        <v>286141.64</v>
      </c>
      <c r="O31" s="602">
        <v>0</v>
      </c>
    </row>
    <row r="32" spans="1:15">
      <c r="A32" s="466">
        <v>26</v>
      </c>
      <c r="B32" s="471" t="s">
        <v>695</v>
      </c>
      <c r="C32" s="602">
        <v>0</v>
      </c>
      <c r="D32" s="602">
        <v>0</v>
      </c>
      <c r="E32" s="602">
        <v>0</v>
      </c>
      <c r="F32" s="602">
        <v>0</v>
      </c>
      <c r="G32" s="602">
        <v>0</v>
      </c>
      <c r="H32" s="602">
        <v>0</v>
      </c>
      <c r="I32" s="602">
        <v>0</v>
      </c>
      <c r="J32" s="602">
        <v>0</v>
      </c>
      <c r="K32" s="602">
        <v>0</v>
      </c>
      <c r="L32" s="602">
        <v>0</v>
      </c>
      <c r="M32" s="602">
        <v>0</v>
      </c>
      <c r="N32" s="602">
        <v>0</v>
      </c>
      <c r="O32" s="602">
        <v>0</v>
      </c>
    </row>
    <row r="33" spans="1:15">
      <c r="A33" s="466">
        <v>27</v>
      </c>
      <c r="B33" s="491" t="s">
        <v>108</v>
      </c>
      <c r="C33" s="603">
        <v>653680400</v>
      </c>
      <c r="D33" s="603">
        <v>512151077.52999991</v>
      </c>
      <c r="E33" s="603">
        <v>82019994.810000002</v>
      </c>
      <c r="F33" s="603">
        <v>55687976.629999995</v>
      </c>
      <c r="G33" s="603">
        <v>1198111.54</v>
      </c>
      <c r="H33" s="603">
        <v>2623238.8600000003</v>
      </c>
      <c r="I33" s="603">
        <v>38373692</v>
      </c>
      <c r="J33" s="603">
        <v>10243003.689999999</v>
      </c>
      <c r="K33" s="603">
        <v>8201999.6700000018</v>
      </c>
      <c r="L33" s="603">
        <v>16706393.159999996</v>
      </c>
      <c r="M33" s="603">
        <v>599055.83000000007</v>
      </c>
      <c r="N33" s="603">
        <v>2623238.8600000003</v>
      </c>
      <c r="O33" s="603">
        <v>0</v>
      </c>
    </row>
    <row r="34" spans="1:15">
      <c r="A34" s="473"/>
      <c r="B34" s="473"/>
      <c r="C34" s="473"/>
      <c r="D34" s="473"/>
      <c r="E34" s="473"/>
      <c r="H34" s="473"/>
      <c r="I34" s="473"/>
      <c r="O34" s="473"/>
    </row>
    <row r="35" spans="1:15">
      <c r="A35" s="473"/>
      <c r="B35" s="506"/>
      <c r="C35" s="506"/>
      <c r="D35" s="473"/>
      <c r="E35" s="473"/>
      <c r="H35" s="473"/>
      <c r="I35" s="473"/>
      <c r="O35" s="473"/>
    </row>
    <row r="36" spans="1:15">
      <c r="A36" s="473"/>
      <c r="B36" s="473"/>
      <c r="C36" s="473"/>
      <c r="D36" s="473"/>
      <c r="E36" s="473"/>
      <c r="H36" s="473"/>
      <c r="I36" s="473"/>
      <c r="O36" s="473"/>
    </row>
    <row r="37" spans="1:15">
      <c r="A37" s="473"/>
      <c r="B37" s="473"/>
      <c r="C37" s="473"/>
      <c r="D37" s="473"/>
      <c r="E37" s="473"/>
      <c r="H37" s="473"/>
      <c r="I37" s="473"/>
      <c r="O37" s="473"/>
    </row>
    <row r="38" spans="1:15">
      <c r="A38" s="473"/>
      <c r="B38" s="473"/>
      <c r="C38" s="473"/>
      <c r="D38" s="473"/>
      <c r="E38" s="473"/>
      <c r="H38" s="473"/>
      <c r="I38" s="473"/>
      <c r="O38" s="473"/>
    </row>
    <row r="39" spans="1:15">
      <c r="A39" s="473"/>
      <c r="B39" s="473"/>
      <c r="C39" s="473"/>
      <c r="D39" s="473"/>
      <c r="E39" s="473"/>
      <c r="H39" s="473"/>
      <c r="I39" s="473"/>
      <c r="O39" s="473"/>
    </row>
    <row r="40" spans="1:15">
      <c r="A40" s="473"/>
      <c r="B40" s="473"/>
      <c r="C40" s="473"/>
      <c r="D40" s="473"/>
      <c r="E40" s="473"/>
      <c r="H40" s="473"/>
      <c r="I40" s="473"/>
      <c r="O40" s="473"/>
    </row>
    <row r="41" spans="1:15">
      <c r="A41" s="507"/>
      <c r="B41" s="507"/>
      <c r="C41" s="507"/>
      <c r="D41" s="473"/>
      <c r="E41" s="473"/>
      <c r="H41" s="473"/>
      <c r="I41" s="473"/>
      <c r="O41" s="473"/>
    </row>
    <row r="42" spans="1:15">
      <c r="A42" s="507"/>
      <c r="B42" s="507"/>
      <c r="C42" s="507"/>
      <c r="D42" s="473"/>
      <c r="E42" s="473"/>
      <c r="H42" s="473"/>
      <c r="I42" s="473"/>
      <c r="O42" s="473"/>
    </row>
    <row r="43" spans="1:15">
      <c r="A43" s="473"/>
      <c r="B43" s="473"/>
      <c r="C43" s="473"/>
      <c r="D43" s="473"/>
      <c r="E43" s="473"/>
      <c r="H43" s="473"/>
      <c r="I43" s="473"/>
      <c r="O43" s="473"/>
    </row>
    <row r="44" spans="1:15">
      <c r="A44" s="473"/>
      <c r="B44" s="473"/>
      <c r="C44" s="473"/>
      <c r="D44" s="473"/>
      <c r="E44" s="473"/>
      <c r="H44" s="473"/>
      <c r="I44" s="473"/>
      <c r="O44" s="473"/>
    </row>
    <row r="45" spans="1:15">
      <c r="A45" s="473"/>
      <c r="B45" s="473"/>
      <c r="C45" s="473"/>
      <c r="D45" s="473"/>
      <c r="E45" s="473"/>
      <c r="H45" s="473"/>
      <c r="I45" s="473"/>
      <c r="O45" s="473"/>
    </row>
    <row r="46" spans="1:15">
      <c r="A46" s="473"/>
      <c r="B46" s="473"/>
      <c r="C46" s="473"/>
      <c r="D46" s="473"/>
      <c r="E46" s="473"/>
      <c r="H46" s="473"/>
      <c r="I46" s="473"/>
      <c r="O46" s="473"/>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topLeftCell="D1" zoomScaleNormal="100" workbookViewId="0">
      <selection activeCell="K10" sqref="K10"/>
    </sheetView>
  </sheetViews>
  <sheetFormatPr defaultColWidth="8.7109375" defaultRowHeight="12"/>
  <cols>
    <col min="1" max="1" width="11.85546875" style="516" bestFit="1" customWidth="1"/>
    <col min="2" max="2" width="80.140625" style="516" customWidth="1"/>
    <col min="3" max="3" width="17.140625" style="516" bestFit="1" customWidth="1"/>
    <col min="4" max="4" width="22.42578125" style="516" bestFit="1" customWidth="1"/>
    <col min="5" max="5" width="22.28515625" style="516" bestFit="1" customWidth="1"/>
    <col min="6" max="6" width="20.140625" style="516" bestFit="1" customWidth="1"/>
    <col min="7" max="7" width="20.85546875" style="516" bestFit="1" customWidth="1"/>
    <col min="8" max="8" width="23.42578125" style="516" bestFit="1" customWidth="1"/>
    <col min="9" max="9" width="22.140625" style="516" customWidth="1"/>
    <col min="10" max="10" width="19.140625" style="516" bestFit="1" customWidth="1"/>
    <col min="11" max="11" width="17.85546875" style="516" bestFit="1" customWidth="1"/>
    <col min="12" max="16384" width="8.7109375" style="516"/>
  </cols>
  <sheetData>
    <row r="1" spans="1:11" s="470" customFormat="1" ht="13.5">
      <c r="A1" s="460" t="s">
        <v>30</v>
      </c>
      <c r="B1" s="3" t="str">
        <f>'Info '!C2</f>
        <v>JSC " Halyk Bank Georgia"</v>
      </c>
    </row>
    <row r="2" spans="1:11" s="470" customFormat="1" ht="13.5">
      <c r="A2" s="461" t="s">
        <v>31</v>
      </c>
      <c r="B2" s="497">
        <f>'1. key ratios '!B2</f>
        <v>44926</v>
      </c>
    </row>
    <row r="3" spans="1:11" s="470" customFormat="1" ht="12.75">
      <c r="A3" s="462" t="s">
        <v>676</v>
      </c>
    </row>
    <row r="4" spans="1:11">
      <c r="C4" s="517" t="s">
        <v>0</v>
      </c>
      <c r="D4" s="517" t="s">
        <v>1</v>
      </c>
      <c r="E4" s="517" t="s">
        <v>2</v>
      </c>
      <c r="F4" s="517" t="s">
        <v>3</v>
      </c>
      <c r="G4" s="517" t="s">
        <v>4</v>
      </c>
      <c r="H4" s="517" t="s">
        <v>5</v>
      </c>
      <c r="I4" s="517" t="s">
        <v>8</v>
      </c>
      <c r="J4" s="517" t="s">
        <v>9</v>
      </c>
      <c r="K4" s="517" t="s">
        <v>10</v>
      </c>
    </row>
    <row r="5" spans="1:11" ht="105" customHeight="1">
      <c r="A5" s="769" t="s">
        <v>677</v>
      </c>
      <c r="B5" s="770"/>
      <c r="C5" s="494" t="s">
        <v>678</v>
      </c>
      <c r="D5" s="494" t="s">
        <v>679</v>
      </c>
      <c r="E5" s="494" t="s">
        <v>680</v>
      </c>
      <c r="F5" s="518" t="s">
        <v>681</v>
      </c>
      <c r="G5" s="494" t="s">
        <v>682</v>
      </c>
      <c r="H5" s="494" t="s">
        <v>683</v>
      </c>
      <c r="I5" s="494" t="s">
        <v>684</v>
      </c>
      <c r="J5" s="494" t="s">
        <v>685</v>
      </c>
      <c r="K5" s="494" t="s">
        <v>686</v>
      </c>
    </row>
    <row r="6" spans="1:11" ht="12.75">
      <c r="A6" s="466">
        <v>1</v>
      </c>
      <c r="B6" s="466" t="s">
        <v>632</v>
      </c>
      <c r="C6" s="587">
        <v>8857505.1400000006</v>
      </c>
      <c r="D6" s="587">
        <v>714962.84980000008</v>
      </c>
      <c r="E6" s="587">
        <v>0</v>
      </c>
      <c r="F6" s="587">
        <v>0</v>
      </c>
      <c r="G6" s="587">
        <v>586803551.93019938</v>
      </c>
      <c r="H6" s="587">
        <v>0</v>
      </c>
      <c r="I6" s="587">
        <v>5974141.3599999994</v>
      </c>
      <c r="J6" s="587">
        <v>41290034.019999981</v>
      </c>
      <c r="K6" s="587">
        <v>10040204.070000026</v>
      </c>
    </row>
    <row r="7" spans="1:11" ht="12.75">
      <c r="A7" s="466">
        <v>2</v>
      </c>
      <c r="B7" s="466" t="s">
        <v>687</v>
      </c>
      <c r="C7" s="587">
        <v>0</v>
      </c>
      <c r="D7" s="587">
        <v>0</v>
      </c>
      <c r="E7" s="587">
        <v>0</v>
      </c>
      <c r="F7" s="587">
        <v>0</v>
      </c>
      <c r="G7" s="587">
        <v>0</v>
      </c>
      <c r="H7" s="587">
        <v>0</v>
      </c>
      <c r="I7" s="587">
        <v>0</v>
      </c>
      <c r="J7" s="587">
        <v>0</v>
      </c>
      <c r="K7" s="587">
        <v>0</v>
      </c>
    </row>
    <row r="8" spans="1:11" ht="12.75">
      <c r="A8" s="466">
        <v>3</v>
      </c>
      <c r="B8" s="466" t="s">
        <v>640</v>
      </c>
      <c r="C8" s="587">
        <v>4391181.3</v>
      </c>
      <c r="D8" s="587">
        <v>0</v>
      </c>
      <c r="E8" s="587">
        <v>0</v>
      </c>
      <c r="F8" s="587">
        <v>0</v>
      </c>
      <c r="G8" s="587">
        <v>6256355.4199999999</v>
      </c>
      <c r="H8" s="587">
        <v>0</v>
      </c>
      <c r="I8" s="587">
        <v>12893</v>
      </c>
      <c r="J8" s="587">
        <v>0</v>
      </c>
      <c r="K8" s="587">
        <v>26761330.510000024</v>
      </c>
    </row>
    <row r="9" spans="1:11" ht="12.75">
      <c r="A9" s="466">
        <v>4</v>
      </c>
      <c r="B9" s="492" t="s">
        <v>688</v>
      </c>
      <c r="C9" s="587">
        <v>0</v>
      </c>
      <c r="D9" s="587">
        <v>0</v>
      </c>
      <c r="E9" s="587">
        <v>0</v>
      </c>
      <c r="F9" s="587">
        <v>0</v>
      </c>
      <c r="G9" s="587">
        <v>55771460.230000027</v>
      </c>
      <c r="H9" s="587">
        <v>0</v>
      </c>
      <c r="I9" s="587">
        <v>0</v>
      </c>
      <c r="J9" s="587">
        <v>1865090.7200000002</v>
      </c>
      <c r="K9" s="587">
        <v>1872776.0800000005</v>
      </c>
    </row>
    <row r="10" spans="1:11" ht="12.75">
      <c r="A10" s="466">
        <v>5</v>
      </c>
      <c r="B10" s="492" t="s">
        <v>689</v>
      </c>
      <c r="C10" s="587">
        <v>0</v>
      </c>
      <c r="D10" s="587">
        <v>0</v>
      </c>
      <c r="E10" s="587">
        <v>0</v>
      </c>
      <c r="F10" s="587">
        <v>0</v>
      </c>
      <c r="G10" s="587">
        <v>0</v>
      </c>
      <c r="H10" s="587">
        <v>0</v>
      </c>
      <c r="I10" s="587">
        <v>0</v>
      </c>
      <c r="J10" s="587">
        <v>0</v>
      </c>
      <c r="K10" s="587">
        <v>0</v>
      </c>
    </row>
    <row r="11" spans="1:11" ht="12.75">
      <c r="A11" s="466">
        <v>6</v>
      </c>
      <c r="B11" s="492" t="s">
        <v>690</v>
      </c>
      <c r="C11" s="587">
        <v>0</v>
      </c>
      <c r="D11" s="587">
        <v>0</v>
      </c>
      <c r="E11" s="587">
        <v>0</v>
      </c>
      <c r="F11" s="587">
        <v>0</v>
      </c>
      <c r="G11" s="587">
        <v>0</v>
      </c>
      <c r="H11" s="587">
        <v>0</v>
      </c>
      <c r="I11" s="587">
        <v>0</v>
      </c>
      <c r="J11" s="587">
        <v>0</v>
      </c>
      <c r="K11" s="587">
        <v>0</v>
      </c>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topLeftCell="C1" zoomScale="90" zoomScaleNormal="90" workbookViewId="0">
      <selection activeCell="C7" sqref="C7:S20"/>
    </sheetView>
  </sheetViews>
  <sheetFormatPr defaultRowHeight="15"/>
  <cols>
    <col min="1" max="1" width="10" bestFit="1" customWidth="1"/>
    <col min="2" max="2" width="71.7109375" customWidth="1"/>
    <col min="3" max="3" width="14" bestFit="1" customWidth="1"/>
    <col min="4" max="4" width="11.5703125" bestFit="1" customWidth="1"/>
    <col min="5" max="5" width="12.42578125" customWidth="1"/>
    <col min="6" max="6" width="11" bestFit="1" customWidth="1"/>
    <col min="7" max="8" width="9.85546875" customWidth="1"/>
    <col min="9" max="9" width="12" bestFit="1" customWidth="1"/>
    <col min="10" max="14" width="11.85546875" customWidth="1"/>
    <col min="15" max="15" width="12.5703125" bestFit="1" customWidth="1"/>
    <col min="16" max="16" width="21.28515625" customWidth="1"/>
    <col min="17" max="19" width="22.7109375" customWidth="1"/>
  </cols>
  <sheetData>
    <row r="1" spans="1:19">
      <c r="A1" s="460" t="s">
        <v>30</v>
      </c>
      <c r="B1" s="3" t="str">
        <f>'Info '!C2</f>
        <v>JSC " Halyk Bank Georgia"</v>
      </c>
    </row>
    <row r="2" spans="1:19">
      <c r="A2" s="461" t="s">
        <v>31</v>
      </c>
      <c r="B2" s="497">
        <f>'1. key ratios '!B2</f>
        <v>44926</v>
      </c>
    </row>
    <row r="3" spans="1:19">
      <c r="A3" s="462" t="s">
        <v>716</v>
      </c>
      <c r="B3" s="470"/>
    </row>
    <row r="4" spans="1:19">
      <c r="A4" s="462"/>
      <c r="B4" s="470"/>
    </row>
    <row r="5" spans="1:19">
      <c r="A5" s="773" t="s">
        <v>717</v>
      </c>
      <c r="B5" s="773"/>
      <c r="C5" s="771" t="s">
        <v>736</v>
      </c>
      <c r="D5" s="771"/>
      <c r="E5" s="771"/>
      <c r="F5" s="771"/>
      <c r="G5" s="771"/>
      <c r="H5" s="771"/>
      <c r="I5" s="771" t="s">
        <v>738</v>
      </c>
      <c r="J5" s="771"/>
      <c r="K5" s="771"/>
      <c r="L5" s="771"/>
      <c r="M5" s="771"/>
      <c r="N5" s="772"/>
      <c r="O5" s="774" t="s">
        <v>718</v>
      </c>
      <c r="P5" s="774" t="s">
        <v>732</v>
      </c>
      <c r="Q5" s="774" t="s">
        <v>733</v>
      </c>
      <c r="R5" s="774" t="s">
        <v>737</v>
      </c>
      <c r="S5" s="774" t="s">
        <v>734</v>
      </c>
    </row>
    <row r="6" spans="1:19" ht="24" customHeight="1">
      <c r="A6" s="773"/>
      <c r="B6" s="773"/>
      <c r="C6" s="530"/>
      <c r="D6" s="529" t="s">
        <v>671</v>
      </c>
      <c r="E6" s="529" t="s">
        <v>672</v>
      </c>
      <c r="F6" s="529" t="s">
        <v>673</v>
      </c>
      <c r="G6" s="529" t="s">
        <v>674</v>
      </c>
      <c r="H6" s="529" t="s">
        <v>675</v>
      </c>
      <c r="I6" s="530"/>
      <c r="J6" s="529" t="s">
        <v>671</v>
      </c>
      <c r="K6" s="529" t="s">
        <v>672</v>
      </c>
      <c r="L6" s="529" t="s">
        <v>673</v>
      </c>
      <c r="M6" s="529" t="s">
        <v>674</v>
      </c>
      <c r="N6" s="531" t="s">
        <v>675</v>
      </c>
      <c r="O6" s="774"/>
      <c r="P6" s="774"/>
      <c r="Q6" s="774"/>
      <c r="R6" s="774"/>
      <c r="S6" s="774"/>
    </row>
    <row r="7" spans="1:19">
      <c r="A7" s="521">
        <v>1</v>
      </c>
      <c r="B7" s="524" t="s">
        <v>726</v>
      </c>
      <c r="C7" s="604">
        <v>0</v>
      </c>
      <c r="D7" s="604">
        <v>0</v>
      </c>
      <c r="E7" s="604">
        <v>0</v>
      </c>
      <c r="F7" s="604">
        <v>0</v>
      </c>
      <c r="G7" s="604">
        <v>0</v>
      </c>
      <c r="H7" s="604">
        <v>0</v>
      </c>
      <c r="I7" s="604">
        <v>0</v>
      </c>
      <c r="J7" s="604">
        <v>0</v>
      </c>
      <c r="K7" s="604">
        <v>0</v>
      </c>
      <c r="L7" s="604">
        <v>0</v>
      </c>
      <c r="M7" s="604">
        <v>0</v>
      </c>
      <c r="N7" s="604">
        <v>0</v>
      </c>
      <c r="O7" s="604">
        <v>0</v>
      </c>
      <c r="P7" s="608">
        <v>0</v>
      </c>
      <c r="Q7" s="608">
        <v>0</v>
      </c>
      <c r="R7" s="608">
        <v>0</v>
      </c>
      <c r="S7" s="604">
        <v>0</v>
      </c>
    </row>
    <row r="8" spans="1:19">
      <c r="A8" s="521">
        <v>2</v>
      </c>
      <c r="B8" s="525" t="s">
        <v>725</v>
      </c>
      <c r="C8" s="604">
        <v>63855646.219999999</v>
      </c>
      <c r="D8" s="604">
        <v>54012760.159999996</v>
      </c>
      <c r="E8" s="604">
        <v>2876994.28</v>
      </c>
      <c r="F8" s="604">
        <v>5626499.1200000001</v>
      </c>
      <c r="G8" s="604">
        <v>198312.73</v>
      </c>
      <c r="H8" s="604">
        <v>1141079.93</v>
      </c>
      <c r="I8" s="604">
        <v>4296140.87</v>
      </c>
      <c r="J8" s="604">
        <v>1080255.21</v>
      </c>
      <c r="K8" s="604">
        <v>287699.49</v>
      </c>
      <c r="L8" s="604">
        <v>1687949.84</v>
      </c>
      <c r="M8" s="604">
        <v>99156.4</v>
      </c>
      <c r="N8" s="604">
        <v>1141079.93</v>
      </c>
      <c r="O8" s="604">
        <v>2551</v>
      </c>
      <c r="P8" s="608">
        <v>0.1394298757308805</v>
      </c>
      <c r="Q8" s="608">
        <v>0.15527054690711808</v>
      </c>
      <c r="R8" s="608">
        <v>0.12257811179977811</v>
      </c>
      <c r="S8" s="604">
        <v>80.498816044984125</v>
      </c>
    </row>
    <row r="9" spans="1:19">
      <c r="A9" s="521">
        <v>3</v>
      </c>
      <c r="B9" s="525" t="s">
        <v>724</v>
      </c>
      <c r="C9" s="604">
        <v>0</v>
      </c>
      <c r="D9" s="604">
        <v>0</v>
      </c>
      <c r="E9" s="604">
        <v>0</v>
      </c>
      <c r="F9" s="604">
        <v>0</v>
      </c>
      <c r="G9" s="604">
        <v>0</v>
      </c>
      <c r="H9" s="604">
        <v>0</v>
      </c>
      <c r="I9" s="604">
        <v>0</v>
      </c>
      <c r="J9" s="604">
        <v>0</v>
      </c>
      <c r="K9" s="604">
        <v>0</v>
      </c>
      <c r="L9" s="604">
        <v>0</v>
      </c>
      <c r="M9" s="604">
        <v>0</v>
      </c>
      <c r="N9" s="604">
        <v>0</v>
      </c>
      <c r="O9" s="604">
        <v>0</v>
      </c>
      <c r="P9" s="608">
        <v>0</v>
      </c>
      <c r="Q9" s="608">
        <v>0</v>
      </c>
      <c r="R9" s="608">
        <v>0</v>
      </c>
      <c r="S9" s="604">
        <v>0</v>
      </c>
    </row>
    <row r="10" spans="1:19">
      <c r="A10" s="521">
        <v>4</v>
      </c>
      <c r="B10" s="525" t="s">
        <v>723</v>
      </c>
      <c r="C10" s="604">
        <v>0</v>
      </c>
      <c r="D10" s="604">
        <v>0</v>
      </c>
      <c r="E10" s="604">
        <v>0</v>
      </c>
      <c r="F10" s="604">
        <v>0</v>
      </c>
      <c r="G10" s="604">
        <v>0</v>
      </c>
      <c r="H10" s="604">
        <v>0</v>
      </c>
      <c r="I10" s="604">
        <v>0</v>
      </c>
      <c r="J10" s="604">
        <v>0</v>
      </c>
      <c r="K10" s="604">
        <v>0</v>
      </c>
      <c r="L10" s="604">
        <v>0</v>
      </c>
      <c r="M10" s="604">
        <v>0</v>
      </c>
      <c r="N10" s="604">
        <v>0</v>
      </c>
      <c r="O10" s="604">
        <v>0</v>
      </c>
      <c r="P10" s="608">
        <v>0</v>
      </c>
      <c r="Q10" s="608">
        <v>0</v>
      </c>
      <c r="R10" s="608">
        <v>0</v>
      </c>
      <c r="S10" s="604">
        <v>0</v>
      </c>
    </row>
    <row r="11" spans="1:19">
      <c r="A11" s="521">
        <v>5</v>
      </c>
      <c r="B11" s="525" t="s">
        <v>722</v>
      </c>
      <c r="C11" s="604">
        <v>290670.55</v>
      </c>
      <c r="D11" s="604">
        <v>248080.61</v>
      </c>
      <c r="E11" s="604">
        <v>17549.95</v>
      </c>
      <c r="F11" s="604">
        <v>2874.33</v>
      </c>
      <c r="G11" s="604">
        <v>500</v>
      </c>
      <c r="H11" s="604">
        <v>21665.66</v>
      </c>
      <c r="I11" s="604">
        <v>29479.200000000001</v>
      </c>
      <c r="J11" s="604">
        <v>4946.21</v>
      </c>
      <c r="K11" s="604">
        <v>1755.03</v>
      </c>
      <c r="L11" s="604">
        <v>862.3</v>
      </c>
      <c r="M11" s="604">
        <v>250</v>
      </c>
      <c r="N11" s="604">
        <v>21665.66</v>
      </c>
      <c r="O11" s="604">
        <v>326</v>
      </c>
      <c r="P11" s="608">
        <v>0.16898994678690613</v>
      </c>
      <c r="Q11" s="608">
        <v>0.16979651015406136</v>
      </c>
      <c r="R11" s="608">
        <v>0.16013422294283258</v>
      </c>
      <c r="S11" s="604">
        <v>6.8210583923321044</v>
      </c>
    </row>
    <row r="12" spans="1:19">
      <c r="A12" s="521">
        <v>6</v>
      </c>
      <c r="B12" s="525" t="s">
        <v>721</v>
      </c>
      <c r="C12" s="604">
        <v>499855.75</v>
      </c>
      <c r="D12" s="604">
        <v>399741.74</v>
      </c>
      <c r="E12" s="604">
        <v>20909.95</v>
      </c>
      <c r="F12" s="604">
        <v>11201.17</v>
      </c>
      <c r="G12" s="604">
        <v>1881.26</v>
      </c>
      <c r="H12" s="604">
        <v>66121.63</v>
      </c>
      <c r="I12" s="604">
        <v>80505.88</v>
      </c>
      <c r="J12" s="604">
        <v>7992.21</v>
      </c>
      <c r="K12" s="604">
        <v>2091.0300000000002</v>
      </c>
      <c r="L12" s="604">
        <v>3360.37</v>
      </c>
      <c r="M12" s="604">
        <v>940.64</v>
      </c>
      <c r="N12" s="604">
        <v>66121.63</v>
      </c>
      <c r="O12" s="604">
        <v>383</v>
      </c>
      <c r="P12" s="608">
        <v>0.23523768166811068</v>
      </c>
      <c r="Q12" s="608">
        <v>0.28894936142309091</v>
      </c>
      <c r="R12" s="608">
        <v>0.21837167461684698</v>
      </c>
      <c r="S12" s="604">
        <v>85.187849060260803</v>
      </c>
    </row>
    <row r="13" spans="1:19">
      <c r="A13" s="521">
        <v>7</v>
      </c>
      <c r="B13" s="525" t="s">
        <v>720</v>
      </c>
      <c r="C13" s="604">
        <v>96667501.200000003</v>
      </c>
      <c r="D13" s="604">
        <v>77797276.230000004</v>
      </c>
      <c r="E13" s="604">
        <v>4890126.12</v>
      </c>
      <c r="F13" s="604">
        <v>13696964.399999999</v>
      </c>
      <c r="G13" s="604">
        <v>424.89</v>
      </c>
      <c r="H13" s="604">
        <v>282709.56</v>
      </c>
      <c r="I13" s="604">
        <v>6436969.6600000001</v>
      </c>
      <c r="J13" s="604">
        <v>1555945.7</v>
      </c>
      <c r="K13" s="604">
        <v>489012.64</v>
      </c>
      <c r="L13" s="604">
        <v>4109089.3099999996</v>
      </c>
      <c r="M13" s="604">
        <v>212.45</v>
      </c>
      <c r="N13" s="604">
        <v>282709.56</v>
      </c>
      <c r="O13" s="604">
        <v>909</v>
      </c>
      <c r="P13" s="608">
        <v>0.11017623512885071</v>
      </c>
      <c r="Q13" s="608">
        <v>0.11959323872901716</v>
      </c>
      <c r="R13" s="608">
        <v>8.4433270551007855E-2</v>
      </c>
      <c r="S13" s="604">
        <v>142.45239967789826</v>
      </c>
    </row>
    <row r="14" spans="1:19">
      <c r="A14" s="532">
        <v>7.1</v>
      </c>
      <c r="B14" s="526" t="s">
        <v>729</v>
      </c>
      <c r="C14" s="604">
        <v>77000536.120000005</v>
      </c>
      <c r="D14" s="604">
        <v>61136977.030000001</v>
      </c>
      <c r="E14" s="604">
        <v>4034104.2</v>
      </c>
      <c r="F14" s="604">
        <v>11546320.439999999</v>
      </c>
      <c r="G14" s="604">
        <v>424.89</v>
      </c>
      <c r="H14" s="604">
        <v>282709.56</v>
      </c>
      <c r="I14" s="604">
        <v>5372968.25</v>
      </c>
      <c r="J14" s="604">
        <v>1222739.68</v>
      </c>
      <c r="K14" s="604">
        <v>403410.43</v>
      </c>
      <c r="L14" s="604">
        <v>3463896.13</v>
      </c>
      <c r="M14" s="604">
        <v>212.45</v>
      </c>
      <c r="N14" s="604">
        <v>282709.56</v>
      </c>
      <c r="O14" s="604">
        <v>608</v>
      </c>
      <c r="P14" s="608">
        <v>0.11017623512885071</v>
      </c>
      <c r="Q14" s="608">
        <v>0.11977527344901634</v>
      </c>
      <c r="R14" s="608">
        <v>8.4433270551007855E-2</v>
      </c>
      <c r="S14" s="604">
        <v>142.45239967789826</v>
      </c>
    </row>
    <row r="15" spans="1:19">
      <c r="A15" s="532">
        <v>7.2</v>
      </c>
      <c r="B15" s="526" t="s">
        <v>731</v>
      </c>
      <c r="C15" s="604">
        <v>6498821.0300000003</v>
      </c>
      <c r="D15" s="604">
        <v>5776152.4400000004</v>
      </c>
      <c r="E15" s="604">
        <v>405559.5</v>
      </c>
      <c r="F15" s="604">
        <v>317109.09000000003</v>
      </c>
      <c r="G15" s="604">
        <v>0</v>
      </c>
      <c r="H15" s="604">
        <v>0</v>
      </c>
      <c r="I15" s="604">
        <v>251211.74</v>
      </c>
      <c r="J15" s="604">
        <v>115523.06</v>
      </c>
      <c r="K15" s="604">
        <v>40555.949999999997</v>
      </c>
      <c r="L15" s="604">
        <v>95132.73</v>
      </c>
      <c r="M15" s="604">
        <v>0</v>
      </c>
      <c r="N15" s="604">
        <v>0</v>
      </c>
      <c r="O15" s="604">
        <v>75</v>
      </c>
      <c r="P15" s="608">
        <v>6.250154769415088E-2</v>
      </c>
      <c r="Q15" s="608">
        <v>5.7025451025478811E-2</v>
      </c>
      <c r="R15" s="608">
        <v>9.7775817818053376E-2</v>
      </c>
      <c r="S15" s="604">
        <v>138.31423908946365</v>
      </c>
    </row>
    <row r="16" spans="1:19">
      <c r="A16" s="532">
        <v>7.3</v>
      </c>
      <c r="B16" s="526" t="s">
        <v>728</v>
      </c>
      <c r="C16" s="604">
        <v>13168144.050000001</v>
      </c>
      <c r="D16" s="604">
        <v>10884146.76</v>
      </c>
      <c r="E16" s="604">
        <v>450462.42</v>
      </c>
      <c r="F16" s="604">
        <v>1833534.87</v>
      </c>
      <c r="G16" s="604">
        <v>0</v>
      </c>
      <c r="H16" s="604">
        <v>0</v>
      </c>
      <c r="I16" s="604">
        <v>812789.67</v>
      </c>
      <c r="J16" s="604">
        <v>217682.96</v>
      </c>
      <c r="K16" s="604">
        <v>45046.26</v>
      </c>
      <c r="L16" s="604">
        <v>550060.44999999995</v>
      </c>
      <c r="M16" s="604">
        <v>0</v>
      </c>
      <c r="N16" s="604">
        <v>0</v>
      </c>
      <c r="O16" s="604">
        <v>226</v>
      </c>
      <c r="P16" s="608">
        <v>8.6080028067193892E-2</v>
      </c>
      <c r="Q16" s="608">
        <v>9.3151439098061395E-2</v>
      </c>
      <c r="R16" s="608">
        <v>8.7839164782361062E-2</v>
      </c>
      <c r="S16" s="604">
        <v>126.00975141026917</v>
      </c>
    </row>
    <row r="17" spans="1:19">
      <c r="A17" s="521">
        <v>8</v>
      </c>
      <c r="B17" s="525" t="s">
        <v>727</v>
      </c>
      <c r="C17" s="604">
        <v>0</v>
      </c>
      <c r="D17" s="604">
        <v>0</v>
      </c>
      <c r="E17" s="604">
        <v>0</v>
      </c>
      <c r="F17" s="604">
        <v>0</v>
      </c>
      <c r="G17" s="604">
        <v>0</v>
      </c>
      <c r="H17" s="604">
        <v>0</v>
      </c>
      <c r="I17" s="604">
        <v>0</v>
      </c>
      <c r="J17" s="604">
        <v>0</v>
      </c>
      <c r="K17" s="604">
        <v>0</v>
      </c>
      <c r="L17" s="604">
        <v>0</v>
      </c>
      <c r="M17" s="604">
        <v>0</v>
      </c>
      <c r="N17" s="604">
        <v>0</v>
      </c>
      <c r="O17" s="604">
        <v>0</v>
      </c>
      <c r="P17" s="608">
        <v>0</v>
      </c>
      <c r="Q17" s="608">
        <v>0</v>
      </c>
      <c r="R17" s="608">
        <v>0</v>
      </c>
      <c r="S17" s="604">
        <v>0</v>
      </c>
    </row>
    <row r="18" spans="1:19">
      <c r="A18" s="522">
        <v>9</v>
      </c>
      <c r="B18" s="527" t="s">
        <v>719</v>
      </c>
      <c r="C18" s="604">
        <v>0</v>
      </c>
      <c r="D18" s="604">
        <v>0</v>
      </c>
      <c r="E18" s="604">
        <v>0</v>
      </c>
      <c r="F18" s="604">
        <v>0</v>
      </c>
      <c r="G18" s="604">
        <v>0</v>
      </c>
      <c r="H18" s="604">
        <v>0</v>
      </c>
      <c r="I18" s="604">
        <v>0</v>
      </c>
      <c r="J18" s="604">
        <v>0</v>
      </c>
      <c r="K18" s="604">
        <v>0</v>
      </c>
      <c r="L18" s="604">
        <v>0</v>
      </c>
      <c r="M18" s="604">
        <v>0</v>
      </c>
      <c r="N18" s="604">
        <v>0</v>
      </c>
      <c r="O18" s="604">
        <v>0</v>
      </c>
      <c r="P18" s="608">
        <v>0</v>
      </c>
      <c r="Q18" s="608">
        <v>0</v>
      </c>
      <c r="R18" s="608">
        <v>0</v>
      </c>
      <c r="S18" s="604">
        <v>0</v>
      </c>
    </row>
    <row r="19" spans="1:19">
      <c r="A19" s="523">
        <v>10</v>
      </c>
      <c r="B19" s="528" t="s">
        <v>730</v>
      </c>
      <c r="C19" s="605">
        <v>161313673.72</v>
      </c>
      <c r="D19" s="605">
        <v>132457858.73999999</v>
      </c>
      <c r="E19" s="605">
        <v>7805580.3000000007</v>
      </c>
      <c r="F19" s="605">
        <v>19337539.02</v>
      </c>
      <c r="G19" s="605">
        <v>201118.88</v>
      </c>
      <c r="H19" s="605">
        <v>1511576.7799999998</v>
      </c>
      <c r="I19" s="605">
        <v>10843095.609999999</v>
      </c>
      <c r="J19" s="605">
        <v>2649139.33</v>
      </c>
      <c r="K19" s="605">
        <v>780558.19</v>
      </c>
      <c r="L19" s="605">
        <v>5801261.8199999994</v>
      </c>
      <c r="M19" s="605">
        <v>100559.48999999999</v>
      </c>
      <c r="N19" s="605">
        <v>1511576.7799999998</v>
      </c>
      <c r="O19" s="605">
        <v>4169</v>
      </c>
      <c r="P19" s="609">
        <v>0.1158320197788601</v>
      </c>
      <c r="Q19" s="609">
        <v>0.12746297052041158</v>
      </c>
      <c r="R19" s="609">
        <v>0.10083878819811061</v>
      </c>
      <c r="S19" s="605">
        <v>116.13392526942249</v>
      </c>
    </row>
    <row r="20" spans="1:19" ht="25.5">
      <c r="A20" s="532">
        <v>10.1</v>
      </c>
      <c r="B20" s="526" t="s">
        <v>735</v>
      </c>
      <c r="C20" s="604">
        <v>0</v>
      </c>
      <c r="D20" s="604">
        <v>0</v>
      </c>
      <c r="E20" s="604">
        <v>0</v>
      </c>
      <c r="F20" s="604">
        <v>0</v>
      </c>
      <c r="G20" s="604">
        <v>0</v>
      </c>
      <c r="H20" s="604">
        <v>0</v>
      </c>
      <c r="I20" s="604">
        <v>0</v>
      </c>
      <c r="J20" s="604">
        <v>0</v>
      </c>
      <c r="K20" s="604">
        <v>0</v>
      </c>
      <c r="L20" s="604">
        <v>0</v>
      </c>
      <c r="M20" s="604">
        <v>0</v>
      </c>
      <c r="N20" s="604">
        <v>0</v>
      </c>
      <c r="O20" s="604">
        <v>0</v>
      </c>
      <c r="P20" s="604">
        <v>0</v>
      </c>
      <c r="Q20" s="604">
        <v>0</v>
      </c>
      <c r="R20" s="604">
        <v>0</v>
      </c>
      <c r="S20" s="604">
        <v>0</v>
      </c>
    </row>
  </sheetData>
  <mergeCells count="8">
    <mergeCell ref="C5:H5"/>
    <mergeCell ref="I5:N5"/>
    <mergeCell ref="A5:B6"/>
    <mergeCell ref="S5:S6"/>
    <mergeCell ref="R5:R6"/>
    <mergeCell ref="Q5:Q6"/>
    <mergeCell ref="P5:P6"/>
    <mergeCell ref="O5:O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workbookViewId="0">
      <pane xSplit="1" ySplit="5" topLeftCell="B23" activePane="bottomRight" state="frozen"/>
      <selection activeCell="B9" sqref="B9"/>
      <selection pane="topRight" activeCell="B9" sqref="B9"/>
      <selection pane="bottomLeft" activeCell="B9" sqref="B9"/>
      <selection pane="bottomRight" activeCell="D24" sqref="D24"/>
    </sheetView>
  </sheetViews>
  <sheetFormatPr defaultColWidth="9.140625" defaultRowHeight="14.25"/>
  <cols>
    <col min="1" max="1" width="9.5703125" style="4" bestFit="1" customWidth="1"/>
    <col min="2" max="2" width="55.140625" style="4" bestFit="1" customWidth="1"/>
    <col min="3" max="3" width="11.7109375" style="4" customWidth="1"/>
    <col min="4" max="4" width="13.28515625" style="4" customWidth="1"/>
    <col min="5" max="5" width="14.5703125" style="4" customWidth="1"/>
    <col min="6" max="6" width="11.7109375" style="4" customWidth="1"/>
    <col min="7" max="7" width="13.7109375" style="4" customWidth="1"/>
    <col min="8" max="8" width="14.5703125" style="4" customWidth="1"/>
    <col min="9" max="16384" width="9.140625" style="5"/>
  </cols>
  <sheetData>
    <row r="1" spans="1:8">
      <c r="A1" s="2" t="s">
        <v>30</v>
      </c>
      <c r="B1" s="4" t="str">
        <f>'Info '!C2</f>
        <v>JSC " Halyk Bank Georgia"</v>
      </c>
    </row>
    <row r="2" spans="1:8">
      <c r="A2" s="2" t="s">
        <v>31</v>
      </c>
      <c r="B2" s="417">
        <f>'1. key ratios '!B2</f>
        <v>44926</v>
      </c>
    </row>
    <row r="3" spans="1:8">
      <c r="A3" s="2"/>
    </row>
    <row r="4" spans="1:8" ht="15" thickBot="1">
      <c r="A4" s="16" t="s">
        <v>32</v>
      </c>
      <c r="B4" s="17" t="s">
        <v>33</v>
      </c>
      <c r="C4" s="16"/>
      <c r="D4" s="18"/>
      <c r="E4" s="18"/>
      <c r="F4" s="19"/>
      <c r="G4" s="19"/>
      <c r="H4" s="20" t="s">
        <v>73</v>
      </c>
    </row>
    <row r="5" spans="1:8">
      <c r="A5" s="21"/>
      <c r="B5" s="22"/>
      <c r="C5" s="649" t="s">
        <v>68</v>
      </c>
      <c r="D5" s="650"/>
      <c r="E5" s="651"/>
      <c r="F5" s="649" t="s">
        <v>72</v>
      </c>
      <c r="G5" s="650"/>
      <c r="H5" s="652"/>
    </row>
    <row r="6" spans="1:8">
      <c r="A6" s="23" t="s">
        <v>6</v>
      </c>
      <c r="B6" s="24" t="s">
        <v>34</v>
      </c>
      <c r="C6" s="25" t="s">
        <v>69</v>
      </c>
      <c r="D6" s="25" t="s">
        <v>70</v>
      </c>
      <c r="E6" s="25" t="s">
        <v>71</v>
      </c>
      <c r="F6" s="25" t="s">
        <v>69</v>
      </c>
      <c r="G6" s="25" t="s">
        <v>70</v>
      </c>
      <c r="H6" s="26" t="s">
        <v>71</v>
      </c>
    </row>
    <row r="7" spans="1:8">
      <c r="A7" s="23">
        <v>1</v>
      </c>
      <c r="B7" s="27" t="s">
        <v>35</v>
      </c>
      <c r="C7" s="28">
        <v>6596554</v>
      </c>
      <c r="D7" s="28">
        <v>12173854</v>
      </c>
      <c r="E7" s="29">
        <f>C7+D7</f>
        <v>18770408</v>
      </c>
      <c r="F7" s="28">
        <v>5333112</v>
      </c>
      <c r="G7" s="28">
        <v>4998195</v>
      </c>
      <c r="H7" s="30">
        <f>F7+G7</f>
        <v>10331307</v>
      </c>
    </row>
    <row r="8" spans="1:8">
      <c r="A8" s="23">
        <v>2</v>
      </c>
      <c r="B8" s="27" t="s">
        <v>36</v>
      </c>
      <c r="C8" s="28">
        <v>54662440</v>
      </c>
      <c r="D8" s="28">
        <v>158552476</v>
      </c>
      <c r="E8" s="29">
        <f t="shared" ref="E8:E13" si="0">C8+D8</f>
        <v>213214916</v>
      </c>
      <c r="F8" s="28">
        <v>48187164</v>
      </c>
      <c r="G8" s="28">
        <v>107141928</v>
      </c>
      <c r="H8" s="30">
        <f t="shared" ref="H8:H13" si="1">F8+G8</f>
        <v>155329092</v>
      </c>
    </row>
    <row r="9" spans="1:8">
      <c r="A9" s="23">
        <v>3</v>
      </c>
      <c r="B9" s="27" t="s">
        <v>37</v>
      </c>
      <c r="C9" s="28">
        <v>15767102</v>
      </c>
      <c r="D9" s="28">
        <v>14887511.999999998</v>
      </c>
      <c r="E9" s="29">
        <f t="shared" si="0"/>
        <v>30654614</v>
      </c>
      <c r="F9" s="28">
        <v>23472104</v>
      </c>
      <c r="G9" s="28">
        <v>28294682</v>
      </c>
      <c r="H9" s="30">
        <f t="shared" si="1"/>
        <v>51766786</v>
      </c>
    </row>
    <row r="10" spans="1:8">
      <c r="A10" s="23">
        <v>4</v>
      </c>
      <c r="B10" s="27" t="s">
        <v>38</v>
      </c>
      <c r="C10" s="28">
        <v>0</v>
      </c>
      <c r="D10" s="28">
        <v>0</v>
      </c>
      <c r="E10" s="29">
        <f t="shared" si="0"/>
        <v>0</v>
      </c>
      <c r="F10" s="28">
        <v>0</v>
      </c>
      <c r="G10" s="28">
        <v>0</v>
      </c>
      <c r="H10" s="30">
        <f t="shared" si="1"/>
        <v>0</v>
      </c>
    </row>
    <row r="11" spans="1:8">
      <c r="A11" s="23">
        <v>5</v>
      </c>
      <c r="B11" s="27" t="s">
        <v>39</v>
      </c>
      <c r="C11" s="28">
        <v>16612575</v>
      </c>
      <c r="D11" s="28">
        <v>0</v>
      </c>
      <c r="E11" s="29">
        <f t="shared" si="0"/>
        <v>16612575</v>
      </c>
      <c r="F11" s="28">
        <v>16600047</v>
      </c>
      <c r="G11" s="28">
        <v>0</v>
      </c>
      <c r="H11" s="30">
        <f t="shared" si="1"/>
        <v>16600047</v>
      </c>
    </row>
    <row r="12" spans="1:8">
      <c r="A12" s="23">
        <v>6.1</v>
      </c>
      <c r="B12" s="31" t="s">
        <v>40</v>
      </c>
      <c r="C12" s="28">
        <v>203552249.04999998</v>
      </c>
      <c r="D12" s="28">
        <v>450128150.94999999</v>
      </c>
      <c r="E12" s="29">
        <f t="shared" si="0"/>
        <v>653680400</v>
      </c>
      <c r="F12" s="28">
        <v>205125077.19999999</v>
      </c>
      <c r="G12" s="28">
        <v>533194913.80000001</v>
      </c>
      <c r="H12" s="30">
        <f t="shared" si="1"/>
        <v>738319991</v>
      </c>
    </row>
    <row r="13" spans="1:8">
      <c r="A13" s="23">
        <v>6.2</v>
      </c>
      <c r="B13" s="31" t="s">
        <v>41</v>
      </c>
      <c r="C13" s="28">
        <v>-11721250.089999996</v>
      </c>
      <c r="D13" s="28">
        <v>-26652441.91</v>
      </c>
      <c r="E13" s="29">
        <f t="shared" si="0"/>
        <v>-38373692</v>
      </c>
      <c r="F13" s="28">
        <v>-9644214.5200000033</v>
      </c>
      <c r="G13" s="28">
        <v>-29159892.48</v>
      </c>
      <c r="H13" s="30">
        <f t="shared" si="1"/>
        <v>-38804107</v>
      </c>
    </row>
    <row r="14" spans="1:8">
      <c r="A14" s="23">
        <v>6</v>
      </c>
      <c r="B14" s="27" t="s">
        <v>42</v>
      </c>
      <c r="C14" s="29">
        <v>191830998.95999998</v>
      </c>
      <c r="D14" s="29">
        <v>423475709.03999996</v>
      </c>
      <c r="E14" s="29">
        <f t="shared" ref="E14:E15" si="2">C14+D14</f>
        <v>615306708</v>
      </c>
      <c r="F14" s="29">
        <f>F12+F13</f>
        <v>195480862.67999998</v>
      </c>
      <c r="G14" s="29">
        <f>G12+G13</f>
        <v>504035021.31999999</v>
      </c>
      <c r="H14" s="30">
        <f t="shared" ref="H14:H34" si="3">F14+G14</f>
        <v>699515884</v>
      </c>
    </row>
    <row r="15" spans="1:8">
      <c r="A15" s="23">
        <v>7</v>
      </c>
      <c r="B15" s="27" t="s">
        <v>43</v>
      </c>
      <c r="C15" s="28">
        <v>2908331</v>
      </c>
      <c r="D15" s="28">
        <v>3260283</v>
      </c>
      <c r="E15" s="29">
        <f t="shared" si="2"/>
        <v>6168614</v>
      </c>
      <c r="F15" s="28">
        <v>2855883</v>
      </c>
      <c r="G15" s="28">
        <v>4569004</v>
      </c>
      <c r="H15" s="30">
        <f t="shared" si="3"/>
        <v>7424887</v>
      </c>
    </row>
    <row r="16" spans="1:8">
      <c r="A16" s="23">
        <v>8</v>
      </c>
      <c r="B16" s="27" t="s">
        <v>198</v>
      </c>
      <c r="C16" s="28">
        <v>10551978.439999999</v>
      </c>
      <c r="D16" s="28">
        <v>0</v>
      </c>
      <c r="E16" s="29">
        <f t="shared" ref="E16:E19" si="4">C16+D16</f>
        <v>10551978.439999999</v>
      </c>
      <c r="F16" s="28">
        <v>8009459.4400000004</v>
      </c>
      <c r="G16" s="28">
        <v>0</v>
      </c>
      <c r="H16" s="30">
        <f t="shared" ref="H16:H19" si="5">F16+G16</f>
        <v>8009459.4400000004</v>
      </c>
    </row>
    <row r="17" spans="1:8">
      <c r="A17" s="23">
        <v>9</v>
      </c>
      <c r="B17" s="27" t="s">
        <v>44</v>
      </c>
      <c r="C17" s="28">
        <v>54000</v>
      </c>
      <c r="D17" s="28">
        <v>0</v>
      </c>
      <c r="E17" s="29">
        <f t="shared" si="4"/>
        <v>54000</v>
      </c>
      <c r="F17" s="28">
        <v>54000</v>
      </c>
      <c r="G17" s="28">
        <v>0</v>
      </c>
      <c r="H17" s="30">
        <f t="shared" si="5"/>
        <v>54000</v>
      </c>
    </row>
    <row r="18" spans="1:8">
      <c r="A18" s="23">
        <v>10</v>
      </c>
      <c r="B18" s="27" t="s">
        <v>45</v>
      </c>
      <c r="C18" s="28">
        <v>21952650</v>
      </c>
      <c r="D18" s="28">
        <v>0</v>
      </c>
      <c r="E18" s="29">
        <f t="shared" si="4"/>
        <v>21952650</v>
      </c>
      <c r="F18" s="28">
        <v>21506200</v>
      </c>
      <c r="G18" s="28">
        <v>0</v>
      </c>
      <c r="H18" s="30">
        <f t="shared" si="5"/>
        <v>21506200</v>
      </c>
    </row>
    <row r="19" spans="1:8">
      <c r="A19" s="23">
        <v>11</v>
      </c>
      <c r="B19" s="27" t="s">
        <v>46</v>
      </c>
      <c r="C19" s="28">
        <v>2243279.159999962</v>
      </c>
      <c r="D19" s="28">
        <v>20015860.23</v>
      </c>
      <c r="E19" s="29">
        <f t="shared" si="4"/>
        <v>22259139.389999963</v>
      </c>
      <c r="F19" s="28">
        <v>3930856.9500000142</v>
      </c>
      <c r="G19" s="28">
        <v>4865612.96</v>
      </c>
      <c r="H19" s="30">
        <f t="shared" si="5"/>
        <v>8796469.9100000151</v>
      </c>
    </row>
    <row r="20" spans="1:8">
      <c r="A20" s="23">
        <v>12</v>
      </c>
      <c r="B20" s="33" t="s">
        <v>47</v>
      </c>
      <c r="C20" s="29">
        <f>SUM(C7:C11)+SUM(C14:C19)</f>
        <v>323179908.55999994</v>
      </c>
      <c r="D20" s="29">
        <f>SUM(D7:D11)+SUM(D14:D19)</f>
        <v>632365694.26999998</v>
      </c>
      <c r="E20" s="29">
        <f>C20+D20</f>
        <v>955545602.82999992</v>
      </c>
      <c r="F20" s="29">
        <f>SUM(F7:F11)+SUM(F14:F19)</f>
        <v>325429689.06999999</v>
      </c>
      <c r="G20" s="29">
        <f>SUM(G7:G11)+SUM(G14:G19)</f>
        <v>653904443.27999997</v>
      </c>
      <c r="H20" s="30">
        <f t="shared" si="3"/>
        <v>979334132.3499999</v>
      </c>
    </row>
    <row r="21" spans="1:8">
      <c r="A21" s="23"/>
      <c r="B21" s="24" t="s">
        <v>48</v>
      </c>
      <c r="C21" s="34"/>
      <c r="D21" s="34"/>
      <c r="E21" s="34"/>
      <c r="F21" s="35"/>
      <c r="G21" s="36"/>
      <c r="H21" s="37"/>
    </row>
    <row r="22" spans="1:8">
      <c r="A22" s="23">
        <v>13</v>
      </c>
      <c r="B22" s="27" t="s">
        <v>49</v>
      </c>
      <c r="C22" s="28">
        <v>0</v>
      </c>
      <c r="D22" s="28">
        <v>69498941</v>
      </c>
      <c r="E22" s="29">
        <f>C22+D22</f>
        <v>69498941</v>
      </c>
      <c r="F22" s="28">
        <v>0</v>
      </c>
      <c r="G22" s="28">
        <v>1818037</v>
      </c>
      <c r="H22" s="30">
        <f t="shared" si="3"/>
        <v>1818037</v>
      </c>
    </row>
    <row r="23" spans="1:8">
      <c r="A23" s="23">
        <v>14</v>
      </c>
      <c r="B23" s="27" t="s">
        <v>50</v>
      </c>
      <c r="C23" s="28">
        <v>95475980.890000015</v>
      </c>
      <c r="D23" s="28">
        <v>107652756.41999999</v>
      </c>
      <c r="E23" s="29">
        <f t="shared" ref="E23:E30" si="6">C23+D23</f>
        <v>203128737.31</v>
      </c>
      <c r="F23" s="28">
        <v>143157785.66999999</v>
      </c>
      <c r="G23" s="28">
        <v>110507898.02999997</v>
      </c>
      <c r="H23" s="30">
        <f t="shared" ref="H23:H30" si="7">F23+G23</f>
        <v>253665683.69999996</v>
      </c>
    </row>
    <row r="24" spans="1:8">
      <c r="A24" s="23">
        <v>15</v>
      </c>
      <c r="B24" s="27" t="s">
        <v>51</v>
      </c>
      <c r="C24" s="28">
        <v>4116718.26</v>
      </c>
      <c r="D24" s="28">
        <v>11472757.270000001</v>
      </c>
      <c r="E24" s="29">
        <f t="shared" si="6"/>
        <v>15589475.530000001</v>
      </c>
      <c r="F24" s="28">
        <v>5232779.7499999907</v>
      </c>
      <c r="G24" s="28">
        <v>22714653.50999999</v>
      </c>
      <c r="H24" s="30">
        <f t="shared" si="7"/>
        <v>27947433.259999983</v>
      </c>
    </row>
    <row r="25" spans="1:8">
      <c r="A25" s="23">
        <v>16</v>
      </c>
      <c r="B25" s="27" t="s">
        <v>52</v>
      </c>
      <c r="C25" s="28">
        <v>51149056.869999997</v>
      </c>
      <c r="D25" s="28">
        <v>55492400.079999998</v>
      </c>
      <c r="E25" s="29">
        <f t="shared" si="6"/>
        <v>106641456.94999999</v>
      </c>
      <c r="F25" s="28">
        <v>43404476.830000006</v>
      </c>
      <c r="G25" s="28">
        <v>57133159.319999985</v>
      </c>
      <c r="H25" s="30">
        <f t="shared" si="7"/>
        <v>100537636.14999999</v>
      </c>
    </row>
    <row r="26" spans="1:8">
      <c r="A26" s="23">
        <v>17</v>
      </c>
      <c r="B26" s="27" t="s">
        <v>53</v>
      </c>
      <c r="C26" s="28">
        <v>0</v>
      </c>
      <c r="D26" s="28">
        <v>23512078</v>
      </c>
      <c r="E26" s="29">
        <f t="shared" si="6"/>
        <v>23512078</v>
      </c>
      <c r="F26" s="28">
        <v>0</v>
      </c>
      <c r="G26" s="28">
        <v>0</v>
      </c>
      <c r="H26" s="30">
        <f t="shared" si="7"/>
        <v>0</v>
      </c>
    </row>
    <row r="27" spans="1:8">
      <c r="A27" s="23">
        <v>18</v>
      </c>
      <c r="B27" s="27" t="s">
        <v>54</v>
      </c>
      <c r="C27" s="28">
        <v>0</v>
      </c>
      <c r="D27" s="28">
        <v>352511720</v>
      </c>
      <c r="E27" s="29">
        <f t="shared" si="6"/>
        <v>352511720</v>
      </c>
      <c r="F27" s="28">
        <v>0</v>
      </c>
      <c r="G27" s="28">
        <v>423580800</v>
      </c>
      <c r="H27" s="30">
        <f t="shared" si="7"/>
        <v>423580800</v>
      </c>
    </row>
    <row r="28" spans="1:8">
      <c r="A28" s="23">
        <v>19</v>
      </c>
      <c r="B28" s="27" t="s">
        <v>55</v>
      </c>
      <c r="C28" s="28">
        <v>5684248</v>
      </c>
      <c r="D28" s="28">
        <v>8562470</v>
      </c>
      <c r="E28" s="29">
        <f t="shared" si="6"/>
        <v>14246718</v>
      </c>
      <c r="F28" s="28">
        <v>2009642</v>
      </c>
      <c r="G28" s="28">
        <v>8766169</v>
      </c>
      <c r="H28" s="30">
        <f t="shared" si="7"/>
        <v>10775811</v>
      </c>
    </row>
    <row r="29" spans="1:8">
      <c r="A29" s="23">
        <v>20</v>
      </c>
      <c r="B29" s="27" t="s">
        <v>56</v>
      </c>
      <c r="C29" s="28">
        <v>11848246.039999999</v>
      </c>
      <c r="D29" s="28">
        <v>4781196</v>
      </c>
      <c r="E29" s="29">
        <f t="shared" si="6"/>
        <v>16629442.039999999</v>
      </c>
      <c r="F29" s="28">
        <v>6903196.2400000002</v>
      </c>
      <c r="G29" s="28">
        <v>6119117</v>
      </c>
      <c r="H29" s="30">
        <f t="shared" si="7"/>
        <v>13022313.24</v>
      </c>
    </row>
    <row r="30" spans="1:8">
      <c r="A30" s="23">
        <v>21</v>
      </c>
      <c r="B30" s="27" t="s">
        <v>57</v>
      </c>
      <c r="C30" s="28">
        <v>0</v>
      </c>
      <c r="D30" s="28">
        <v>27020000</v>
      </c>
      <c r="E30" s="29">
        <f t="shared" si="6"/>
        <v>27020000</v>
      </c>
      <c r="F30" s="28">
        <v>0</v>
      </c>
      <c r="G30" s="28">
        <v>30976000</v>
      </c>
      <c r="H30" s="30">
        <f t="shared" si="7"/>
        <v>30976000</v>
      </c>
    </row>
    <row r="31" spans="1:8">
      <c r="A31" s="23">
        <v>22</v>
      </c>
      <c r="B31" s="33" t="s">
        <v>58</v>
      </c>
      <c r="C31" s="29">
        <f>SUM(C22:C30)</f>
        <v>168274250.06</v>
      </c>
      <c r="D31" s="29">
        <f>SUM(D22:D30)</f>
        <v>660504318.76999998</v>
      </c>
      <c r="E31" s="29">
        <f>C31+D31</f>
        <v>828778568.82999992</v>
      </c>
      <c r="F31" s="29">
        <f>SUM(F22:F30)</f>
        <v>200707880.49000001</v>
      </c>
      <c r="G31" s="29">
        <f>SUM(G22:G30)</f>
        <v>661615833.8599999</v>
      </c>
      <c r="H31" s="30">
        <f t="shared" si="3"/>
        <v>862323714.3499999</v>
      </c>
    </row>
    <row r="32" spans="1:8">
      <c r="A32" s="23"/>
      <c r="B32" s="24" t="s">
        <v>59</v>
      </c>
      <c r="C32" s="34"/>
      <c r="D32" s="34"/>
      <c r="E32" s="28"/>
      <c r="F32" s="35"/>
      <c r="G32" s="36"/>
      <c r="H32" s="37"/>
    </row>
    <row r="33" spans="1:8">
      <c r="A33" s="23">
        <v>23</v>
      </c>
      <c r="B33" s="27" t="s">
        <v>60</v>
      </c>
      <c r="C33" s="28">
        <v>76000000</v>
      </c>
      <c r="D33" s="28">
        <v>0</v>
      </c>
      <c r="E33" s="29">
        <f t="shared" ref="E33:E34" si="8">C33+D33</f>
        <v>76000000</v>
      </c>
      <c r="F33" s="28">
        <v>76000000</v>
      </c>
      <c r="G33" s="28">
        <v>0</v>
      </c>
      <c r="H33" s="30">
        <f t="shared" si="3"/>
        <v>76000000</v>
      </c>
    </row>
    <row r="34" spans="1:8">
      <c r="A34" s="23">
        <v>24</v>
      </c>
      <c r="B34" s="27" t="s">
        <v>61</v>
      </c>
      <c r="C34" s="28">
        <v>0</v>
      </c>
      <c r="D34" s="28">
        <v>0</v>
      </c>
      <c r="E34" s="29">
        <f t="shared" si="8"/>
        <v>0</v>
      </c>
      <c r="F34" s="28">
        <v>0</v>
      </c>
      <c r="G34" s="28">
        <v>0</v>
      </c>
      <c r="H34" s="30">
        <f t="shared" si="3"/>
        <v>0</v>
      </c>
    </row>
    <row r="35" spans="1:8">
      <c r="A35" s="23">
        <v>25</v>
      </c>
      <c r="B35" s="32" t="s">
        <v>62</v>
      </c>
      <c r="C35" s="28">
        <v>0</v>
      </c>
      <c r="D35" s="28">
        <v>0</v>
      </c>
      <c r="E35" s="29">
        <f t="shared" ref="E35:E40" si="9">C35+D35</f>
        <v>0</v>
      </c>
      <c r="F35" s="28">
        <v>0</v>
      </c>
      <c r="G35" s="28">
        <v>0</v>
      </c>
      <c r="H35" s="30">
        <f t="shared" ref="H35:H40" si="10">F35+G35</f>
        <v>0</v>
      </c>
    </row>
    <row r="36" spans="1:8">
      <c r="A36" s="23">
        <v>26</v>
      </c>
      <c r="B36" s="27" t="s">
        <v>63</v>
      </c>
      <c r="C36" s="28">
        <v>0</v>
      </c>
      <c r="D36" s="28">
        <v>0</v>
      </c>
      <c r="E36" s="29">
        <f t="shared" si="9"/>
        <v>0</v>
      </c>
      <c r="F36" s="28">
        <v>0</v>
      </c>
      <c r="G36" s="28">
        <v>0</v>
      </c>
      <c r="H36" s="30">
        <f t="shared" si="10"/>
        <v>0</v>
      </c>
    </row>
    <row r="37" spans="1:8">
      <c r="A37" s="23">
        <v>27</v>
      </c>
      <c r="B37" s="27" t="s">
        <v>64</v>
      </c>
      <c r="C37" s="28">
        <v>0</v>
      </c>
      <c r="D37" s="28">
        <v>0</v>
      </c>
      <c r="E37" s="29">
        <f t="shared" si="9"/>
        <v>0</v>
      </c>
      <c r="F37" s="28">
        <v>0</v>
      </c>
      <c r="G37" s="28">
        <v>0</v>
      </c>
      <c r="H37" s="30">
        <f t="shared" si="10"/>
        <v>0</v>
      </c>
    </row>
    <row r="38" spans="1:8">
      <c r="A38" s="23">
        <v>28</v>
      </c>
      <c r="B38" s="27" t="s">
        <v>65</v>
      </c>
      <c r="C38" s="28">
        <v>48903524.999999993</v>
      </c>
      <c r="D38" s="28">
        <v>0</v>
      </c>
      <c r="E38" s="29">
        <f t="shared" si="9"/>
        <v>48903524.999999993</v>
      </c>
      <c r="F38" s="28">
        <v>39051900</v>
      </c>
      <c r="G38" s="28">
        <v>0</v>
      </c>
      <c r="H38" s="30">
        <f t="shared" si="10"/>
        <v>39051900</v>
      </c>
    </row>
    <row r="39" spans="1:8">
      <c r="A39" s="23">
        <v>29</v>
      </c>
      <c r="B39" s="27" t="s">
        <v>66</v>
      </c>
      <c r="C39" s="28">
        <v>1863509</v>
      </c>
      <c r="D39" s="28">
        <v>0</v>
      </c>
      <c r="E39" s="29">
        <f t="shared" si="9"/>
        <v>1863509</v>
      </c>
      <c r="F39" s="28">
        <v>1958518</v>
      </c>
      <c r="G39" s="28">
        <v>0</v>
      </c>
      <c r="H39" s="30">
        <f t="shared" si="10"/>
        <v>1958518</v>
      </c>
    </row>
    <row r="40" spans="1:8">
      <c r="A40" s="23">
        <v>30</v>
      </c>
      <c r="B40" s="271" t="s">
        <v>265</v>
      </c>
      <c r="C40" s="28">
        <v>126767034</v>
      </c>
      <c r="D40" s="28">
        <v>0</v>
      </c>
      <c r="E40" s="29">
        <f t="shared" si="9"/>
        <v>126767034</v>
      </c>
      <c r="F40" s="28">
        <v>117010418</v>
      </c>
      <c r="G40" s="28">
        <v>0</v>
      </c>
      <c r="H40" s="30">
        <f t="shared" si="10"/>
        <v>117010418</v>
      </c>
    </row>
    <row r="41" spans="1:8" ht="15" thickBot="1">
      <c r="A41" s="38">
        <v>31</v>
      </c>
      <c r="B41" s="39" t="s">
        <v>67</v>
      </c>
      <c r="C41" s="40">
        <f>C31+C40</f>
        <v>295041284.06</v>
      </c>
      <c r="D41" s="40">
        <f>D31+D40</f>
        <v>660504318.76999998</v>
      </c>
      <c r="E41" s="40">
        <f>C41+D41</f>
        <v>955545602.82999992</v>
      </c>
      <c r="F41" s="40">
        <f>F31+F40</f>
        <v>317718298.49000001</v>
      </c>
      <c r="G41" s="40">
        <f>G31+G40</f>
        <v>661615833.8599999</v>
      </c>
      <c r="H41" s="41">
        <f>F41+G41</f>
        <v>979334132.3499999</v>
      </c>
    </row>
    <row r="43" spans="1:8">
      <c r="B43" s="42"/>
    </row>
  </sheetData>
  <mergeCells count="2">
    <mergeCell ref="C5:E5"/>
    <mergeCell ref="F5:H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workbookViewId="0">
      <pane xSplit="1" ySplit="6" topLeftCell="B64" activePane="bottomRight" state="frozen"/>
      <selection activeCell="B9" sqref="B9"/>
      <selection pane="topRight" activeCell="B9" sqref="B9"/>
      <selection pane="bottomLeft" activeCell="B9" sqref="B9"/>
      <selection pane="bottomRight" activeCell="C73" sqref="C73"/>
    </sheetView>
  </sheetViews>
  <sheetFormatPr defaultColWidth="9.140625" defaultRowHeight="12.75"/>
  <cols>
    <col min="1" max="1" width="9.5703125" style="4" bestFit="1" customWidth="1"/>
    <col min="2" max="2" width="89.140625" style="4" customWidth="1"/>
    <col min="3" max="8" width="12.7109375" style="536" customWidth="1"/>
    <col min="9" max="9" width="8.85546875" style="4" customWidth="1"/>
    <col min="10" max="16384" width="9.140625" style="4"/>
  </cols>
  <sheetData>
    <row r="1" spans="1:8">
      <c r="A1" s="2" t="s">
        <v>30</v>
      </c>
      <c r="B1" s="3" t="str">
        <f>'Info '!C2</f>
        <v>JSC " Halyk Bank Georgia"</v>
      </c>
      <c r="C1" s="535"/>
    </row>
    <row r="2" spans="1:8">
      <c r="A2" s="2" t="s">
        <v>31</v>
      </c>
      <c r="B2" s="416">
        <f>'1. key ratios '!B2</f>
        <v>44926</v>
      </c>
      <c r="C2" s="535"/>
      <c r="D2" s="537"/>
      <c r="E2" s="537"/>
      <c r="F2" s="537"/>
      <c r="G2" s="537"/>
      <c r="H2" s="537"/>
    </row>
    <row r="3" spans="1:8">
      <c r="A3" s="2"/>
      <c r="B3" s="3"/>
      <c r="C3" s="538"/>
      <c r="D3" s="537"/>
      <c r="E3" s="537"/>
      <c r="F3" s="537"/>
      <c r="G3" s="537"/>
      <c r="H3" s="537"/>
    </row>
    <row r="4" spans="1:8" ht="13.5" thickBot="1">
      <c r="A4" s="44" t="s">
        <v>194</v>
      </c>
      <c r="B4" s="224" t="s">
        <v>22</v>
      </c>
      <c r="C4" s="539"/>
      <c r="D4" s="540"/>
      <c r="E4" s="540"/>
      <c r="F4" s="540"/>
      <c r="G4" s="540"/>
      <c r="H4" s="541" t="s">
        <v>73</v>
      </c>
    </row>
    <row r="5" spans="1:8">
      <c r="A5" s="46" t="s">
        <v>6</v>
      </c>
      <c r="B5" s="47"/>
      <c r="C5" s="653" t="s">
        <v>68</v>
      </c>
      <c r="D5" s="654"/>
      <c r="E5" s="655"/>
      <c r="F5" s="653" t="s">
        <v>72</v>
      </c>
      <c r="G5" s="654"/>
      <c r="H5" s="656"/>
    </row>
    <row r="6" spans="1:8">
      <c r="A6" s="48" t="s">
        <v>6</v>
      </c>
      <c r="B6" s="49"/>
      <c r="C6" s="542" t="s">
        <v>69</v>
      </c>
      <c r="D6" s="542" t="s">
        <v>70</v>
      </c>
      <c r="E6" s="542" t="s">
        <v>71</v>
      </c>
      <c r="F6" s="542" t="s">
        <v>69</v>
      </c>
      <c r="G6" s="542" t="s">
        <v>70</v>
      </c>
      <c r="H6" s="543" t="s">
        <v>71</v>
      </c>
    </row>
    <row r="7" spans="1:8">
      <c r="A7" s="50"/>
      <c r="B7" s="224" t="s">
        <v>193</v>
      </c>
      <c r="C7" s="544"/>
      <c r="D7" s="544"/>
      <c r="E7" s="544"/>
      <c r="F7" s="544"/>
      <c r="G7" s="544"/>
      <c r="H7" s="545"/>
    </row>
    <row r="8" spans="1:8">
      <c r="A8" s="50">
        <v>1</v>
      </c>
      <c r="B8" s="51" t="s">
        <v>192</v>
      </c>
      <c r="C8" s="544">
        <v>5054302</v>
      </c>
      <c r="D8" s="544">
        <v>-182541</v>
      </c>
      <c r="E8" s="546">
        <f t="shared" ref="E8:E22" si="0">C8+D8</f>
        <v>4871761</v>
      </c>
      <c r="F8" s="544">
        <v>2948633</v>
      </c>
      <c r="G8" s="544">
        <v>-370918</v>
      </c>
      <c r="H8" s="547">
        <f t="shared" ref="H8:H22" si="1">F8+G8</f>
        <v>2577715</v>
      </c>
    </row>
    <row r="9" spans="1:8">
      <c r="A9" s="50">
        <v>2</v>
      </c>
      <c r="B9" s="51" t="s">
        <v>191</v>
      </c>
      <c r="C9" s="548">
        <f>C10+C11+C12+C13+C14+C15+C16+C17+C18</f>
        <v>26032629.879999999</v>
      </c>
      <c r="D9" s="548">
        <f>D10+D11+D12+D13+D14+D15+D16+D17+D18</f>
        <v>29317308.119999997</v>
      </c>
      <c r="E9" s="546">
        <f t="shared" si="0"/>
        <v>55349938</v>
      </c>
      <c r="F9" s="548">
        <f>F10+F11+F12+F13+F14+F15+F16+F17+F18</f>
        <v>19579288.630000006</v>
      </c>
      <c r="G9" s="548">
        <f>G10+G11+G12+G13+G14+G15+G16+G17+G18</f>
        <v>27516729.369999994</v>
      </c>
      <c r="H9" s="547">
        <f t="shared" si="1"/>
        <v>47096018</v>
      </c>
    </row>
    <row r="10" spans="1:8">
      <c r="A10" s="50">
        <v>2.1</v>
      </c>
      <c r="B10" s="52" t="s">
        <v>190</v>
      </c>
      <c r="C10" s="544">
        <v>0</v>
      </c>
      <c r="D10" s="544">
        <v>0</v>
      </c>
      <c r="E10" s="546">
        <f t="shared" si="0"/>
        <v>0</v>
      </c>
      <c r="F10" s="544">
        <v>0</v>
      </c>
      <c r="G10" s="544">
        <v>0</v>
      </c>
      <c r="H10" s="547">
        <f t="shared" si="1"/>
        <v>0</v>
      </c>
    </row>
    <row r="11" spans="1:8">
      <c r="A11" s="50">
        <v>2.2000000000000002</v>
      </c>
      <c r="B11" s="52" t="s">
        <v>189</v>
      </c>
      <c r="C11" s="544" vm="23">
        <v>10619340.979999995</v>
      </c>
      <c r="D11" s="544" vm="8">
        <v>13784979.01</v>
      </c>
      <c r="E11" s="546">
        <f t="shared" si="0"/>
        <v>24404319.989999995</v>
      </c>
      <c r="F11" s="544">
        <v>7358161.4599999934</v>
      </c>
      <c r="G11" s="544" vm="22">
        <v>13955485.449999996</v>
      </c>
      <c r="H11" s="547">
        <f t="shared" si="1"/>
        <v>21313646.909999989</v>
      </c>
    </row>
    <row r="12" spans="1:8">
      <c r="A12" s="50">
        <v>2.2999999999999998</v>
      </c>
      <c r="B12" s="52" t="s">
        <v>188</v>
      </c>
      <c r="C12" s="544">
        <v>0</v>
      </c>
      <c r="D12" s="544" vm="24">
        <v>310972.24000000005</v>
      </c>
      <c r="E12" s="546">
        <f t="shared" si="0"/>
        <v>310972.24000000005</v>
      </c>
      <c r="F12" s="544">
        <v>0</v>
      </c>
      <c r="G12" s="544" vm="2">
        <v>387142.02999999997</v>
      </c>
      <c r="H12" s="547">
        <f t="shared" si="1"/>
        <v>387142.02999999997</v>
      </c>
    </row>
    <row r="13" spans="1:8">
      <c r="A13" s="50">
        <v>2.4</v>
      </c>
      <c r="B13" s="52" t="s">
        <v>187</v>
      </c>
      <c r="C13" s="544" vm="17">
        <v>461420.83999999997</v>
      </c>
      <c r="D13" s="544" vm="8">
        <v>603422.89</v>
      </c>
      <c r="E13" s="546">
        <f t="shared" si="0"/>
        <v>1064843.73</v>
      </c>
      <c r="F13" s="544" vm="16">
        <v>243825.36</v>
      </c>
      <c r="G13" s="544" vm="14">
        <v>792167.87</v>
      </c>
      <c r="H13" s="547">
        <f t="shared" si="1"/>
        <v>1035993.23</v>
      </c>
    </row>
    <row r="14" spans="1:8">
      <c r="A14" s="50">
        <v>2.5</v>
      </c>
      <c r="B14" s="52" t="s">
        <v>186</v>
      </c>
      <c r="C14" s="544" vm="21">
        <v>206731</v>
      </c>
      <c r="D14" s="544" vm="18">
        <v>4634795.1600000011</v>
      </c>
      <c r="E14" s="546">
        <f t="shared" si="0"/>
        <v>4841526.1600000011</v>
      </c>
      <c r="F14" s="544" vm="19">
        <v>499926.08</v>
      </c>
      <c r="G14" s="544" vm="5">
        <v>4114128.7599999988</v>
      </c>
      <c r="H14" s="547">
        <f t="shared" si="1"/>
        <v>4614054.8399999989</v>
      </c>
    </row>
    <row r="15" spans="1:8">
      <c r="A15" s="50">
        <v>2.6</v>
      </c>
      <c r="B15" s="52" t="s">
        <v>185</v>
      </c>
      <c r="C15" s="544" vm="13">
        <v>156715.57</v>
      </c>
      <c r="D15" s="544" vm="8">
        <v>38296.86</v>
      </c>
      <c r="E15" s="546">
        <f t="shared" si="0"/>
        <v>195012.43</v>
      </c>
      <c r="F15" s="544" vm="3">
        <v>97684.459999999992</v>
      </c>
      <c r="G15" s="544" vm="3">
        <v>154.44999999999999</v>
      </c>
      <c r="H15" s="547">
        <f t="shared" si="1"/>
        <v>97838.909999999989</v>
      </c>
    </row>
    <row r="16" spans="1:8">
      <c r="A16" s="50">
        <v>2.7</v>
      </c>
      <c r="B16" s="52" t="s">
        <v>184</v>
      </c>
      <c r="C16" s="544" vm="15">
        <v>43562.349999999991</v>
      </c>
      <c r="D16" s="544" vm="6">
        <v>8345.630000000001</v>
      </c>
      <c r="E16" s="546">
        <f t="shared" si="0"/>
        <v>51907.979999999996</v>
      </c>
      <c r="F16" s="544" vm="12">
        <v>13933.130000000001</v>
      </c>
      <c r="G16" s="544" vm="20">
        <v>9060.5499999999993</v>
      </c>
      <c r="H16" s="547">
        <f t="shared" si="1"/>
        <v>22993.68</v>
      </c>
    </row>
    <row r="17" spans="1:8">
      <c r="A17" s="50">
        <v>2.8</v>
      </c>
      <c r="B17" s="52" t="s">
        <v>183</v>
      </c>
      <c r="C17" s="544">
        <v>13050979</v>
      </c>
      <c r="D17" s="544">
        <v>9207811</v>
      </c>
      <c r="E17" s="546">
        <f t="shared" si="0"/>
        <v>22258790</v>
      </c>
      <c r="F17" s="544">
        <v>9986984</v>
      </c>
      <c r="G17" s="544">
        <v>7689126</v>
      </c>
      <c r="H17" s="547">
        <f t="shared" si="1"/>
        <v>17676110</v>
      </c>
    </row>
    <row r="18" spans="1:8">
      <c r="A18" s="50">
        <v>2.9</v>
      </c>
      <c r="B18" s="52" t="s">
        <v>182</v>
      </c>
      <c r="C18" s="544">
        <v>1493880.1400000027</v>
      </c>
      <c r="D18" s="544">
        <v>728685.33000000007</v>
      </c>
      <c r="E18" s="546">
        <f t="shared" si="0"/>
        <v>2222565.4700000025</v>
      </c>
      <c r="F18" s="544">
        <v>1378774.1400000106</v>
      </c>
      <c r="G18" s="544" vm="11">
        <v>569464.26000000013</v>
      </c>
      <c r="H18" s="547">
        <f t="shared" si="1"/>
        <v>1948238.4000000106</v>
      </c>
    </row>
    <row r="19" spans="1:8">
      <c r="A19" s="50">
        <v>3</v>
      </c>
      <c r="B19" s="51" t="s">
        <v>181</v>
      </c>
      <c r="C19" s="544">
        <v>1116121</v>
      </c>
      <c r="D19" s="544">
        <v>1449632</v>
      </c>
      <c r="E19" s="546">
        <f t="shared" si="0"/>
        <v>2565753</v>
      </c>
      <c r="F19" s="544">
        <v>478378</v>
      </c>
      <c r="G19" s="544">
        <v>1482150</v>
      </c>
      <c r="H19" s="547">
        <f t="shared" si="1"/>
        <v>1960528</v>
      </c>
    </row>
    <row r="20" spans="1:8">
      <c r="A20" s="50">
        <v>4</v>
      </c>
      <c r="B20" s="51" t="s">
        <v>180</v>
      </c>
      <c r="C20" s="544">
        <v>1762900</v>
      </c>
      <c r="D20" s="544">
        <v>0</v>
      </c>
      <c r="E20" s="546">
        <f t="shared" si="0"/>
        <v>1762900</v>
      </c>
      <c r="F20" s="544">
        <v>1762900</v>
      </c>
      <c r="G20" s="544">
        <v>0</v>
      </c>
      <c r="H20" s="547">
        <f t="shared" si="1"/>
        <v>1762900</v>
      </c>
    </row>
    <row r="21" spans="1:8">
      <c r="A21" s="50">
        <v>5</v>
      </c>
      <c r="B21" s="51" t="s">
        <v>179</v>
      </c>
      <c r="C21" s="544">
        <v>287256.86</v>
      </c>
      <c r="D21" s="544">
        <v>173109.65</v>
      </c>
      <c r="E21" s="546">
        <f t="shared" si="0"/>
        <v>460366.51</v>
      </c>
      <c r="F21" s="544">
        <v>234028.42</v>
      </c>
      <c r="G21" s="544">
        <v>185821.3</v>
      </c>
      <c r="H21" s="547">
        <f t="shared" si="1"/>
        <v>419849.72</v>
      </c>
    </row>
    <row r="22" spans="1:8">
      <c r="A22" s="50">
        <v>6</v>
      </c>
      <c r="B22" s="53" t="s">
        <v>178</v>
      </c>
      <c r="C22" s="548">
        <f>C8+C9+C19+C20+C21</f>
        <v>34253209.739999995</v>
      </c>
      <c r="D22" s="548">
        <f>D8+D9+D19+D20+D21</f>
        <v>30757508.769999996</v>
      </c>
      <c r="E22" s="546">
        <f t="shared" si="0"/>
        <v>65010718.50999999</v>
      </c>
      <c r="F22" s="548">
        <f>F8+F9+F19+F20+F21</f>
        <v>25003228.050000008</v>
      </c>
      <c r="G22" s="548">
        <f>G8+G9+G19+G20+G21</f>
        <v>28813782.669999994</v>
      </c>
      <c r="H22" s="547">
        <f t="shared" si="1"/>
        <v>53817010.719999999</v>
      </c>
    </row>
    <row r="23" spans="1:8">
      <c r="A23" s="50"/>
      <c r="B23" s="224" t="s">
        <v>177</v>
      </c>
      <c r="C23" s="549"/>
      <c r="D23" s="549"/>
      <c r="E23" s="550"/>
      <c r="F23" s="549"/>
      <c r="G23" s="549"/>
      <c r="H23" s="551"/>
    </row>
    <row r="24" spans="1:8">
      <c r="A24" s="50">
        <v>7</v>
      </c>
      <c r="B24" s="51" t="s">
        <v>176</v>
      </c>
      <c r="C24" s="544">
        <v>10309235.029999999</v>
      </c>
      <c r="D24" s="544">
        <v>1255041.79</v>
      </c>
      <c r="E24" s="546">
        <f t="shared" ref="E24:E31" si="2">C24+D24</f>
        <v>11564276.82</v>
      </c>
      <c r="F24" s="544">
        <v>6611804.6100000003</v>
      </c>
      <c r="G24" s="544">
        <v>1186881.6599999999</v>
      </c>
      <c r="H24" s="547">
        <f t="shared" ref="H24:H31" si="3">F24+G24</f>
        <v>7798686.2700000005</v>
      </c>
    </row>
    <row r="25" spans="1:8">
      <c r="A25" s="50">
        <v>8</v>
      </c>
      <c r="B25" s="51" t="s">
        <v>175</v>
      </c>
      <c r="C25" s="544">
        <v>5211916.97</v>
      </c>
      <c r="D25" s="544">
        <v>1389978.21</v>
      </c>
      <c r="E25" s="546">
        <f t="shared" si="2"/>
        <v>6601895.1799999997</v>
      </c>
      <c r="F25" s="544">
        <v>2853568.39</v>
      </c>
      <c r="G25" s="544">
        <v>1216666.3400000001</v>
      </c>
      <c r="H25" s="547">
        <f t="shared" si="3"/>
        <v>4070234.7300000004</v>
      </c>
    </row>
    <row r="26" spans="1:8">
      <c r="A26" s="50">
        <v>9</v>
      </c>
      <c r="B26" s="51" t="s">
        <v>174</v>
      </c>
      <c r="C26" s="544">
        <v>6381</v>
      </c>
      <c r="D26" s="544">
        <v>3354996</v>
      </c>
      <c r="E26" s="546">
        <f t="shared" si="2"/>
        <v>3361377</v>
      </c>
      <c r="F26" s="544">
        <v>82110</v>
      </c>
      <c r="G26" s="544">
        <v>2330709</v>
      </c>
      <c r="H26" s="547">
        <f t="shared" si="3"/>
        <v>2412819</v>
      </c>
    </row>
    <row r="27" spans="1:8">
      <c r="A27" s="50">
        <v>10</v>
      </c>
      <c r="B27" s="51" t="s">
        <v>173</v>
      </c>
      <c r="C27" s="544">
        <v>561493</v>
      </c>
      <c r="D27" s="544">
        <v>306101</v>
      </c>
      <c r="E27" s="546">
        <f t="shared" si="2"/>
        <v>867594</v>
      </c>
      <c r="F27" s="544">
        <v>561493</v>
      </c>
      <c r="G27" s="544">
        <v>0</v>
      </c>
      <c r="H27" s="547">
        <f t="shared" si="3"/>
        <v>561493</v>
      </c>
    </row>
    <row r="28" spans="1:8">
      <c r="A28" s="50">
        <v>11</v>
      </c>
      <c r="B28" s="51" t="s">
        <v>172</v>
      </c>
      <c r="C28" s="544">
        <v>46553</v>
      </c>
      <c r="D28" s="544">
        <v>7354759</v>
      </c>
      <c r="E28" s="546">
        <f t="shared" si="2"/>
        <v>7401312</v>
      </c>
      <c r="F28" s="544">
        <v>72088</v>
      </c>
      <c r="G28" s="544">
        <v>6679137</v>
      </c>
      <c r="H28" s="547">
        <f t="shared" si="3"/>
        <v>6751225</v>
      </c>
    </row>
    <row r="29" spans="1:8">
      <c r="A29" s="50">
        <v>12</v>
      </c>
      <c r="B29" s="51" t="s">
        <v>171</v>
      </c>
      <c r="C29" s="544">
        <v>195481</v>
      </c>
      <c r="D29" s="544">
        <v>97637</v>
      </c>
      <c r="E29" s="546">
        <f t="shared" si="2"/>
        <v>293118</v>
      </c>
      <c r="F29" s="544">
        <v>132790</v>
      </c>
      <c r="G29" s="544">
        <v>144559</v>
      </c>
      <c r="H29" s="547">
        <f t="shared" si="3"/>
        <v>277349</v>
      </c>
    </row>
    <row r="30" spans="1:8">
      <c r="A30" s="50">
        <v>13</v>
      </c>
      <c r="B30" s="54" t="s">
        <v>170</v>
      </c>
      <c r="C30" s="548">
        <f>C24+C25+C26+C27+C28+C29</f>
        <v>16331060</v>
      </c>
      <c r="D30" s="548">
        <f>D24+D25+D26+D27+D28+D29</f>
        <v>13758513</v>
      </c>
      <c r="E30" s="546">
        <f t="shared" si="2"/>
        <v>30089573</v>
      </c>
      <c r="F30" s="548">
        <f>F24+F25+F26+F27+F28+F29</f>
        <v>10313854</v>
      </c>
      <c r="G30" s="548">
        <f>G24+G25+G26+G27+G28+G29</f>
        <v>11557953</v>
      </c>
      <c r="H30" s="547">
        <f t="shared" si="3"/>
        <v>21871807</v>
      </c>
    </row>
    <row r="31" spans="1:8">
      <c r="A31" s="50">
        <v>14</v>
      </c>
      <c r="B31" s="54" t="s">
        <v>169</v>
      </c>
      <c r="C31" s="548">
        <f>C22-C30</f>
        <v>17922149.739999995</v>
      </c>
      <c r="D31" s="548">
        <f>D22-D30</f>
        <v>16998995.769999996</v>
      </c>
      <c r="E31" s="546">
        <f t="shared" si="2"/>
        <v>34921145.50999999</v>
      </c>
      <c r="F31" s="548">
        <f>F22-F30</f>
        <v>14689374.050000008</v>
      </c>
      <c r="G31" s="548">
        <f>G22-G30</f>
        <v>17255829.669999994</v>
      </c>
      <c r="H31" s="547">
        <f t="shared" si="3"/>
        <v>31945203.720000003</v>
      </c>
    </row>
    <row r="32" spans="1:8">
      <c r="A32" s="50"/>
      <c r="B32" s="55"/>
      <c r="C32" s="552"/>
      <c r="D32" s="553"/>
      <c r="E32" s="550"/>
      <c r="F32" s="553"/>
      <c r="G32" s="553"/>
      <c r="H32" s="551"/>
    </row>
    <row r="33" spans="1:8">
      <c r="A33" s="50"/>
      <c r="B33" s="55" t="s">
        <v>168</v>
      </c>
      <c r="C33" s="549"/>
      <c r="D33" s="549"/>
      <c r="E33" s="550"/>
      <c r="F33" s="549"/>
      <c r="G33" s="549"/>
      <c r="H33" s="551"/>
    </row>
    <row r="34" spans="1:8">
      <c r="A34" s="50">
        <v>15</v>
      </c>
      <c r="B34" s="56" t="s">
        <v>167</v>
      </c>
      <c r="C34" s="546">
        <f>C35-C36</f>
        <v>994466</v>
      </c>
      <c r="D34" s="546">
        <f>D35-D36</f>
        <v>-289153</v>
      </c>
      <c r="E34" s="546">
        <f t="shared" ref="E34:E45" si="4">C34+D34</f>
        <v>705313</v>
      </c>
      <c r="F34" s="546">
        <f>F35-F36</f>
        <v>1020973</v>
      </c>
      <c r="G34" s="546">
        <f>G35-G36</f>
        <v>-54995</v>
      </c>
      <c r="H34" s="546">
        <f t="shared" ref="H34:H45" si="5">F34+G34</f>
        <v>965978</v>
      </c>
    </row>
    <row r="35" spans="1:8">
      <c r="A35" s="50">
        <v>15.1</v>
      </c>
      <c r="B35" s="52" t="s">
        <v>166</v>
      </c>
      <c r="C35" s="544">
        <v>1570460</v>
      </c>
      <c r="D35" s="544">
        <v>1821580</v>
      </c>
      <c r="E35" s="546">
        <f t="shared" si="4"/>
        <v>3392040</v>
      </c>
      <c r="F35" s="544">
        <v>1439408</v>
      </c>
      <c r="G35" s="544">
        <v>1944402</v>
      </c>
      <c r="H35" s="546">
        <f t="shared" si="5"/>
        <v>3383810</v>
      </c>
    </row>
    <row r="36" spans="1:8">
      <c r="A36" s="50">
        <v>15.2</v>
      </c>
      <c r="B36" s="52" t="s">
        <v>165</v>
      </c>
      <c r="C36" s="544">
        <v>575994</v>
      </c>
      <c r="D36" s="544">
        <v>2110733</v>
      </c>
      <c r="E36" s="546">
        <f t="shared" si="4"/>
        <v>2686727</v>
      </c>
      <c r="F36" s="544">
        <v>418435</v>
      </c>
      <c r="G36" s="544">
        <v>1999397</v>
      </c>
      <c r="H36" s="546">
        <f t="shared" si="5"/>
        <v>2417832</v>
      </c>
    </row>
    <row r="37" spans="1:8">
      <c r="A37" s="50">
        <v>16</v>
      </c>
      <c r="B37" s="51" t="s">
        <v>164</v>
      </c>
      <c r="C37" s="544">
        <v>0</v>
      </c>
      <c r="D37" s="544">
        <v>0</v>
      </c>
      <c r="E37" s="546">
        <f t="shared" si="4"/>
        <v>0</v>
      </c>
      <c r="F37" s="544">
        <v>0</v>
      </c>
      <c r="G37" s="544">
        <v>0</v>
      </c>
      <c r="H37" s="546">
        <f t="shared" si="5"/>
        <v>0</v>
      </c>
    </row>
    <row r="38" spans="1:8">
      <c r="A38" s="50">
        <v>17</v>
      </c>
      <c r="B38" s="51" t="s">
        <v>163</v>
      </c>
      <c r="C38" s="544">
        <v>0</v>
      </c>
      <c r="D38" s="544">
        <v>0</v>
      </c>
      <c r="E38" s="546">
        <f t="shared" si="4"/>
        <v>0</v>
      </c>
      <c r="F38" s="544">
        <v>0</v>
      </c>
      <c r="G38" s="544">
        <v>0</v>
      </c>
      <c r="H38" s="546">
        <f t="shared" si="5"/>
        <v>0</v>
      </c>
    </row>
    <row r="39" spans="1:8">
      <c r="A39" s="50">
        <v>18</v>
      </c>
      <c r="B39" s="51" t="s">
        <v>162</v>
      </c>
      <c r="C39" s="544">
        <v>0</v>
      </c>
      <c r="D39" s="544">
        <v>0</v>
      </c>
      <c r="E39" s="546">
        <f t="shared" si="4"/>
        <v>0</v>
      </c>
      <c r="F39" s="544">
        <v>0</v>
      </c>
      <c r="G39" s="544">
        <v>0</v>
      </c>
      <c r="H39" s="546">
        <f t="shared" si="5"/>
        <v>0</v>
      </c>
    </row>
    <row r="40" spans="1:8">
      <c r="A40" s="50">
        <v>19</v>
      </c>
      <c r="B40" s="51" t="s">
        <v>161</v>
      </c>
      <c r="C40" s="544">
        <v>5429542</v>
      </c>
      <c r="D40" s="544">
        <v>0</v>
      </c>
      <c r="E40" s="546">
        <f t="shared" si="4"/>
        <v>5429542</v>
      </c>
      <c r="F40" s="544">
        <v>1957151</v>
      </c>
      <c r="G40" s="544">
        <v>0</v>
      </c>
      <c r="H40" s="546">
        <f t="shared" si="5"/>
        <v>1957151</v>
      </c>
    </row>
    <row r="41" spans="1:8">
      <c r="A41" s="50">
        <v>20</v>
      </c>
      <c r="B41" s="51" t="s">
        <v>160</v>
      </c>
      <c r="C41" s="544">
        <v>-2177905</v>
      </c>
      <c r="D41" s="544">
        <v>0</v>
      </c>
      <c r="E41" s="546">
        <f t="shared" si="4"/>
        <v>-2177905</v>
      </c>
      <c r="F41" s="544">
        <v>-206209</v>
      </c>
      <c r="G41" s="544">
        <v>0</v>
      </c>
      <c r="H41" s="546">
        <f t="shared" si="5"/>
        <v>-206209</v>
      </c>
    </row>
    <row r="42" spans="1:8">
      <c r="A42" s="50">
        <v>21</v>
      </c>
      <c r="B42" s="51" t="s">
        <v>159</v>
      </c>
      <c r="C42" s="544">
        <v>24</v>
      </c>
      <c r="D42" s="544">
        <v>0</v>
      </c>
      <c r="E42" s="546">
        <f t="shared" si="4"/>
        <v>24</v>
      </c>
      <c r="F42" s="544">
        <v>9154</v>
      </c>
      <c r="G42" s="544">
        <v>0</v>
      </c>
      <c r="H42" s="546">
        <f t="shared" si="5"/>
        <v>9154</v>
      </c>
    </row>
    <row r="43" spans="1:8">
      <c r="A43" s="50">
        <v>22</v>
      </c>
      <c r="B43" s="51" t="s">
        <v>158</v>
      </c>
      <c r="C43" s="544">
        <v>1416.1399999999996</v>
      </c>
      <c r="D43" s="544">
        <v>57.349999999999994</v>
      </c>
      <c r="E43" s="546">
        <f t="shared" si="4"/>
        <v>1473.4899999999996</v>
      </c>
      <c r="F43" s="544">
        <v>5901.58</v>
      </c>
      <c r="G43" s="544">
        <v>1429.6999999999998</v>
      </c>
      <c r="H43" s="546">
        <f t="shared" si="5"/>
        <v>7331.28</v>
      </c>
    </row>
    <row r="44" spans="1:8">
      <c r="A44" s="50">
        <v>23</v>
      </c>
      <c r="B44" s="51" t="s">
        <v>157</v>
      </c>
      <c r="C44" s="544">
        <v>70770</v>
      </c>
      <c r="D44" s="544">
        <v>9765</v>
      </c>
      <c r="E44" s="546">
        <f t="shared" si="4"/>
        <v>80535</v>
      </c>
      <c r="F44" s="544">
        <v>113799</v>
      </c>
      <c r="G44" s="544">
        <v>12833</v>
      </c>
      <c r="H44" s="546">
        <f t="shared" si="5"/>
        <v>126632</v>
      </c>
    </row>
    <row r="45" spans="1:8">
      <c r="A45" s="50">
        <v>24</v>
      </c>
      <c r="B45" s="54" t="s">
        <v>272</v>
      </c>
      <c r="C45" s="548">
        <f>C34+C37+C38+C39+C40+C41+C42+C43+C44</f>
        <v>4318313.1399999997</v>
      </c>
      <c r="D45" s="548">
        <f>D34+D37+D38+D39+D40+D41+D42+D43+D44</f>
        <v>-279330.65000000002</v>
      </c>
      <c r="E45" s="546">
        <f t="shared" si="4"/>
        <v>4038982.4899999998</v>
      </c>
      <c r="F45" s="548">
        <f>F34+F37+F38+F39+F40+F41+F42+F43+F44</f>
        <v>2900769.58</v>
      </c>
      <c r="G45" s="548">
        <f>G34+G37+G38+G39+G40+G41+G42+G43+G44</f>
        <v>-40732.300000000003</v>
      </c>
      <c r="H45" s="546">
        <f t="shared" si="5"/>
        <v>2860037.2800000003</v>
      </c>
    </row>
    <row r="46" spans="1:8">
      <c r="A46" s="50"/>
      <c r="B46" s="224" t="s">
        <v>156</v>
      </c>
      <c r="C46" s="549"/>
      <c r="D46" s="549"/>
      <c r="E46" s="550"/>
      <c r="F46" s="549"/>
      <c r="G46" s="549"/>
      <c r="H46" s="551"/>
    </row>
    <row r="47" spans="1:8">
      <c r="A47" s="50">
        <v>25</v>
      </c>
      <c r="B47" s="51" t="s">
        <v>155</v>
      </c>
      <c r="C47" s="544">
        <v>168783</v>
      </c>
      <c r="D47" s="544">
        <v>72284</v>
      </c>
      <c r="E47" s="546">
        <f t="shared" ref="E47:E54" si="6">C47+D47</f>
        <v>241067</v>
      </c>
      <c r="F47" s="544">
        <v>128689</v>
      </c>
      <c r="G47" s="544">
        <v>105586</v>
      </c>
      <c r="H47" s="547">
        <f t="shared" ref="H47:H54" si="7">F47+G47</f>
        <v>234275</v>
      </c>
    </row>
    <row r="48" spans="1:8">
      <c r="A48" s="50">
        <v>26</v>
      </c>
      <c r="B48" s="51" t="s">
        <v>154</v>
      </c>
      <c r="C48" s="544">
        <v>1357736</v>
      </c>
      <c r="D48" s="544">
        <v>27699</v>
      </c>
      <c r="E48" s="546">
        <f t="shared" si="6"/>
        <v>1385435</v>
      </c>
      <c r="F48" s="544">
        <v>479818</v>
      </c>
      <c r="G48" s="544">
        <v>0</v>
      </c>
      <c r="H48" s="547">
        <f t="shared" si="7"/>
        <v>479818</v>
      </c>
    </row>
    <row r="49" spans="1:8">
      <c r="A49" s="50">
        <v>27</v>
      </c>
      <c r="B49" s="51" t="s">
        <v>153</v>
      </c>
      <c r="C49" s="544">
        <v>12273240</v>
      </c>
      <c r="D49" s="544">
        <v>0</v>
      </c>
      <c r="E49" s="546">
        <f t="shared" si="6"/>
        <v>12273240</v>
      </c>
      <c r="F49" s="544">
        <v>10991161</v>
      </c>
      <c r="G49" s="544">
        <v>0</v>
      </c>
      <c r="H49" s="547">
        <f t="shared" si="7"/>
        <v>10991161</v>
      </c>
    </row>
    <row r="50" spans="1:8">
      <c r="A50" s="50">
        <v>28</v>
      </c>
      <c r="B50" s="51" t="s">
        <v>152</v>
      </c>
      <c r="C50" s="544">
        <v>106009</v>
      </c>
      <c r="D50" s="544">
        <v>0</v>
      </c>
      <c r="E50" s="546">
        <f t="shared" si="6"/>
        <v>106009</v>
      </c>
      <c r="F50" s="544">
        <v>69457</v>
      </c>
      <c r="G50" s="544">
        <v>0</v>
      </c>
      <c r="H50" s="547">
        <f t="shared" si="7"/>
        <v>69457</v>
      </c>
    </row>
    <row r="51" spans="1:8">
      <c r="A51" s="50">
        <v>29</v>
      </c>
      <c r="B51" s="51" t="s">
        <v>151</v>
      </c>
      <c r="C51" s="544">
        <v>2757733</v>
      </c>
      <c r="D51" s="544">
        <v>0</v>
      </c>
      <c r="E51" s="546">
        <f t="shared" si="6"/>
        <v>2757733</v>
      </c>
      <c r="F51" s="544">
        <v>2466777</v>
      </c>
      <c r="G51" s="544">
        <v>0</v>
      </c>
      <c r="H51" s="547">
        <f t="shared" si="7"/>
        <v>2466777</v>
      </c>
    </row>
    <row r="52" spans="1:8">
      <c r="A52" s="50">
        <v>30</v>
      </c>
      <c r="B52" s="51" t="s">
        <v>150</v>
      </c>
      <c r="C52" s="544">
        <v>4433903</v>
      </c>
      <c r="D52" s="544">
        <v>469654</v>
      </c>
      <c r="E52" s="546">
        <f t="shared" si="6"/>
        <v>4903557</v>
      </c>
      <c r="F52" s="544">
        <v>3124591</v>
      </c>
      <c r="G52" s="544">
        <v>520980</v>
      </c>
      <c r="H52" s="547">
        <f t="shared" si="7"/>
        <v>3645571</v>
      </c>
    </row>
    <row r="53" spans="1:8">
      <c r="A53" s="50">
        <v>31</v>
      </c>
      <c r="B53" s="54" t="s">
        <v>273</v>
      </c>
      <c r="C53" s="548">
        <f>C47+C48+C49+C50+C51+C52</f>
        <v>21097404</v>
      </c>
      <c r="D53" s="548">
        <f>D47+D48+D49+D50+D51+D52</f>
        <v>569637</v>
      </c>
      <c r="E53" s="546">
        <f t="shared" si="6"/>
        <v>21667041</v>
      </c>
      <c r="F53" s="548">
        <f>F47+F48+F49+F50+F51+F52</f>
        <v>17260493</v>
      </c>
      <c r="G53" s="548">
        <f>G47+G48+G49+G50+G51+G52</f>
        <v>626566</v>
      </c>
      <c r="H53" s="546">
        <f t="shared" si="7"/>
        <v>17887059</v>
      </c>
    </row>
    <row r="54" spans="1:8">
      <c r="A54" s="50">
        <v>32</v>
      </c>
      <c r="B54" s="54" t="s">
        <v>274</v>
      </c>
      <c r="C54" s="557">
        <f>C45-C53</f>
        <v>-16779090.859999999</v>
      </c>
      <c r="D54" s="557">
        <f>D45-D53</f>
        <v>-848967.65</v>
      </c>
      <c r="E54" s="558">
        <f t="shared" si="6"/>
        <v>-17628058.509999998</v>
      </c>
      <c r="F54" s="557">
        <f>F45-F53</f>
        <v>-14359723.42</v>
      </c>
      <c r="G54" s="557">
        <f>G45-G53</f>
        <v>-667298.30000000005</v>
      </c>
      <c r="H54" s="558">
        <f t="shared" si="7"/>
        <v>-15027021.720000001</v>
      </c>
    </row>
    <row r="55" spans="1:8">
      <c r="A55" s="50"/>
      <c r="B55" s="55"/>
      <c r="C55" s="553"/>
      <c r="D55" s="553"/>
      <c r="E55" s="550"/>
      <c r="F55" s="553"/>
      <c r="G55" s="553"/>
      <c r="H55" s="551"/>
    </row>
    <row r="56" spans="1:8">
      <c r="A56" s="50">
        <v>33</v>
      </c>
      <c r="B56" s="54" t="s">
        <v>149</v>
      </c>
      <c r="C56" s="557">
        <f>C31+C54</f>
        <v>1143058.8799999952</v>
      </c>
      <c r="D56" s="548">
        <f>D31+D54</f>
        <v>16150028.119999995</v>
      </c>
      <c r="E56" s="546">
        <f>C56+D56</f>
        <v>17293086.999999993</v>
      </c>
      <c r="F56" s="557">
        <f>F31+F54</f>
        <v>329650.63000000827</v>
      </c>
      <c r="G56" s="548">
        <f>G31+G54</f>
        <v>16588531.369999994</v>
      </c>
      <c r="H56" s="547">
        <f>F56+G56</f>
        <v>16918182</v>
      </c>
    </row>
    <row r="57" spans="1:8">
      <c r="A57" s="50"/>
      <c r="B57" s="55"/>
      <c r="C57" s="544">
        <v>0</v>
      </c>
      <c r="D57" s="544">
        <v>0</v>
      </c>
      <c r="E57" s="550"/>
      <c r="F57" s="544">
        <v>0</v>
      </c>
      <c r="G57" s="544">
        <v>0</v>
      </c>
      <c r="H57" s="551"/>
    </row>
    <row r="58" spans="1:8">
      <c r="A58" s="50">
        <v>34</v>
      </c>
      <c r="B58" s="51" t="s">
        <v>148</v>
      </c>
      <c r="C58" s="559">
        <v>432950</v>
      </c>
      <c r="D58" s="544">
        <v>0</v>
      </c>
      <c r="E58" s="558">
        <f>C58+D58</f>
        <v>432950</v>
      </c>
      <c r="F58" s="559">
        <v>-7950675</v>
      </c>
      <c r="G58" s="544">
        <v>0</v>
      </c>
      <c r="H58" s="560">
        <f>F58+G58</f>
        <v>-7950675</v>
      </c>
    </row>
    <row r="59" spans="1:8" s="225" customFormat="1">
      <c r="A59" s="50">
        <v>35</v>
      </c>
      <c r="B59" s="51" t="s">
        <v>147</v>
      </c>
      <c r="C59" s="544">
        <v>0</v>
      </c>
      <c r="D59" s="544">
        <v>0</v>
      </c>
      <c r="E59" s="546">
        <f>C59+D59</f>
        <v>0</v>
      </c>
      <c r="F59" s="544">
        <v>0</v>
      </c>
      <c r="G59" s="544">
        <v>0</v>
      </c>
      <c r="H59" s="547">
        <f>F59+G59</f>
        <v>0</v>
      </c>
    </row>
    <row r="60" spans="1:8">
      <c r="A60" s="50">
        <v>36</v>
      </c>
      <c r="B60" s="51" t="s">
        <v>146</v>
      </c>
      <c r="C60" s="559">
        <v>1083754</v>
      </c>
      <c r="D60" s="544">
        <v>0</v>
      </c>
      <c r="E60" s="558">
        <f>C60+D60</f>
        <v>1083754</v>
      </c>
      <c r="F60" s="544">
        <v>3141011</v>
      </c>
      <c r="G60" s="544">
        <v>0</v>
      </c>
      <c r="H60" s="547">
        <f>F60+G60</f>
        <v>3141011</v>
      </c>
    </row>
    <row r="61" spans="1:8">
      <c r="A61" s="50">
        <v>37</v>
      </c>
      <c r="B61" s="54" t="s">
        <v>145</v>
      </c>
      <c r="C61" s="557">
        <f>C58+C59+C60</f>
        <v>1516704</v>
      </c>
      <c r="D61" s="548">
        <f>D58+D59+D60</f>
        <v>0</v>
      </c>
      <c r="E61" s="558">
        <f>C61+D61</f>
        <v>1516704</v>
      </c>
      <c r="F61" s="557">
        <f>F58+F59+F60</f>
        <v>-4809664</v>
      </c>
      <c r="G61" s="548">
        <f>G58+G59+G60</f>
        <v>0</v>
      </c>
      <c r="H61" s="560">
        <f>F61+G61</f>
        <v>-4809664</v>
      </c>
    </row>
    <row r="62" spans="1:8">
      <c r="A62" s="50"/>
      <c r="B62" s="57"/>
      <c r="C62" s="549"/>
      <c r="D62" s="549"/>
      <c r="E62" s="550"/>
      <c r="F62" s="549"/>
      <c r="G62" s="549"/>
      <c r="H62" s="551"/>
    </row>
    <row r="63" spans="1:8">
      <c r="A63" s="50">
        <v>38</v>
      </c>
      <c r="B63" s="58" t="s">
        <v>144</v>
      </c>
      <c r="C63" s="548">
        <f>C56-C61</f>
        <v>-373645.12000000477</v>
      </c>
      <c r="D63" s="548">
        <f>D56-D61</f>
        <v>16150028.119999995</v>
      </c>
      <c r="E63" s="546">
        <f>C63+D63</f>
        <v>15776382.999999991</v>
      </c>
      <c r="F63" s="548">
        <f>F56-F61</f>
        <v>5139314.6300000083</v>
      </c>
      <c r="G63" s="548">
        <f>G56-G61</f>
        <v>16588531.369999994</v>
      </c>
      <c r="H63" s="547">
        <f>F63+G63</f>
        <v>21727846</v>
      </c>
    </row>
    <row r="64" spans="1:8">
      <c r="A64" s="48">
        <v>39</v>
      </c>
      <c r="B64" s="51" t="s">
        <v>143</v>
      </c>
      <c r="C64" s="544">
        <v>5670932</v>
      </c>
      <c r="D64" s="544">
        <v>0</v>
      </c>
      <c r="E64" s="546">
        <f>C64+D64</f>
        <v>5670932</v>
      </c>
      <c r="F64" s="544">
        <v>931574</v>
      </c>
      <c r="G64" s="544">
        <v>0</v>
      </c>
      <c r="H64" s="547">
        <f>F64+G64</f>
        <v>931574</v>
      </c>
    </row>
    <row r="65" spans="1:8">
      <c r="A65" s="50">
        <v>40</v>
      </c>
      <c r="B65" s="54" t="s">
        <v>142</v>
      </c>
      <c r="C65" s="557">
        <f>C63-C64</f>
        <v>-6044577.1200000048</v>
      </c>
      <c r="D65" s="548">
        <f>D63-D64</f>
        <v>16150028.119999995</v>
      </c>
      <c r="E65" s="546">
        <f>C65+D65</f>
        <v>10105450.999999991</v>
      </c>
      <c r="F65" s="557">
        <f>F63-F64</f>
        <v>4207740.6300000083</v>
      </c>
      <c r="G65" s="548">
        <f>G63-G64</f>
        <v>16588531.369999994</v>
      </c>
      <c r="H65" s="547">
        <f>F65+G65</f>
        <v>20796272</v>
      </c>
    </row>
    <row r="66" spans="1:8">
      <c r="A66" s="48">
        <v>41</v>
      </c>
      <c r="B66" s="51" t="s">
        <v>141</v>
      </c>
      <c r="C66" s="544">
        <v>0</v>
      </c>
      <c r="D66" s="544">
        <v>0</v>
      </c>
      <c r="E66" s="546">
        <f>C66+D66</f>
        <v>0</v>
      </c>
      <c r="F66" s="544">
        <v>0</v>
      </c>
      <c r="G66" s="544">
        <v>0</v>
      </c>
      <c r="H66" s="547">
        <f>F66+G66</f>
        <v>0</v>
      </c>
    </row>
    <row r="67" spans="1:8" ht="13.5" thickBot="1">
      <c r="A67" s="59">
        <v>42</v>
      </c>
      <c r="B67" s="60" t="s">
        <v>140</v>
      </c>
      <c r="C67" s="561">
        <f>C65+C66</f>
        <v>-6044577.1200000048</v>
      </c>
      <c r="D67" s="554">
        <f>D65+D66</f>
        <v>16150028.119999995</v>
      </c>
      <c r="E67" s="555">
        <f>C67+D67</f>
        <v>10105450.999999991</v>
      </c>
      <c r="F67" s="561">
        <f>F65+F66</f>
        <v>4207740.6300000083</v>
      </c>
      <c r="G67" s="554">
        <f>G65+G66</f>
        <v>16588531.369999994</v>
      </c>
      <c r="H67" s="556">
        <f>F67+G67</f>
        <v>20796272</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topLeftCell="A31" zoomScaleNormal="100" workbookViewId="0">
      <selection activeCell="C7" sqref="C7:H53"/>
    </sheetView>
  </sheetViews>
  <sheetFormatPr defaultColWidth="9.140625" defaultRowHeight="14.25"/>
  <cols>
    <col min="1" max="1" width="9.5703125" style="5" bestFit="1" customWidth="1"/>
    <col min="2" max="2" width="72.28515625" style="5" customWidth="1"/>
    <col min="3" max="8" width="12.7109375" style="5" customWidth="1"/>
    <col min="9" max="16384" width="9.140625" style="5"/>
  </cols>
  <sheetData>
    <row r="1" spans="1:8">
      <c r="A1" s="2" t="s">
        <v>30</v>
      </c>
      <c r="B1" s="3" t="str">
        <f>'Info '!C2</f>
        <v>JSC " Halyk Bank Georgia"</v>
      </c>
    </row>
    <row r="2" spans="1:8">
      <c r="A2" s="2" t="s">
        <v>31</v>
      </c>
      <c r="B2" s="416">
        <f>'1. key ratios '!B2</f>
        <v>44926</v>
      </c>
    </row>
    <row r="3" spans="1:8">
      <c r="A3" s="4"/>
    </row>
    <row r="4" spans="1:8" ht="15" thickBot="1">
      <c r="A4" s="4" t="s">
        <v>74</v>
      </c>
      <c r="B4" s="4"/>
      <c r="C4" s="208"/>
      <c r="D4" s="208"/>
      <c r="E4" s="208"/>
      <c r="F4" s="209"/>
      <c r="G4" s="209"/>
      <c r="H4" s="210" t="s">
        <v>73</v>
      </c>
    </row>
    <row r="5" spans="1:8">
      <c r="A5" s="657" t="s">
        <v>6</v>
      </c>
      <c r="B5" s="659" t="s">
        <v>339</v>
      </c>
      <c r="C5" s="649" t="s">
        <v>68</v>
      </c>
      <c r="D5" s="650"/>
      <c r="E5" s="651"/>
      <c r="F5" s="649" t="s">
        <v>72</v>
      </c>
      <c r="G5" s="650"/>
      <c r="H5" s="652"/>
    </row>
    <row r="6" spans="1:8">
      <c r="A6" s="658"/>
      <c r="B6" s="660"/>
      <c r="C6" s="25" t="s">
        <v>286</v>
      </c>
      <c r="D6" s="25" t="s">
        <v>121</v>
      </c>
      <c r="E6" s="25" t="s">
        <v>108</v>
      </c>
      <c r="F6" s="25" t="s">
        <v>286</v>
      </c>
      <c r="G6" s="25" t="s">
        <v>121</v>
      </c>
      <c r="H6" s="26" t="s">
        <v>108</v>
      </c>
    </row>
    <row r="7" spans="1:8" s="14" customFormat="1">
      <c r="A7" s="211">
        <v>1</v>
      </c>
      <c r="B7" s="212" t="s">
        <v>373</v>
      </c>
      <c r="C7" s="562">
        <v>18640763</v>
      </c>
      <c r="D7" s="562">
        <v>18780997</v>
      </c>
      <c r="E7" s="546">
        <f>C7+D7</f>
        <v>37421760</v>
      </c>
      <c r="F7" s="562">
        <v>14594913</v>
      </c>
      <c r="G7" s="562">
        <v>22480173</v>
      </c>
      <c r="H7" s="547">
        <f t="shared" ref="H7" si="0">F7+G7</f>
        <v>37075086</v>
      </c>
    </row>
    <row r="8" spans="1:8" s="14" customFormat="1">
      <c r="A8" s="211">
        <v>1.1000000000000001</v>
      </c>
      <c r="B8" s="259" t="s">
        <v>304</v>
      </c>
      <c r="C8" s="562">
        <v>10298448</v>
      </c>
      <c r="D8" s="562">
        <v>569848</v>
      </c>
      <c r="E8" s="546">
        <f t="shared" ref="E8:E53" si="1">C8+D8</f>
        <v>10868296</v>
      </c>
      <c r="F8" s="562">
        <v>7297578</v>
      </c>
      <c r="G8" s="562">
        <v>333457</v>
      </c>
      <c r="H8" s="547">
        <f t="shared" ref="H8:H53" si="2">F8+G8</f>
        <v>7631035</v>
      </c>
    </row>
    <row r="9" spans="1:8" s="14" customFormat="1">
      <c r="A9" s="211">
        <v>1.2</v>
      </c>
      <c r="B9" s="259" t="s">
        <v>305</v>
      </c>
      <c r="C9" s="562">
        <v>0</v>
      </c>
      <c r="D9" s="562">
        <v>0</v>
      </c>
      <c r="E9" s="546">
        <f t="shared" si="1"/>
        <v>0</v>
      </c>
      <c r="F9" s="562">
        <v>0</v>
      </c>
      <c r="G9" s="562">
        <v>0</v>
      </c>
      <c r="H9" s="547">
        <f t="shared" si="2"/>
        <v>0</v>
      </c>
    </row>
    <row r="10" spans="1:8" s="14" customFormat="1">
      <c r="A10" s="211">
        <v>1.3</v>
      </c>
      <c r="B10" s="259" t="s">
        <v>306</v>
      </c>
      <c r="C10" s="562">
        <v>8342315</v>
      </c>
      <c r="D10" s="562">
        <v>18211149</v>
      </c>
      <c r="E10" s="546">
        <f t="shared" si="1"/>
        <v>26553464</v>
      </c>
      <c r="F10" s="562">
        <v>7297335</v>
      </c>
      <c r="G10" s="562">
        <v>22146716</v>
      </c>
      <c r="H10" s="547">
        <f t="shared" si="2"/>
        <v>29444051</v>
      </c>
    </row>
    <row r="11" spans="1:8" s="14" customFormat="1">
      <c r="A11" s="211">
        <v>1.4</v>
      </c>
      <c r="B11" s="259" t="s">
        <v>287</v>
      </c>
      <c r="C11" s="562">
        <v>0</v>
      </c>
      <c r="D11" s="562">
        <v>0</v>
      </c>
      <c r="E11" s="546">
        <f t="shared" si="1"/>
        <v>0</v>
      </c>
      <c r="F11" s="562">
        <v>0</v>
      </c>
      <c r="G11" s="562">
        <v>0</v>
      </c>
      <c r="H11" s="547">
        <f t="shared" si="2"/>
        <v>0</v>
      </c>
    </row>
    <row r="12" spans="1:8" s="14" customFormat="1" ht="29.25" customHeight="1">
      <c r="A12" s="211">
        <v>2</v>
      </c>
      <c r="B12" s="214" t="s">
        <v>308</v>
      </c>
      <c r="C12" s="562">
        <v>0</v>
      </c>
      <c r="D12" s="562">
        <v>0</v>
      </c>
      <c r="E12" s="546">
        <f t="shared" si="1"/>
        <v>0</v>
      </c>
      <c r="F12" s="562">
        <v>0</v>
      </c>
      <c r="G12" s="562">
        <v>0</v>
      </c>
      <c r="H12" s="547">
        <f t="shared" si="2"/>
        <v>0</v>
      </c>
    </row>
    <row r="13" spans="1:8" s="14" customFormat="1" ht="19.899999999999999" customHeight="1">
      <c r="A13" s="211">
        <v>3</v>
      </c>
      <c r="B13" s="214" t="s">
        <v>307</v>
      </c>
      <c r="C13" s="562">
        <v>0</v>
      </c>
      <c r="D13" s="562">
        <v>0</v>
      </c>
      <c r="E13" s="546">
        <f t="shared" si="1"/>
        <v>0</v>
      </c>
      <c r="F13" s="562">
        <v>0</v>
      </c>
      <c r="G13" s="562">
        <v>0</v>
      </c>
      <c r="H13" s="547">
        <f t="shared" si="2"/>
        <v>0</v>
      </c>
    </row>
    <row r="14" spans="1:8" s="14" customFormat="1">
      <c r="A14" s="211">
        <v>3.1</v>
      </c>
      <c r="B14" s="260" t="s">
        <v>288</v>
      </c>
      <c r="C14" s="562">
        <v>0</v>
      </c>
      <c r="D14" s="562">
        <v>0</v>
      </c>
      <c r="E14" s="546">
        <f t="shared" si="1"/>
        <v>0</v>
      </c>
      <c r="F14" s="562">
        <v>0</v>
      </c>
      <c r="G14" s="562">
        <v>0</v>
      </c>
      <c r="H14" s="547">
        <f t="shared" si="2"/>
        <v>0</v>
      </c>
    </row>
    <row r="15" spans="1:8" s="14" customFormat="1">
      <c r="A15" s="211">
        <v>3.2</v>
      </c>
      <c r="B15" s="260" t="s">
        <v>289</v>
      </c>
      <c r="C15" s="562">
        <v>0</v>
      </c>
      <c r="D15" s="562">
        <v>0</v>
      </c>
      <c r="E15" s="546">
        <f t="shared" si="1"/>
        <v>0</v>
      </c>
      <c r="F15" s="562">
        <v>0</v>
      </c>
      <c r="G15" s="562">
        <v>0</v>
      </c>
      <c r="H15" s="547">
        <f t="shared" si="2"/>
        <v>0</v>
      </c>
    </row>
    <row r="16" spans="1:8" s="14" customFormat="1">
      <c r="A16" s="211">
        <v>4</v>
      </c>
      <c r="B16" s="263" t="s">
        <v>318</v>
      </c>
      <c r="C16" s="562">
        <v>4057847</v>
      </c>
      <c r="D16" s="562">
        <v>360838415</v>
      </c>
      <c r="E16" s="546">
        <f t="shared" si="1"/>
        <v>364896262</v>
      </c>
      <c r="F16" s="562">
        <v>4875286</v>
      </c>
      <c r="G16" s="562">
        <v>463913277</v>
      </c>
      <c r="H16" s="547">
        <f t="shared" si="2"/>
        <v>468788563</v>
      </c>
    </row>
    <row r="17" spans="1:8" s="14" customFormat="1">
      <c r="A17" s="211">
        <v>4.0999999999999996</v>
      </c>
      <c r="B17" s="260" t="s">
        <v>309</v>
      </c>
      <c r="C17" s="562">
        <v>4057847</v>
      </c>
      <c r="D17" s="562">
        <v>360803483</v>
      </c>
      <c r="E17" s="546">
        <f t="shared" si="1"/>
        <v>364861330</v>
      </c>
      <c r="F17" s="562">
        <v>4875286</v>
      </c>
      <c r="G17" s="562">
        <v>463864943</v>
      </c>
      <c r="H17" s="547">
        <f t="shared" si="2"/>
        <v>468740229</v>
      </c>
    </row>
    <row r="18" spans="1:8" s="14" customFormat="1">
      <c r="A18" s="211">
        <v>4.2</v>
      </c>
      <c r="B18" s="260" t="s">
        <v>303</v>
      </c>
      <c r="C18" s="562">
        <v>0</v>
      </c>
      <c r="D18" s="562">
        <v>34932</v>
      </c>
      <c r="E18" s="546">
        <f t="shared" si="1"/>
        <v>34932</v>
      </c>
      <c r="F18" s="562">
        <v>0</v>
      </c>
      <c r="G18" s="562">
        <v>48334</v>
      </c>
      <c r="H18" s="547">
        <f t="shared" si="2"/>
        <v>48334</v>
      </c>
    </row>
    <row r="19" spans="1:8" s="14" customFormat="1">
      <c r="A19" s="211">
        <v>5</v>
      </c>
      <c r="B19" s="214" t="s">
        <v>317</v>
      </c>
      <c r="C19" s="562">
        <v>42115193</v>
      </c>
      <c r="D19" s="562">
        <v>995316030</v>
      </c>
      <c r="E19" s="546">
        <f t="shared" si="1"/>
        <v>1037431223</v>
      </c>
      <c r="F19" s="562">
        <v>34927102</v>
      </c>
      <c r="G19" s="562">
        <v>1067966630</v>
      </c>
      <c r="H19" s="547">
        <f t="shared" si="2"/>
        <v>1102893732</v>
      </c>
    </row>
    <row r="20" spans="1:8" s="14" customFormat="1">
      <c r="A20" s="211">
        <v>5.0999999999999996</v>
      </c>
      <c r="B20" s="261" t="s">
        <v>292</v>
      </c>
      <c r="C20" s="562">
        <v>16554030</v>
      </c>
      <c r="D20" s="562">
        <v>5440431</v>
      </c>
      <c r="E20" s="546">
        <f t="shared" si="1"/>
        <v>21994461</v>
      </c>
      <c r="F20" s="562">
        <v>3975400</v>
      </c>
      <c r="G20" s="562">
        <v>12192671</v>
      </c>
      <c r="H20" s="547">
        <f t="shared" si="2"/>
        <v>16168071</v>
      </c>
    </row>
    <row r="21" spans="1:8" s="14" customFormat="1">
      <c r="A21" s="211">
        <v>5.2</v>
      </c>
      <c r="B21" s="261" t="s">
        <v>291</v>
      </c>
      <c r="C21" s="562">
        <v>0</v>
      </c>
      <c r="D21" s="562">
        <v>0</v>
      </c>
      <c r="E21" s="546">
        <f t="shared" si="1"/>
        <v>0</v>
      </c>
      <c r="F21" s="562">
        <v>0</v>
      </c>
      <c r="G21" s="562">
        <v>0</v>
      </c>
      <c r="H21" s="547">
        <f t="shared" si="2"/>
        <v>0</v>
      </c>
    </row>
    <row r="22" spans="1:8" s="14" customFormat="1">
      <c r="A22" s="211">
        <v>5.3</v>
      </c>
      <c r="B22" s="261" t="s">
        <v>290</v>
      </c>
      <c r="C22" s="562">
        <v>25561163</v>
      </c>
      <c r="D22" s="562">
        <v>989875599</v>
      </c>
      <c r="E22" s="546">
        <f t="shared" si="1"/>
        <v>1015436762</v>
      </c>
      <c r="F22" s="562">
        <v>30951702</v>
      </c>
      <c r="G22" s="562">
        <v>1055773959</v>
      </c>
      <c r="H22" s="547">
        <f t="shared" si="2"/>
        <v>1086725661</v>
      </c>
    </row>
    <row r="23" spans="1:8" s="14" customFormat="1">
      <c r="A23" s="211" t="s">
        <v>15</v>
      </c>
      <c r="B23" s="215" t="s">
        <v>75</v>
      </c>
      <c r="C23" s="562">
        <v>13329477</v>
      </c>
      <c r="D23" s="562">
        <v>334678345</v>
      </c>
      <c r="E23" s="546">
        <f t="shared" si="1"/>
        <v>348007822</v>
      </c>
      <c r="F23" s="562">
        <v>18191342</v>
      </c>
      <c r="G23" s="562">
        <v>346634261</v>
      </c>
      <c r="H23" s="547">
        <f t="shared" si="2"/>
        <v>364825603</v>
      </c>
    </row>
    <row r="24" spans="1:8" s="14" customFormat="1">
      <c r="A24" s="211" t="s">
        <v>16</v>
      </c>
      <c r="B24" s="215" t="s">
        <v>76</v>
      </c>
      <c r="C24" s="562">
        <v>166091</v>
      </c>
      <c r="D24" s="562">
        <v>383769000</v>
      </c>
      <c r="E24" s="546">
        <f t="shared" si="1"/>
        <v>383935091</v>
      </c>
      <c r="F24" s="562">
        <v>141084</v>
      </c>
      <c r="G24" s="562">
        <v>434373589</v>
      </c>
      <c r="H24" s="547">
        <f t="shared" si="2"/>
        <v>434514673</v>
      </c>
    </row>
    <row r="25" spans="1:8" s="14" customFormat="1">
      <c r="A25" s="211" t="s">
        <v>17</v>
      </c>
      <c r="B25" s="215" t="s">
        <v>77</v>
      </c>
      <c r="C25" s="562">
        <v>0</v>
      </c>
      <c r="D25" s="562">
        <v>1742304</v>
      </c>
      <c r="E25" s="546">
        <f t="shared" si="1"/>
        <v>1742304</v>
      </c>
      <c r="F25" s="562">
        <v>0</v>
      </c>
      <c r="G25" s="562">
        <v>2013852</v>
      </c>
      <c r="H25" s="547">
        <f t="shared" si="2"/>
        <v>2013852</v>
      </c>
    </row>
    <row r="26" spans="1:8" s="14" customFormat="1">
      <c r="A26" s="211" t="s">
        <v>18</v>
      </c>
      <c r="B26" s="215" t="s">
        <v>78</v>
      </c>
      <c r="C26" s="562">
        <v>2021188</v>
      </c>
      <c r="D26" s="562">
        <v>195138283</v>
      </c>
      <c r="E26" s="546">
        <f t="shared" si="1"/>
        <v>197159471</v>
      </c>
      <c r="F26" s="562">
        <v>2580912</v>
      </c>
      <c r="G26" s="562">
        <v>195204461</v>
      </c>
      <c r="H26" s="547">
        <f t="shared" si="2"/>
        <v>197785373</v>
      </c>
    </row>
    <row r="27" spans="1:8" s="14" customFormat="1">
      <c r="A27" s="211" t="s">
        <v>19</v>
      </c>
      <c r="B27" s="215" t="s">
        <v>79</v>
      </c>
      <c r="C27" s="562">
        <v>10044407</v>
      </c>
      <c r="D27" s="562">
        <v>74547667</v>
      </c>
      <c r="E27" s="546">
        <f t="shared" si="1"/>
        <v>84592074</v>
      </c>
      <c r="F27" s="562">
        <v>10038364</v>
      </c>
      <c r="G27" s="562">
        <v>77547796</v>
      </c>
      <c r="H27" s="547">
        <f t="shared" si="2"/>
        <v>87586160</v>
      </c>
    </row>
    <row r="28" spans="1:8" s="14" customFormat="1">
      <c r="A28" s="211">
        <v>5.4</v>
      </c>
      <c r="B28" s="261" t="s">
        <v>293</v>
      </c>
      <c r="C28" s="562">
        <v>131818</v>
      </c>
      <c r="D28" s="562">
        <v>17956717</v>
      </c>
      <c r="E28" s="546">
        <f t="shared" si="1"/>
        <v>18088535</v>
      </c>
      <c r="F28" s="562">
        <v>365678</v>
      </c>
      <c r="G28" s="562">
        <v>21602511</v>
      </c>
      <c r="H28" s="547">
        <f t="shared" si="2"/>
        <v>21968189</v>
      </c>
    </row>
    <row r="29" spans="1:8" s="14" customFormat="1">
      <c r="A29" s="211">
        <v>5.5</v>
      </c>
      <c r="B29" s="261" t="s">
        <v>294</v>
      </c>
      <c r="C29" s="562">
        <v>0</v>
      </c>
      <c r="D29" s="562">
        <v>0</v>
      </c>
      <c r="E29" s="546">
        <f t="shared" si="1"/>
        <v>0</v>
      </c>
      <c r="F29" s="562">
        <v>0</v>
      </c>
      <c r="G29" s="562">
        <v>0</v>
      </c>
      <c r="H29" s="547">
        <f t="shared" si="2"/>
        <v>0</v>
      </c>
    </row>
    <row r="30" spans="1:8" s="14" customFormat="1">
      <c r="A30" s="211">
        <v>5.6</v>
      </c>
      <c r="B30" s="261" t="s">
        <v>295</v>
      </c>
      <c r="C30" s="562">
        <v>0</v>
      </c>
      <c r="D30" s="562">
        <v>0</v>
      </c>
      <c r="E30" s="546">
        <f t="shared" si="1"/>
        <v>0</v>
      </c>
      <c r="F30" s="562">
        <v>0</v>
      </c>
      <c r="G30" s="562">
        <v>0</v>
      </c>
      <c r="H30" s="547">
        <f t="shared" si="2"/>
        <v>0</v>
      </c>
    </row>
    <row r="31" spans="1:8" s="14" customFormat="1">
      <c r="A31" s="211">
        <v>5.7</v>
      </c>
      <c r="B31" s="261" t="s">
        <v>79</v>
      </c>
      <c r="C31" s="562">
        <v>0</v>
      </c>
      <c r="D31" s="562">
        <v>0</v>
      </c>
      <c r="E31" s="546">
        <f t="shared" si="1"/>
        <v>0</v>
      </c>
      <c r="F31" s="562">
        <v>0</v>
      </c>
      <c r="G31" s="562">
        <v>0</v>
      </c>
      <c r="H31" s="547">
        <f t="shared" si="2"/>
        <v>0</v>
      </c>
    </row>
    <row r="32" spans="1:8" s="14" customFormat="1">
      <c r="A32" s="211">
        <v>6</v>
      </c>
      <c r="B32" s="214" t="s">
        <v>323</v>
      </c>
      <c r="C32" s="562">
        <v>0</v>
      </c>
      <c r="D32" s="562">
        <v>0</v>
      </c>
      <c r="E32" s="546">
        <f t="shared" si="1"/>
        <v>0</v>
      </c>
      <c r="F32" s="562">
        <v>0</v>
      </c>
      <c r="G32" s="562">
        <v>0</v>
      </c>
      <c r="H32" s="547">
        <f t="shared" si="2"/>
        <v>0</v>
      </c>
    </row>
    <row r="33" spans="1:8" s="14" customFormat="1">
      <c r="A33" s="211">
        <v>6.1</v>
      </c>
      <c r="B33" s="262" t="s">
        <v>313</v>
      </c>
      <c r="C33" s="562">
        <v>0</v>
      </c>
      <c r="D33" s="562">
        <v>0</v>
      </c>
      <c r="E33" s="546">
        <f t="shared" si="1"/>
        <v>0</v>
      </c>
      <c r="F33" s="562">
        <v>13749406.800000001</v>
      </c>
      <c r="G33" s="562">
        <v>0</v>
      </c>
      <c r="H33" s="547">
        <f t="shared" si="2"/>
        <v>13749406.800000001</v>
      </c>
    </row>
    <row r="34" spans="1:8" s="14" customFormat="1">
      <c r="A34" s="211">
        <v>6.2</v>
      </c>
      <c r="B34" s="262" t="s">
        <v>314</v>
      </c>
      <c r="C34" s="562">
        <v>0</v>
      </c>
      <c r="D34" s="562">
        <v>0</v>
      </c>
      <c r="E34" s="546">
        <f t="shared" si="1"/>
        <v>0</v>
      </c>
      <c r="F34" s="562">
        <v>0</v>
      </c>
      <c r="G34" s="562">
        <v>13669012.58</v>
      </c>
      <c r="H34" s="547">
        <f t="shared" si="2"/>
        <v>13669012.58</v>
      </c>
    </row>
    <row r="35" spans="1:8" s="14" customFormat="1">
      <c r="A35" s="211">
        <v>6.3</v>
      </c>
      <c r="B35" s="262" t="s">
        <v>310</v>
      </c>
      <c r="C35" s="562">
        <v>0</v>
      </c>
      <c r="D35" s="562">
        <v>0</v>
      </c>
      <c r="E35" s="546">
        <f t="shared" si="1"/>
        <v>0</v>
      </c>
      <c r="F35" s="562">
        <v>0</v>
      </c>
      <c r="G35" s="562">
        <v>0</v>
      </c>
      <c r="H35" s="547">
        <f t="shared" si="2"/>
        <v>0</v>
      </c>
    </row>
    <row r="36" spans="1:8" s="14" customFormat="1">
      <c r="A36" s="211">
        <v>6.4</v>
      </c>
      <c r="B36" s="262" t="s">
        <v>311</v>
      </c>
      <c r="C36" s="562">
        <v>0</v>
      </c>
      <c r="D36" s="562">
        <v>0</v>
      </c>
      <c r="E36" s="546">
        <f t="shared" si="1"/>
        <v>0</v>
      </c>
      <c r="F36" s="562">
        <v>0</v>
      </c>
      <c r="G36" s="562">
        <v>0</v>
      </c>
      <c r="H36" s="547">
        <f t="shared" si="2"/>
        <v>0</v>
      </c>
    </row>
    <row r="37" spans="1:8" s="14" customFormat="1">
      <c r="A37" s="211">
        <v>6.5</v>
      </c>
      <c r="B37" s="262" t="s">
        <v>312</v>
      </c>
      <c r="C37" s="562">
        <v>0</v>
      </c>
      <c r="D37" s="562">
        <v>0</v>
      </c>
      <c r="E37" s="546">
        <f t="shared" si="1"/>
        <v>0</v>
      </c>
      <c r="F37" s="562">
        <v>0</v>
      </c>
      <c r="G37" s="562">
        <v>0</v>
      </c>
      <c r="H37" s="547">
        <f t="shared" si="2"/>
        <v>0</v>
      </c>
    </row>
    <row r="38" spans="1:8" s="14" customFormat="1">
      <c r="A38" s="211">
        <v>6.6</v>
      </c>
      <c r="B38" s="262" t="s">
        <v>315</v>
      </c>
      <c r="C38" s="562">
        <v>0</v>
      </c>
      <c r="D38" s="562">
        <v>0</v>
      </c>
      <c r="E38" s="546">
        <f t="shared" si="1"/>
        <v>0</v>
      </c>
      <c r="F38" s="562">
        <v>0</v>
      </c>
      <c r="G38" s="562">
        <v>0</v>
      </c>
      <c r="H38" s="547">
        <f t="shared" si="2"/>
        <v>0</v>
      </c>
    </row>
    <row r="39" spans="1:8" s="14" customFormat="1">
      <c r="A39" s="211">
        <v>6.7</v>
      </c>
      <c r="B39" s="262" t="s">
        <v>316</v>
      </c>
      <c r="C39" s="562">
        <v>0</v>
      </c>
      <c r="D39" s="562">
        <v>0</v>
      </c>
      <c r="E39" s="546">
        <f t="shared" si="1"/>
        <v>0</v>
      </c>
      <c r="F39" s="562">
        <v>0</v>
      </c>
      <c r="G39" s="562">
        <v>0</v>
      </c>
      <c r="H39" s="547">
        <f t="shared" si="2"/>
        <v>0</v>
      </c>
    </row>
    <row r="40" spans="1:8" s="14" customFormat="1">
      <c r="A40" s="211">
        <v>7</v>
      </c>
      <c r="B40" s="214" t="s">
        <v>319</v>
      </c>
      <c r="C40" s="562">
        <v>0</v>
      </c>
      <c r="D40" s="562">
        <v>0</v>
      </c>
      <c r="E40" s="546">
        <f t="shared" si="1"/>
        <v>0</v>
      </c>
      <c r="F40" s="562">
        <v>0</v>
      </c>
      <c r="G40" s="562">
        <v>0</v>
      </c>
      <c r="H40" s="547">
        <f t="shared" si="2"/>
        <v>0</v>
      </c>
    </row>
    <row r="41" spans="1:8" s="14" customFormat="1">
      <c r="A41" s="211">
        <v>7.1</v>
      </c>
      <c r="B41" s="213" t="s">
        <v>320</v>
      </c>
      <c r="C41" s="562">
        <v>0</v>
      </c>
      <c r="D41" s="562">
        <v>4186.9799999999996</v>
      </c>
      <c r="E41" s="546">
        <f t="shared" si="1"/>
        <v>4186.9799999999996</v>
      </c>
      <c r="F41" s="562">
        <v>0</v>
      </c>
      <c r="G41" s="562">
        <v>4771.28</v>
      </c>
      <c r="H41" s="547">
        <f t="shared" si="2"/>
        <v>4771.28</v>
      </c>
    </row>
    <row r="42" spans="1:8" s="14" customFormat="1" ht="25.5">
      <c r="A42" s="211">
        <v>7.2</v>
      </c>
      <c r="B42" s="213" t="s">
        <v>321</v>
      </c>
      <c r="C42" s="562">
        <v>1029204.68</v>
      </c>
      <c r="D42" s="562">
        <v>2141706.11</v>
      </c>
      <c r="E42" s="546">
        <f t="shared" si="1"/>
        <v>3170910.79</v>
      </c>
      <c r="F42" s="562">
        <v>892271.53000000014</v>
      </c>
      <c r="G42" s="562">
        <v>1590869.25</v>
      </c>
      <c r="H42" s="547">
        <f t="shared" si="2"/>
        <v>2483140.7800000003</v>
      </c>
    </row>
    <row r="43" spans="1:8" s="14" customFormat="1" ht="25.5">
      <c r="A43" s="211">
        <v>7.3</v>
      </c>
      <c r="B43" s="213" t="s">
        <v>324</v>
      </c>
      <c r="C43" s="562">
        <v>18400</v>
      </c>
      <c r="D43" s="562">
        <v>75976</v>
      </c>
      <c r="E43" s="546">
        <f t="shared" si="1"/>
        <v>94376</v>
      </c>
      <c r="F43" s="562">
        <v>18652</v>
      </c>
      <c r="G43" s="562">
        <v>79933</v>
      </c>
      <c r="H43" s="547">
        <f t="shared" si="2"/>
        <v>98585</v>
      </c>
    </row>
    <row r="44" spans="1:8" s="14" customFormat="1" ht="25.5">
      <c r="A44" s="211">
        <v>7.4</v>
      </c>
      <c r="B44" s="213" t="s">
        <v>325</v>
      </c>
      <c r="C44" s="562" vm="10">
        <v>1436054.0800000005</v>
      </c>
      <c r="D44" s="562" vm="9">
        <v>2628515.7899999996</v>
      </c>
      <c r="E44" s="546">
        <f t="shared" si="1"/>
        <v>4064569.87</v>
      </c>
      <c r="F44" s="562" vm="7">
        <v>1014930.1099999999</v>
      </c>
      <c r="G44" s="562" vm="1">
        <v>2989626.38</v>
      </c>
      <c r="H44" s="547">
        <f t="shared" si="2"/>
        <v>4004556.4899999998</v>
      </c>
    </row>
    <row r="45" spans="1:8" s="14" customFormat="1">
      <c r="A45" s="211">
        <v>8</v>
      </c>
      <c r="B45" s="214" t="s">
        <v>302</v>
      </c>
      <c r="C45" s="562">
        <v>0</v>
      </c>
      <c r="D45" s="562">
        <v>0</v>
      </c>
      <c r="E45" s="546">
        <f t="shared" si="1"/>
        <v>0</v>
      </c>
      <c r="F45" s="562">
        <v>0</v>
      </c>
      <c r="G45" s="562">
        <v>0</v>
      </c>
      <c r="H45" s="547">
        <f t="shared" si="2"/>
        <v>0</v>
      </c>
    </row>
    <row r="46" spans="1:8" s="14" customFormat="1">
      <c r="A46" s="211">
        <v>8.1</v>
      </c>
      <c r="B46" s="260" t="s">
        <v>326</v>
      </c>
      <c r="C46" s="562">
        <v>0</v>
      </c>
      <c r="D46" s="562">
        <v>0</v>
      </c>
      <c r="E46" s="546">
        <f t="shared" si="1"/>
        <v>0</v>
      </c>
      <c r="F46" s="562">
        <v>0</v>
      </c>
      <c r="G46" s="562">
        <v>0</v>
      </c>
      <c r="H46" s="547">
        <f t="shared" si="2"/>
        <v>0</v>
      </c>
    </row>
    <row r="47" spans="1:8" s="14" customFormat="1">
      <c r="A47" s="211">
        <v>8.1999999999999993</v>
      </c>
      <c r="B47" s="260" t="s">
        <v>327</v>
      </c>
      <c r="C47" s="562">
        <v>0</v>
      </c>
      <c r="D47" s="562">
        <v>0</v>
      </c>
      <c r="E47" s="546">
        <f t="shared" si="1"/>
        <v>0</v>
      </c>
      <c r="F47" s="562">
        <v>0</v>
      </c>
      <c r="G47" s="562">
        <v>0</v>
      </c>
      <c r="H47" s="547">
        <f t="shared" si="2"/>
        <v>0</v>
      </c>
    </row>
    <row r="48" spans="1:8" s="14" customFormat="1">
      <c r="A48" s="211">
        <v>8.3000000000000007</v>
      </c>
      <c r="B48" s="260" t="s">
        <v>328</v>
      </c>
      <c r="C48" s="562">
        <v>0</v>
      </c>
      <c r="D48" s="562">
        <v>0</v>
      </c>
      <c r="E48" s="546">
        <f t="shared" si="1"/>
        <v>0</v>
      </c>
      <c r="F48" s="562">
        <v>0</v>
      </c>
      <c r="G48" s="562">
        <v>0</v>
      </c>
      <c r="H48" s="547">
        <f t="shared" si="2"/>
        <v>0</v>
      </c>
    </row>
    <row r="49" spans="1:8" s="14" customFormat="1">
      <c r="A49" s="211">
        <v>8.4</v>
      </c>
      <c r="B49" s="260" t="s">
        <v>329</v>
      </c>
      <c r="C49" s="562">
        <v>0</v>
      </c>
      <c r="D49" s="562">
        <v>0</v>
      </c>
      <c r="E49" s="546">
        <f t="shared" si="1"/>
        <v>0</v>
      </c>
      <c r="F49" s="562">
        <v>0</v>
      </c>
      <c r="G49" s="562">
        <v>0</v>
      </c>
      <c r="H49" s="547">
        <f t="shared" si="2"/>
        <v>0</v>
      </c>
    </row>
    <row r="50" spans="1:8" s="14" customFormat="1">
      <c r="A50" s="211">
        <v>8.5</v>
      </c>
      <c r="B50" s="260" t="s">
        <v>330</v>
      </c>
      <c r="C50" s="562">
        <v>0</v>
      </c>
      <c r="D50" s="562">
        <v>0</v>
      </c>
      <c r="E50" s="546">
        <f t="shared" si="1"/>
        <v>0</v>
      </c>
      <c r="F50" s="562">
        <v>0</v>
      </c>
      <c r="G50" s="562">
        <v>0</v>
      </c>
      <c r="H50" s="547">
        <f t="shared" si="2"/>
        <v>0</v>
      </c>
    </row>
    <row r="51" spans="1:8" s="14" customFormat="1">
      <c r="A51" s="211">
        <v>8.6</v>
      </c>
      <c r="B51" s="260" t="s">
        <v>331</v>
      </c>
      <c r="C51" s="562">
        <v>0</v>
      </c>
      <c r="D51" s="562">
        <v>0</v>
      </c>
      <c r="E51" s="546">
        <f t="shared" si="1"/>
        <v>0</v>
      </c>
      <c r="F51" s="562">
        <v>0</v>
      </c>
      <c r="G51" s="562">
        <v>0</v>
      </c>
      <c r="H51" s="547">
        <f t="shared" si="2"/>
        <v>0</v>
      </c>
    </row>
    <row r="52" spans="1:8" s="14" customFormat="1">
      <c r="A52" s="211">
        <v>8.6999999999999993</v>
      </c>
      <c r="B52" s="260" t="s">
        <v>332</v>
      </c>
      <c r="C52" s="562">
        <v>0</v>
      </c>
      <c r="D52" s="562">
        <v>0</v>
      </c>
      <c r="E52" s="546">
        <f t="shared" si="1"/>
        <v>0</v>
      </c>
      <c r="F52" s="562">
        <v>0</v>
      </c>
      <c r="G52" s="562">
        <v>0</v>
      </c>
      <c r="H52" s="547">
        <f t="shared" si="2"/>
        <v>0</v>
      </c>
    </row>
    <row r="53" spans="1:8" s="14" customFormat="1" ht="15" thickBot="1">
      <c r="A53" s="216">
        <v>9</v>
      </c>
      <c r="B53" s="217" t="s">
        <v>322</v>
      </c>
      <c r="C53" s="562">
        <v>0</v>
      </c>
      <c r="D53" s="562">
        <v>0</v>
      </c>
      <c r="E53" s="546">
        <f t="shared" si="1"/>
        <v>0</v>
      </c>
      <c r="F53" s="562">
        <v>0</v>
      </c>
      <c r="G53" s="562">
        <v>0</v>
      </c>
      <c r="H53" s="547">
        <f t="shared" si="2"/>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C8" sqref="C8"/>
    </sheetView>
  </sheetViews>
  <sheetFormatPr defaultColWidth="9.140625" defaultRowHeight="12.75"/>
  <cols>
    <col min="1" max="1" width="9.5703125" style="4" bestFit="1" customWidth="1"/>
    <col min="2" max="2" width="93.5703125" style="4" customWidth="1"/>
    <col min="3" max="4" width="10.7109375" style="4" customWidth="1"/>
    <col min="5" max="7" width="10.42578125" style="43" bestFit="1" customWidth="1"/>
    <col min="8" max="11" width="9.7109375" style="43" customWidth="1"/>
    <col min="12" max="16384" width="9.140625" style="43"/>
  </cols>
  <sheetData>
    <row r="1" spans="1:8">
      <c r="A1" s="2" t="s">
        <v>30</v>
      </c>
      <c r="B1" s="3" t="str">
        <f>'Info '!C2</f>
        <v>JSC " Halyk Bank Georgia"</v>
      </c>
      <c r="C1" s="3"/>
    </row>
    <row r="2" spans="1:8">
      <c r="A2" s="2" t="s">
        <v>31</v>
      </c>
      <c r="B2" s="416">
        <f>'1. key ratios '!B2</f>
        <v>44926</v>
      </c>
      <c r="C2" s="6"/>
      <c r="D2" s="7"/>
      <c r="E2" s="61"/>
      <c r="F2" s="61"/>
      <c r="G2" s="61"/>
      <c r="H2" s="61"/>
    </row>
    <row r="3" spans="1:8">
      <c r="A3" s="2"/>
      <c r="B3" s="3"/>
      <c r="C3" s="6"/>
      <c r="D3" s="7"/>
      <c r="E3" s="61"/>
      <c r="F3" s="61"/>
      <c r="G3" s="61"/>
      <c r="H3" s="61"/>
    </row>
    <row r="4" spans="1:8" ht="15" customHeight="1" thickBot="1">
      <c r="A4" s="7" t="s">
        <v>197</v>
      </c>
      <c r="B4" s="155" t="s">
        <v>296</v>
      </c>
      <c r="C4" s="62" t="s">
        <v>73</v>
      </c>
    </row>
    <row r="5" spans="1:8" ht="15" customHeight="1">
      <c r="A5" s="245" t="s">
        <v>6</v>
      </c>
      <c r="B5" s="246"/>
      <c r="C5" s="414" t="str">
        <f>INT((MONTH($B$2))/3)&amp;"Q"&amp;"-"&amp;YEAR($B$2)</f>
        <v>4Q-2022</v>
      </c>
      <c r="D5" s="414" t="str">
        <f>IF(INT(MONTH($B$2))=3, "4"&amp;"Q"&amp;"-"&amp;YEAR($B$2)-1, IF(INT(MONTH($B$2))=6, "1"&amp;"Q"&amp;"-"&amp;YEAR($B$2), IF(INT(MONTH($B$2))=9, "2"&amp;"Q"&amp;"-"&amp;YEAR($B$2),IF(INT(MONTH($B$2))=12, "3"&amp;"Q"&amp;"-"&amp;YEAR($B$2), 0))))</f>
        <v>3Q-2022</v>
      </c>
      <c r="E5" s="414" t="str">
        <f>IF(INT(MONTH($B$2))=3, "3"&amp;"Q"&amp;"-"&amp;YEAR($B$2)-1, IF(INT(MONTH($B$2))=6, "4"&amp;"Q"&amp;"-"&amp;YEAR($B$2)-1, IF(INT(MONTH($B$2))=9, "1"&amp;"Q"&amp;"-"&amp;YEAR($B$2),IF(INT(MONTH($B$2))=12, "2"&amp;"Q"&amp;"-"&amp;YEAR($B$2), 0))))</f>
        <v>2Q-2022</v>
      </c>
      <c r="F5" s="414" t="str">
        <f>IF(INT(MONTH($B$2))=3, "2"&amp;"Q"&amp;"-"&amp;YEAR($B$2)-1, IF(INT(MONTH($B$2))=6, "3"&amp;"Q"&amp;"-"&amp;YEAR($B$2)-1, IF(INT(MONTH($B$2))=9, "4"&amp;"Q"&amp;"-"&amp;YEAR($B$2)-1,IF(INT(MONTH($B$2))=12, "1"&amp;"Q"&amp;"-"&amp;YEAR($B$2), 0))))</f>
        <v>1Q-2022</v>
      </c>
      <c r="G5" s="415" t="str">
        <f>IF(INT(MONTH($B$2))=3, "1"&amp;"Q"&amp;"-"&amp;YEAR($B$2)-1, IF(INT(MONTH($B$2))=6, "2"&amp;"Q"&amp;"-"&amp;YEAR($B$2)-1, IF(INT(MONTH($B$2))=9, "3"&amp;"Q"&amp;"-"&amp;YEAR($B$2)-1,IF(INT(MONTH($B$2))=12, "4"&amp;"Q"&amp;"-"&amp;YEAR($B$2)-1, 0))))</f>
        <v>4Q-2021</v>
      </c>
    </row>
    <row r="6" spans="1:8" ht="15" customHeight="1">
      <c r="A6" s="63">
        <v>1</v>
      </c>
      <c r="B6" s="340" t="s">
        <v>300</v>
      </c>
      <c r="C6" s="409">
        <f>C7+C9+C10</f>
        <v>849366893.78999984</v>
      </c>
      <c r="D6" s="410">
        <f>D7+D9+D10</f>
        <v>945222418.53375018</v>
      </c>
      <c r="E6" s="342">
        <f t="shared" ref="E6:G6" si="0">E7+E9+E10</f>
        <v>837846314.74239993</v>
      </c>
      <c r="F6" s="409">
        <f t="shared" si="0"/>
        <v>871925491.70660007</v>
      </c>
      <c r="G6" s="412">
        <f t="shared" si="0"/>
        <v>877579458.52169979</v>
      </c>
    </row>
    <row r="7" spans="1:8" ht="15" customHeight="1">
      <c r="A7" s="63">
        <v>1.1000000000000001</v>
      </c>
      <c r="B7" s="340" t="s">
        <v>480</v>
      </c>
      <c r="C7" s="563">
        <v>840495507.42499983</v>
      </c>
      <c r="D7" s="563">
        <v>934654582.18175018</v>
      </c>
      <c r="E7" s="563">
        <v>828942838.88739991</v>
      </c>
      <c r="F7" s="563">
        <v>862630101.69160008</v>
      </c>
      <c r="G7" s="563">
        <v>867462543.65669978</v>
      </c>
    </row>
    <row r="8" spans="1:8">
      <c r="A8" s="63" t="s">
        <v>14</v>
      </c>
      <c r="B8" s="340" t="s">
        <v>196</v>
      </c>
      <c r="C8" s="563">
        <v>0</v>
      </c>
      <c r="D8" s="563">
        <v>0</v>
      </c>
      <c r="E8" s="563">
        <v>0</v>
      </c>
      <c r="F8" s="563">
        <v>0</v>
      </c>
      <c r="G8" s="563">
        <v>0</v>
      </c>
    </row>
    <row r="9" spans="1:8" ht="15" customHeight="1">
      <c r="A9" s="63">
        <v>1.2</v>
      </c>
      <c r="B9" s="341" t="s">
        <v>195</v>
      </c>
      <c r="C9" s="563">
        <v>8871386.3650000002</v>
      </c>
      <c r="D9" s="563">
        <v>10467836.352</v>
      </c>
      <c r="E9" s="563">
        <v>8803475.8550000004</v>
      </c>
      <c r="F9" s="563">
        <v>8889497.1549999993</v>
      </c>
      <c r="G9" s="563">
        <v>9841926.7249999996</v>
      </c>
    </row>
    <row r="10" spans="1:8" ht="15" customHeight="1">
      <c r="A10" s="63">
        <v>1.3</v>
      </c>
      <c r="B10" s="340" t="s">
        <v>28</v>
      </c>
      <c r="C10" s="563">
        <v>0</v>
      </c>
      <c r="D10" s="563">
        <v>100000</v>
      </c>
      <c r="E10" s="563">
        <v>100000</v>
      </c>
      <c r="F10" s="563">
        <v>405892.86</v>
      </c>
      <c r="G10" s="563">
        <v>274988.14</v>
      </c>
    </row>
    <row r="11" spans="1:8" ht="15" customHeight="1">
      <c r="A11" s="63">
        <v>2</v>
      </c>
      <c r="B11" s="340" t="s">
        <v>297</v>
      </c>
      <c r="C11" s="563">
        <v>11361524.779254444</v>
      </c>
      <c r="D11" s="563">
        <v>2066996.5449163564</v>
      </c>
      <c r="E11" s="563">
        <v>17283.292593839971</v>
      </c>
      <c r="F11" s="563">
        <v>102662.24581998</v>
      </c>
      <c r="G11" s="563">
        <v>2619699.4461294501</v>
      </c>
    </row>
    <row r="12" spans="1:8" ht="15" customHeight="1">
      <c r="A12" s="63">
        <v>3</v>
      </c>
      <c r="B12" s="340" t="s">
        <v>298</v>
      </c>
      <c r="C12" s="563">
        <v>64249941.25</v>
      </c>
      <c r="D12" s="563">
        <v>56772577.5</v>
      </c>
      <c r="E12" s="563">
        <v>56772577.5</v>
      </c>
      <c r="F12" s="563">
        <v>56772577.5</v>
      </c>
      <c r="G12" s="563">
        <v>51351879.743750006</v>
      </c>
    </row>
    <row r="13" spans="1:8" ht="15" customHeight="1" thickBot="1">
      <c r="A13" s="65">
        <v>4</v>
      </c>
      <c r="B13" s="66" t="s">
        <v>299</v>
      </c>
      <c r="C13" s="343">
        <f>C6+C11+C12</f>
        <v>924978359.81925428</v>
      </c>
      <c r="D13" s="411">
        <f>D6+D11+D12</f>
        <v>1004061992.5786666</v>
      </c>
      <c r="E13" s="344">
        <f t="shared" ref="E13:G13" si="1">E6+E11+E12</f>
        <v>894636175.53499377</v>
      </c>
      <c r="F13" s="343">
        <f t="shared" si="1"/>
        <v>928800731.45242</v>
      </c>
      <c r="G13" s="413">
        <f t="shared" si="1"/>
        <v>931551037.7115792</v>
      </c>
    </row>
    <row r="14" spans="1:8">
      <c r="B14" s="69"/>
    </row>
    <row r="15" spans="1:8" ht="25.5">
      <c r="B15" s="70" t="s">
        <v>481</v>
      </c>
    </row>
    <row r="16" spans="1:8">
      <c r="B16" s="70"/>
    </row>
    <row r="17" spans="1:4" ht="11.25">
      <c r="A17" s="43"/>
      <c r="B17" s="43"/>
      <c r="C17" s="43"/>
      <c r="D17" s="43"/>
    </row>
    <row r="18" spans="1:4" ht="11.25">
      <c r="A18" s="43"/>
      <c r="B18" s="43"/>
      <c r="C18" s="43"/>
      <c r="D18" s="43"/>
    </row>
    <row r="19" spans="1:4" ht="11.25">
      <c r="A19" s="43"/>
      <c r="B19" s="43"/>
      <c r="C19" s="43"/>
      <c r="D19" s="43"/>
    </row>
    <row r="20" spans="1:4" ht="11.25">
      <c r="A20" s="43"/>
      <c r="B20" s="43"/>
      <c r="C20" s="43"/>
      <c r="D20" s="43"/>
    </row>
    <row r="21" spans="1:4" ht="11.25">
      <c r="A21" s="43"/>
      <c r="B21" s="43"/>
      <c r="C21" s="43"/>
      <c r="D21" s="43"/>
    </row>
    <row r="22" spans="1:4" ht="11.25">
      <c r="A22" s="43"/>
      <c r="B22" s="43"/>
      <c r="C22" s="43"/>
      <c r="D22" s="43"/>
    </row>
    <row r="23" spans="1:4" ht="11.25">
      <c r="A23" s="43"/>
      <c r="B23" s="43"/>
      <c r="C23" s="43"/>
      <c r="D23" s="43"/>
    </row>
    <row r="24" spans="1:4" ht="11.25">
      <c r="A24" s="43"/>
      <c r="B24" s="43"/>
      <c r="C24" s="43"/>
      <c r="D24" s="43"/>
    </row>
    <row r="25" spans="1:4" ht="11.25">
      <c r="A25" s="43"/>
      <c r="B25" s="43"/>
      <c r="C25" s="43"/>
      <c r="D25" s="43"/>
    </row>
    <row r="26" spans="1:4" ht="11.25">
      <c r="A26" s="43"/>
      <c r="B26" s="43"/>
      <c r="C26" s="43"/>
      <c r="D26" s="43"/>
    </row>
    <row r="27" spans="1:4" ht="11.25">
      <c r="A27" s="43"/>
      <c r="B27" s="43"/>
      <c r="C27" s="43"/>
      <c r="D27" s="43"/>
    </row>
    <row r="28" spans="1:4" ht="11.25">
      <c r="A28" s="43"/>
      <c r="B28" s="43"/>
      <c r="C28" s="43"/>
      <c r="D28" s="43"/>
    </row>
    <row r="29" spans="1:4" ht="11.25">
      <c r="A29" s="43"/>
      <c r="B29" s="43"/>
      <c r="C29" s="43"/>
      <c r="D29" s="43"/>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zoomScaleNormal="100" workbookViewId="0">
      <pane xSplit="1" ySplit="4" topLeftCell="B18" activePane="bottomRight" state="frozen"/>
      <selection activeCell="B9" sqref="B9"/>
      <selection pane="topRight" activeCell="B9" sqref="B9"/>
      <selection pane="bottomLeft" activeCell="B9" sqref="B9"/>
      <selection pane="bottomRight" activeCell="C22" sqref="C22"/>
    </sheetView>
  </sheetViews>
  <sheetFormatPr defaultColWidth="9.140625" defaultRowHeight="14.25"/>
  <cols>
    <col min="1" max="1" width="9.5703125" style="4" bestFit="1" customWidth="1"/>
    <col min="2" max="2" width="65.5703125" style="4" customWidth="1"/>
    <col min="3" max="3" width="27.5703125" style="4" customWidth="1"/>
    <col min="4" max="16384" width="9.140625" style="5"/>
  </cols>
  <sheetData>
    <row r="1" spans="1:8">
      <c r="A1" s="2" t="s">
        <v>30</v>
      </c>
      <c r="B1" s="3" t="str">
        <f>'Info '!C2</f>
        <v>JSC " Halyk Bank Georgia"</v>
      </c>
    </row>
    <row r="2" spans="1:8">
      <c r="A2" s="2" t="s">
        <v>31</v>
      </c>
      <c r="B2" s="416">
        <f>'1. key ratios '!B2</f>
        <v>44926</v>
      </c>
    </row>
    <row r="4" spans="1:8" ht="27.95" customHeight="1" thickBot="1">
      <c r="A4" s="71" t="s">
        <v>80</v>
      </c>
      <c r="B4" s="72" t="s">
        <v>266</v>
      </c>
      <c r="C4" s="73"/>
    </row>
    <row r="5" spans="1:8">
      <c r="A5" s="74"/>
      <c r="B5" s="407" t="s">
        <v>81</v>
      </c>
      <c r="C5" s="408" t="s">
        <v>494</v>
      </c>
    </row>
    <row r="6" spans="1:8">
      <c r="A6" s="75">
        <v>1</v>
      </c>
      <c r="B6" s="628" t="s">
        <v>741</v>
      </c>
      <c r="C6" s="629" t="s">
        <v>744</v>
      </c>
    </row>
    <row r="7" spans="1:8">
      <c r="A7" s="75">
        <v>2</v>
      </c>
      <c r="B7" s="628" t="s">
        <v>758</v>
      </c>
      <c r="C7" s="630" t="s">
        <v>744</v>
      </c>
    </row>
    <row r="8" spans="1:8">
      <c r="A8" s="75">
        <v>3</v>
      </c>
      <c r="B8" s="628" t="s">
        <v>746</v>
      </c>
      <c r="C8" s="630" t="s">
        <v>745</v>
      </c>
    </row>
    <row r="9" spans="1:8">
      <c r="A9" s="75">
        <v>4</v>
      </c>
      <c r="B9" s="628" t="s">
        <v>747</v>
      </c>
      <c r="C9" s="630" t="s">
        <v>745</v>
      </c>
    </row>
    <row r="10" spans="1:8">
      <c r="A10" s="75">
        <v>5</v>
      </c>
      <c r="B10" s="628" t="s">
        <v>748</v>
      </c>
      <c r="C10" s="630" t="s">
        <v>744</v>
      </c>
    </row>
    <row r="11" spans="1:8">
      <c r="A11" s="75">
        <v>6</v>
      </c>
      <c r="B11" s="628"/>
      <c r="C11" s="630"/>
    </row>
    <row r="12" spans="1:8">
      <c r="A12" s="75">
        <v>7</v>
      </c>
      <c r="B12" s="628"/>
      <c r="C12" s="630"/>
      <c r="H12" s="76"/>
    </row>
    <row r="13" spans="1:8">
      <c r="A13" s="75">
        <v>8</v>
      </c>
      <c r="B13" s="628"/>
      <c r="C13" s="630"/>
    </row>
    <row r="14" spans="1:8">
      <c r="A14" s="75">
        <v>9</v>
      </c>
      <c r="B14" s="628"/>
      <c r="C14" s="630"/>
    </row>
    <row r="15" spans="1:8">
      <c r="A15" s="75">
        <v>10</v>
      </c>
      <c r="B15" s="628"/>
      <c r="C15" s="630"/>
    </row>
    <row r="16" spans="1:8">
      <c r="A16" s="75"/>
      <c r="B16" s="631"/>
      <c r="C16" s="632"/>
    </row>
    <row r="17" spans="1:3" ht="25.5">
      <c r="A17" s="75"/>
      <c r="B17" s="633" t="s">
        <v>82</v>
      </c>
      <c r="C17" s="634" t="s">
        <v>495</v>
      </c>
    </row>
    <row r="18" spans="1:3">
      <c r="A18" s="75">
        <v>1</v>
      </c>
      <c r="B18" s="628" t="s">
        <v>742</v>
      </c>
      <c r="C18" s="635" t="s">
        <v>759</v>
      </c>
    </row>
    <row r="19" spans="1:3">
      <c r="A19" s="75">
        <v>2</v>
      </c>
      <c r="B19" s="628" t="s">
        <v>749</v>
      </c>
      <c r="C19" s="635" t="s">
        <v>750</v>
      </c>
    </row>
    <row r="20" spans="1:3">
      <c r="A20" s="75">
        <v>3</v>
      </c>
      <c r="B20" s="628" t="s">
        <v>751</v>
      </c>
      <c r="C20" s="635" t="s">
        <v>752</v>
      </c>
    </row>
    <row r="21" spans="1:3">
      <c r="A21" s="75">
        <v>4</v>
      </c>
      <c r="B21" s="628" t="s">
        <v>753</v>
      </c>
      <c r="C21" s="635" t="s">
        <v>760</v>
      </c>
    </row>
    <row r="22" spans="1:3">
      <c r="A22" s="75">
        <v>5</v>
      </c>
      <c r="B22" s="628" t="s">
        <v>754</v>
      </c>
      <c r="C22" s="635" t="s">
        <v>761</v>
      </c>
    </row>
    <row r="23" spans="1:3">
      <c r="A23" s="75">
        <v>6</v>
      </c>
      <c r="B23" s="628"/>
      <c r="C23" s="635"/>
    </row>
    <row r="24" spans="1:3">
      <c r="A24" s="75">
        <v>7</v>
      </c>
      <c r="B24" s="628"/>
      <c r="C24" s="635"/>
    </row>
    <row r="25" spans="1:3">
      <c r="A25" s="75">
        <v>8</v>
      </c>
      <c r="B25" s="628"/>
      <c r="C25" s="635"/>
    </row>
    <row r="26" spans="1:3">
      <c r="A26" s="75">
        <v>9</v>
      </c>
      <c r="B26" s="628"/>
      <c r="C26" s="635"/>
    </row>
    <row r="27" spans="1:3" ht="15.75" customHeight="1">
      <c r="A27" s="75">
        <v>10</v>
      </c>
      <c r="B27" s="628"/>
      <c r="C27" s="636"/>
    </row>
    <row r="28" spans="1:3" ht="15.75" customHeight="1">
      <c r="A28" s="75"/>
      <c r="B28" s="628"/>
      <c r="C28" s="636"/>
    </row>
    <row r="29" spans="1:3" ht="30" customHeight="1">
      <c r="A29" s="75"/>
      <c r="B29" s="661" t="s">
        <v>83</v>
      </c>
      <c r="C29" s="662"/>
    </row>
    <row r="30" spans="1:3">
      <c r="A30" s="75">
        <v>1</v>
      </c>
      <c r="B30" s="628" t="s">
        <v>755</v>
      </c>
      <c r="C30" s="637">
        <v>1</v>
      </c>
    </row>
    <row r="31" spans="1:3" ht="15.75" customHeight="1">
      <c r="A31" s="75"/>
      <c r="B31" s="628"/>
      <c r="C31" s="630"/>
    </row>
    <row r="32" spans="1:3" ht="29.25" customHeight="1">
      <c r="A32" s="75"/>
      <c r="B32" s="661" t="s">
        <v>84</v>
      </c>
      <c r="C32" s="662"/>
    </row>
    <row r="33" spans="1:3">
      <c r="A33" s="75">
        <v>1</v>
      </c>
      <c r="B33" s="628" t="s">
        <v>756</v>
      </c>
      <c r="C33" s="638">
        <v>0.3476048699771862</v>
      </c>
    </row>
    <row r="34" spans="1:3" ht="15" thickBot="1">
      <c r="A34" s="77"/>
      <c r="B34" s="78" t="s">
        <v>757</v>
      </c>
      <c r="C34" s="639">
        <v>0.3476048699771862</v>
      </c>
    </row>
  </sheetData>
  <mergeCells count="2">
    <mergeCell ref="B32:C32"/>
    <mergeCell ref="B29:C29"/>
  </mergeCells>
  <dataValidations count="1">
    <dataValidation type="list" allowBlank="1" showInputMessage="1" showErrorMessage="1" sqref="C7:C15">
      <formula1>"Independent chair, Non-independent chair, Independent member, Non-independent member"</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90" zoomScaleNormal="90" workbookViewId="0">
      <pane xSplit="1" ySplit="5" topLeftCell="B6" activePane="bottomRight" state="frozen"/>
      <selection activeCell="B9" sqref="B9"/>
      <selection pane="topRight" activeCell="B9" sqref="B9"/>
      <selection pane="bottomLeft" activeCell="B9" sqref="B9"/>
      <selection pane="bottomRight" activeCell="C10" sqref="C10"/>
    </sheetView>
  </sheetViews>
  <sheetFormatPr defaultColWidth="9.140625" defaultRowHeight="14.25"/>
  <cols>
    <col min="1" max="1" width="9.5703125" style="4" bestFit="1" customWidth="1"/>
    <col min="2" max="2" width="47.57031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140625" style="5"/>
  </cols>
  <sheetData>
    <row r="1" spans="1:7">
      <c r="A1" s="291" t="s">
        <v>30</v>
      </c>
      <c r="B1" s="3" t="str">
        <f>'Info '!C2</f>
        <v>JSC " Halyk Bank Georgia"</v>
      </c>
      <c r="C1" s="92"/>
      <c r="D1" s="92"/>
      <c r="E1" s="92"/>
      <c r="F1" s="14"/>
    </row>
    <row r="2" spans="1:7" s="79" customFormat="1" ht="15.75" customHeight="1">
      <c r="A2" s="291" t="s">
        <v>31</v>
      </c>
      <c r="B2" s="416">
        <f>'1. key ratios '!B2</f>
        <v>44926</v>
      </c>
    </row>
    <row r="3" spans="1:7" s="79" customFormat="1" ht="15.75" customHeight="1">
      <c r="A3" s="291"/>
    </row>
    <row r="4" spans="1:7" s="79" customFormat="1" ht="15.75" customHeight="1" thickBot="1">
      <c r="A4" s="292" t="s">
        <v>201</v>
      </c>
      <c r="B4" s="667" t="s">
        <v>346</v>
      </c>
      <c r="C4" s="668"/>
      <c r="D4" s="668"/>
      <c r="E4" s="668"/>
    </row>
    <row r="5" spans="1:7" s="83" customFormat="1" ht="17.45" customHeight="1">
      <c r="A5" s="226"/>
      <c r="B5" s="227"/>
      <c r="C5" s="81" t="s">
        <v>0</v>
      </c>
      <c r="D5" s="81" t="s">
        <v>1</v>
      </c>
      <c r="E5" s="82" t="s">
        <v>2</v>
      </c>
    </row>
    <row r="6" spans="1:7" s="14" customFormat="1" ht="14.45" customHeight="1">
      <c r="A6" s="293"/>
      <c r="B6" s="663" t="s">
        <v>353</v>
      </c>
      <c r="C6" s="663" t="s">
        <v>92</v>
      </c>
      <c r="D6" s="665" t="s">
        <v>200</v>
      </c>
      <c r="E6" s="666"/>
      <c r="G6" s="5"/>
    </row>
    <row r="7" spans="1:7" s="14" customFormat="1" ht="99.6" customHeight="1">
      <c r="A7" s="293"/>
      <c r="B7" s="664"/>
      <c r="C7" s="663"/>
      <c r="D7" s="640" t="s">
        <v>199</v>
      </c>
      <c r="E7" s="324" t="s">
        <v>354</v>
      </c>
      <c r="G7" s="5"/>
    </row>
    <row r="8" spans="1:7">
      <c r="A8" s="294">
        <v>1</v>
      </c>
      <c r="B8" s="641" t="s">
        <v>35</v>
      </c>
      <c r="C8" s="642">
        <v>18770408</v>
      </c>
      <c r="D8" s="642">
        <v>0</v>
      </c>
      <c r="E8" s="643">
        <v>18770408</v>
      </c>
      <c r="F8" s="14"/>
    </row>
    <row r="9" spans="1:7">
      <c r="A9" s="294">
        <v>2</v>
      </c>
      <c r="B9" s="641" t="s">
        <v>36</v>
      </c>
      <c r="C9" s="642">
        <v>213214916</v>
      </c>
      <c r="D9" s="642">
        <v>0</v>
      </c>
      <c r="E9" s="643">
        <v>213214916</v>
      </c>
      <c r="F9" s="14"/>
    </row>
    <row r="10" spans="1:7">
      <c r="A10" s="294">
        <v>3</v>
      </c>
      <c r="B10" s="641" t="s">
        <v>37</v>
      </c>
      <c r="C10" s="642">
        <v>30654614</v>
      </c>
      <c r="D10" s="642">
        <v>0</v>
      </c>
      <c r="E10" s="643">
        <v>30654614</v>
      </c>
      <c r="F10" s="14"/>
    </row>
    <row r="11" spans="1:7">
      <c r="A11" s="294">
        <v>4</v>
      </c>
      <c r="B11" s="641" t="s">
        <v>38</v>
      </c>
      <c r="C11" s="642">
        <v>0</v>
      </c>
      <c r="D11" s="642">
        <v>0</v>
      </c>
      <c r="E11" s="643">
        <v>0</v>
      </c>
      <c r="F11" s="14"/>
    </row>
    <row r="12" spans="1:7">
      <c r="A12" s="294">
        <v>5</v>
      </c>
      <c r="B12" s="641" t="s">
        <v>39</v>
      </c>
      <c r="C12" s="642">
        <v>16612575</v>
      </c>
      <c r="D12" s="642">
        <v>0</v>
      </c>
      <c r="E12" s="643">
        <v>16612575</v>
      </c>
      <c r="F12" s="14"/>
    </row>
    <row r="13" spans="1:7">
      <c r="A13" s="294">
        <v>6.1</v>
      </c>
      <c r="B13" s="644" t="s">
        <v>40</v>
      </c>
      <c r="C13" s="642">
        <v>653680400</v>
      </c>
      <c r="D13" s="642">
        <v>0</v>
      </c>
      <c r="E13" s="643">
        <v>653680400</v>
      </c>
      <c r="F13" s="14"/>
    </row>
    <row r="14" spans="1:7">
      <c r="A14" s="294">
        <v>6.2</v>
      </c>
      <c r="B14" s="645" t="s">
        <v>41</v>
      </c>
      <c r="C14" s="642">
        <v>-38373692</v>
      </c>
      <c r="D14" s="642">
        <v>0</v>
      </c>
      <c r="E14" s="643">
        <v>-38373692</v>
      </c>
      <c r="F14" s="14"/>
    </row>
    <row r="15" spans="1:7">
      <c r="A15" s="294">
        <v>6</v>
      </c>
      <c r="B15" s="641" t="s">
        <v>42</v>
      </c>
      <c r="C15" s="642">
        <v>615306708</v>
      </c>
      <c r="D15" s="642">
        <v>0</v>
      </c>
      <c r="E15" s="643">
        <v>615306708</v>
      </c>
      <c r="F15" s="14"/>
    </row>
    <row r="16" spans="1:7">
      <c r="A16" s="294">
        <v>7</v>
      </c>
      <c r="B16" s="641" t="s">
        <v>43</v>
      </c>
      <c r="C16" s="642">
        <v>6168614</v>
      </c>
      <c r="D16" s="642">
        <v>0</v>
      </c>
      <c r="E16" s="643">
        <v>6168614</v>
      </c>
      <c r="F16" s="14"/>
    </row>
    <row r="17" spans="1:7">
      <c r="A17" s="294">
        <v>8</v>
      </c>
      <c r="B17" s="641" t="s">
        <v>198</v>
      </c>
      <c r="C17" s="642">
        <v>10551978.439999999</v>
      </c>
      <c r="D17" s="642">
        <v>0</v>
      </c>
      <c r="E17" s="643">
        <v>10551978.439999999</v>
      </c>
      <c r="F17" s="295"/>
      <c r="G17" s="86"/>
    </row>
    <row r="18" spans="1:7">
      <c r="A18" s="294">
        <v>9</v>
      </c>
      <c r="B18" s="641" t="s">
        <v>44</v>
      </c>
      <c r="C18" s="642">
        <v>54000</v>
      </c>
      <c r="D18" s="642">
        <v>0</v>
      </c>
      <c r="E18" s="643">
        <v>54000</v>
      </c>
      <c r="F18" s="14"/>
      <c r="G18" s="86"/>
    </row>
    <row r="19" spans="1:7">
      <c r="A19" s="294">
        <v>10</v>
      </c>
      <c r="B19" s="641" t="s">
        <v>45</v>
      </c>
      <c r="C19" s="642">
        <v>21952650</v>
      </c>
      <c r="D19" s="642">
        <v>5183051</v>
      </c>
      <c r="E19" s="643">
        <v>16769599</v>
      </c>
      <c r="F19" s="14"/>
      <c r="G19" s="86"/>
    </row>
    <row r="20" spans="1:7">
      <c r="A20" s="294">
        <v>11</v>
      </c>
      <c r="B20" s="641" t="s">
        <v>46</v>
      </c>
      <c r="C20" s="642">
        <v>22259139.389999963</v>
      </c>
      <c r="D20" s="642">
        <v>0</v>
      </c>
      <c r="E20" s="643">
        <v>22259139.389999963</v>
      </c>
      <c r="F20" s="14"/>
    </row>
    <row r="21" spans="1:7" ht="26.25" thickBot="1">
      <c r="A21" s="175"/>
      <c r="B21" s="296" t="s">
        <v>356</v>
      </c>
      <c r="C21" s="228">
        <f>SUM(C8:C12, C15:C20)</f>
        <v>955545602.83000004</v>
      </c>
      <c r="D21" s="228">
        <f>SUM(D8:D12, D15:D20)</f>
        <v>5183051</v>
      </c>
      <c r="E21" s="325">
        <f>SUM(E8:E12, E15:E20)</f>
        <v>950362551.83000004</v>
      </c>
    </row>
    <row r="22" spans="1:7">
      <c r="A22" s="5"/>
      <c r="B22" s="5"/>
      <c r="C22" s="5"/>
      <c r="D22" s="5"/>
      <c r="E22" s="5"/>
    </row>
    <row r="23" spans="1:7">
      <c r="A23" s="5"/>
      <c r="B23" s="5"/>
      <c r="C23" s="5"/>
      <c r="D23" s="5"/>
      <c r="E23" s="5"/>
    </row>
    <row r="25" spans="1:7" s="4" customFormat="1">
      <c r="B25" s="87"/>
      <c r="F25" s="5"/>
      <c r="G25" s="5"/>
    </row>
    <row r="26" spans="1:7" s="4" customFormat="1">
      <c r="B26" s="87"/>
      <c r="F26" s="5"/>
      <c r="G26" s="5"/>
    </row>
    <row r="27" spans="1:7" s="4" customFormat="1">
      <c r="B27" s="87"/>
      <c r="F27" s="5"/>
      <c r="G27" s="5"/>
    </row>
    <row r="28" spans="1:7" s="4" customFormat="1">
      <c r="B28" s="87"/>
      <c r="F28" s="5"/>
      <c r="G28" s="5"/>
    </row>
    <row r="29" spans="1:7" s="4" customFormat="1">
      <c r="B29" s="87"/>
      <c r="F29" s="5"/>
      <c r="G29" s="5"/>
    </row>
    <row r="30" spans="1:7" s="4" customFormat="1">
      <c r="B30" s="87"/>
      <c r="F30" s="5"/>
      <c r="G30" s="5"/>
    </row>
    <row r="31" spans="1:7" s="4" customFormat="1">
      <c r="B31" s="87"/>
      <c r="F31" s="5"/>
      <c r="G31" s="5"/>
    </row>
    <row r="32" spans="1:7" s="4" customFormat="1">
      <c r="B32" s="87"/>
      <c r="F32" s="5"/>
      <c r="G32" s="5"/>
    </row>
    <row r="33" spans="2:7" s="4" customFormat="1">
      <c r="B33" s="87"/>
      <c r="F33" s="5"/>
      <c r="G33" s="5"/>
    </row>
    <row r="34" spans="2:7" s="4" customFormat="1">
      <c r="B34" s="87"/>
      <c r="F34" s="5"/>
      <c r="G34" s="5"/>
    </row>
    <row r="35" spans="2:7" s="4" customFormat="1">
      <c r="B35" s="87"/>
      <c r="F35" s="5"/>
      <c r="G35" s="5"/>
    </row>
    <row r="36" spans="2:7" s="4" customFormat="1">
      <c r="B36" s="87"/>
      <c r="F36" s="5"/>
      <c r="G36" s="5"/>
    </row>
    <row r="37" spans="2:7" s="4" customFormat="1">
      <c r="B37" s="87"/>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pane xSplit="1" ySplit="4" topLeftCell="B5" activePane="bottomRight" state="frozen"/>
      <selection activeCell="B15" sqref="B15"/>
      <selection pane="topRight" activeCell="B15" sqref="B15"/>
      <selection pane="bottomLeft" activeCell="B15" sqref="B15"/>
      <selection pane="bottomRight" activeCell="C5" sqref="C5:C13"/>
    </sheetView>
  </sheetViews>
  <sheetFormatPr defaultColWidth="9.140625" defaultRowHeight="12.75" outlineLevelRow="1"/>
  <cols>
    <col min="1" max="1" width="9.5703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c r="A1" s="2" t="s">
        <v>30</v>
      </c>
      <c r="B1" s="3" t="str">
        <f>'Info '!C2</f>
        <v>JSC " Halyk Bank Georgia"</v>
      </c>
    </row>
    <row r="2" spans="1:6" s="79" customFormat="1" ht="15.75" customHeight="1">
      <c r="A2" s="2" t="s">
        <v>31</v>
      </c>
      <c r="B2" s="416">
        <f>'1. key ratios '!B2</f>
        <v>44926</v>
      </c>
      <c r="C2" s="4"/>
      <c r="D2" s="4"/>
      <c r="E2" s="4"/>
      <c r="F2" s="4"/>
    </row>
    <row r="3" spans="1:6" s="79" customFormat="1" ht="15.75" customHeight="1">
      <c r="C3" s="4"/>
      <c r="D3" s="4"/>
      <c r="E3" s="4"/>
      <c r="F3" s="4"/>
    </row>
    <row r="4" spans="1:6" s="79" customFormat="1" ht="13.5" thickBot="1">
      <c r="A4" s="79" t="s">
        <v>85</v>
      </c>
      <c r="B4" s="297" t="s">
        <v>333</v>
      </c>
      <c r="C4" s="80" t="s">
        <v>73</v>
      </c>
      <c r="D4" s="4"/>
      <c r="E4" s="4"/>
      <c r="F4" s="4"/>
    </row>
    <row r="5" spans="1:6">
      <c r="A5" s="233">
        <v>1</v>
      </c>
      <c r="B5" s="298" t="s">
        <v>355</v>
      </c>
      <c r="C5" s="234">
        <f>'7. LI1 '!E21</f>
        <v>950362551.83000004</v>
      </c>
    </row>
    <row r="6" spans="1:6" s="235" customFormat="1">
      <c r="A6" s="88">
        <v>2.1</v>
      </c>
      <c r="B6" s="230" t="s">
        <v>334</v>
      </c>
      <c r="C6" s="163">
        <v>37359545.329999998</v>
      </c>
    </row>
    <row r="7" spans="1:6" s="69" customFormat="1" outlineLevel="1">
      <c r="A7" s="63">
        <v>2.2000000000000002</v>
      </c>
      <c r="B7" s="64" t="s">
        <v>335</v>
      </c>
      <c r="C7" s="163">
        <v>0</v>
      </c>
    </row>
    <row r="8" spans="1:6" s="69" customFormat="1" ht="25.5">
      <c r="A8" s="63">
        <v>3</v>
      </c>
      <c r="B8" s="231" t="s">
        <v>336</v>
      </c>
      <c r="C8" s="236">
        <f>SUM(C5:C7)</f>
        <v>987722097.16000009</v>
      </c>
    </row>
    <row r="9" spans="1:6" s="235" customFormat="1">
      <c r="A9" s="88">
        <v>4</v>
      </c>
      <c r="B9" s="90" t="s">
        <v>87</v>
      </c>
      <c r="C9" s="163">
        <v>10243003.689999999</v>
      </c>
    </row>
    <row r="10" spans="1:6" s="69" customFormat="1" outlineLevel="1">
      <c r="A10" s="63">
        <v>5.0999999999999996</v>
      </c>
      <c r="B10" s="64" t="s">
        <v>337</v>
      </c>
      <c r="C10" s="163">
        <v>-26296486.214999996</v>
      </c>
    </row>
    <row r="11" spans="1:6" s="69" customFormat="1" outlineLevel="1">
      <c r="A11" s="63">
        <v>5.2</v>
      </c>
      <c r="B11" s="64" t="s">
        <v>338</v>
      </c>
      <c r="C11" s="163">
        <v>0</v>
      </c>
    </row>
    <row r="12" spans="1:6" s="69" customFormat="1">
      <c r="A12" s="63">
        <v>6</v>
      </c>
      <c r="B12" s="229" t="s">
        <v>482</v>
      </c>
      <c r="C12" s="163">
        <v>0</v>
      </c>
    </row>
    <row r="13" spans="1:6" s="69" customFormat="1" ht="13.5" thickBot="1">
      <c r="A13" s="65">
        <v>7</v>
      </c>
      <c r="B13" s="232" t="s">
        <v>284</v>
      </c>
      <c r="C13" s="237">
        <f>SUM(C8:C12)</f>
        <v>971668614.63500011</v>
      </c>
    </row>
    <row r="15" spans="1:6" ht="25.5">
      <c r="A15" s="252"/>
      <c r="B15" s="70" t="s">
        <v>483</v>
      </c>
    </row>
    <row r="16" spans="1:6">
      <c r="A16" s="252"/>
      <c r="B16" s="252"/>
    </row>
    <row r="17" spans="1:5" ht="15">
      <c r="A17" s="247"/>
      <c r="B17" s="248"/>
      <c r="C17" s="252"/>
      <c r="D17" s="252"/>
      <c r="E17" s="252"/>
    </row>
    <row r="18" spans="1:5" ht="15">
      <c r="A18" s="253"/>
      <c r="B18" s="254"/>
      <c r="C18" s="252"/>
      <c r="D18" s="252"/>
      <c r="E18" s="252"/>
    </row>
    <row r="19" spans="1:5">
      <c r="A19" s="255"/>
      <c r="B19" s="249"/>
      <c r="C19" s="252"/>
      <c r="D19" s="252"/>
      <c r="E19" s="252"/>
    </row>
    <row r="20" spans="1:5">
      <c r="A20" s="256"/>
      <c r="B20" s="250"/>
      <c r="C20" s="252"/>
      <c r="D20" s="252"/>
      <c r="E20" s="252"/>
    </row>
    <row r="21" spans="1:5">
      <c r="A21" s="256"/>
      <c r="B21" s="254"/>
      <c r="C21" s="252"/>
      <c r="D21" s="252"/>
      <c r="E21" s="252"/>
    </row>
    <row r="22" spans="1:5">
      <c r="A22" s="255"/>
      <c r="B22" s="251"/>
      <c r="C22" s="252"/>
      <c r="D22" s="252"/>
      <c r="E22" s="252"/>
    </row>
    <row r="23" spans="1:5">
      <c r="A23" s="256"/>
      <c r="B23" s="250"/>
      <c r="C23" s="252"/>
      <c r="D23" s="252"/>
      <c r="E23" s="252"/>
    </row>
    <row r="24" spans="1:5">
      <c r="A24" s="256"/>
      <c r="B24" s="250"/>
      <c r="C24" s="252"/>
      <c r="D24" s="252"/>
      <c r="E24" s="252"/>
    </row>
    <row r="25" spans="1:5">
      <c r="A25" s="256"/>
      <c r="B25" s="257"/>
      <c r="C25" s="252"/>
      <c r="D25" s="252"/>
      <c r="E25" s="252"/>
    </row>
    <row r="26" spans="1:5">
      <c r="A26" s="256"/>
      <c r="B26" s="254"/>
      <c r="C26" s="252"/>
      <c r="D26" s="252"/>
      <c r="E26" s="252"/>
    </row>
    <row r="27" spans="1:5">
      <c r="A27" s="252"/>
      <c r="B27" s="258"/>
      <c r="C27" s="252"/>
      <c r="D27" s="252"/>
      <c r="E27" s="252"/>
    </row>
    <row r="28" spans="1:5">
      <c r="A28" s="252"/>
      <c r="B28" s="258"/>
      <c r="C28" s="252"/>
      <c r="D28" s="252"/>
      <c r="E28" s="252"/>
    </row>
    <row r="29" spans="1:5">
      <c r="A29" s="252"/>
      <c r="B29" s="258"/>
      <c r="C29" s="252"/>
      <c r="D29" s="252"/>
      <c r="E29" s="252"/>
    </row>
    <row r="30" spans="1:5">
      <c r="A30" s="252"/>
      <c r="B30" s="258"/>
      <c r="C30" s="252"/>
      <c r="D30" s="252"/>
      <c r="E30" s="252"/>
    </row>
    <row r="31" spans="1:5">
      <c r="A31" s="252"/>
      <c r="B31" s="258"/>
      <c r="C31" s="252"/>
      <c r="D31" s="252"/>
      <c r="E31" s="252"/>
    </row>
    <row r="32" spans="1:5">
      <c r="A32" s="252"/>
      <c r="B32" s="258"/>
      <c r="C32" s="252"/>
      <c r="D32" s="252"/>
      <c r="E32" s="252"/>
    </row>
    <row r="33" spans="1:5">
      <c r="A33" s="252"/>
      <c r="B33" s="258"/>
      <c r="C33" s="252"/>
      <c r="D33" s="252"/>
      <c r="E33" s="252"/>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G58y3TYdFJymCMFKvlT4h9afaRnfx4B+UbYMkfPDy+Y=</DigestValue>
    </Reference>
    <Reference Type="http://www.w3.org/2000/09/xmldsig#Object" URI="#idOfficeObject">
      <DigestMethod Algorithm="http://www.w3.org/2001/04/xmlenc#sha256"/>
      <DigestValue>mMhDg13avR0TbmD76l16kdU9GVTCMpjhV3s+FEg/R0Q=</DigestValue>
    </Reference>
    <Reference Type="http://uri.etsi.org/01903#SignedProperties" URI="#idSignedProperties">
      <Transforms>
        <Transform Algorithm="http://www.w3.org/TR/2001/REC-xml-c14n-20010315"/>
      </Transforms>
      <DigestMethod Algorithm="http://www.w3.org/2001/04/xmlenc#sha256"/>
      <DigestValue>uJUKVfUEZPzGNSwIlNTc+dDXdq5roeuQmBMaGFFQ2q0=</DigestValue>
    </Reference>
  </SignedInfo>
  <SignatureValue>m0DX6wg9YUGDtUzcvI7epI3k7Qsjw18JVgfFp5Ij+nic0jzgwzF5xOulJoKCsx0IJ3WooFThqkvi
ilWAaC/uy4EBlNdV1vpvJkdBr6tdCe3ZHWya0mpiWs2A545TqZHbFovtqmlWB/Uac/IeY2mV9cJC
qC/5br8QPGtHPfv7SRlpliBfbl2+zQBjKKWW5VRqTzciWp7h+WSAO/ab1ftPAyKbtbvtojE7YbBd
5ESZIkKHjjeTdzS5iSZbgsyc64N9Xj/LRGA/iOYYvodix5IW97DE9SEXtjvGlLoMP2yzNBRpx+vk
N+Yb60N5WfJRSajap9cLuBikEwRJCaLnoSo7Hw==</SignatureValue>
  <KeyInfo>
    <X509Data>
      <X509Certificate>MIIGSTCCBTGgAwIBAgIKZ9PgFAADAAHZAzANBgkqhkiG9w0BAQsFADBKMRIwEAYKCZImiZPyLGQBGRYCZ2UxEzARBgoJkiaJk/IsZAEZFgNuYmcxHzAdBgNVBAMTFk5CRyBDbGFzcyAyIElOVCBTdWIgQ0EwHhcNMjEwNTA1MDY0NzE1WhcNMjMwNTA1MDY0NzE1WjBHMR8wHQYDVQQKExZKU0MgSGFseWsgQmFuayBHZW9yZ2lhMSQwIgYDVQQDExtCSEIgLSBTb3BoaW8gVGtlc2hlbGFzaHZpbGkwggEiMA0GCSqGSIb3DQEBAQUAA4IBDwAwggEKAoIBAQDrlEj7jgDkBtB5OTfYV+hRXufzG+ixMggpw02ZSkfbUNk4S6im/Rja52EaPkdJBCgW7FnpjYbYkukIhY1wwlTR/Gd6ZhfvIA8PnsfkPNnLD/7lPsY9R/319yGD6b00tUNwMnMxmaMh2knZb81t64hvJobX8RG0NYpfGSz6vZr1nuxwxSjd88YkvGqNTzjC3bgLR7yjAge9YxZ5wJrx5c8PDLgZghaLs9HOYt6RdOpKRFtiOn0gLjVPEK9bzK1qi+Q9C+zv9SaPRi2iY/Ywq4llNy2Aqbf9wQq/4X6Cz6QJiye3sV3b5o3iBrRiqh8YkRPSNYKWXX7DiEH4uvURcqmhAgMBAAGjggMyMIIDLjA8BgkrBgEEAYI3FQcELzAtBiUrBgEEAYI3FQjmsmCDjfVEhoGZCYO4oUqDvoRxBIPEkTOEg4hdAgFkAgEjMB0GA1UdJQQWMBQGCCsGAQUFBwMCBggrBgEFBQcDBDALBgNVHQ8EBAMCB4AwJwYJKwYBBAGCNxUKBBowGDAKBggrBgEFBQcDAjAKBggrBgEFBQcDBDAdBgNVHQ4EFgQUMXzjgvytKZtYq+FYgBd05fntxKo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IvWJjKlcfrru2ZbpWdRr9Oh+5/BWxYQhZPWlGR/vgIhaVqKTa8JnKhOriaA+hh0wGmVbbHue4NOOrTR9uLF3tqGn4yzvVv/BdMvMxHD9QGYizIXROBTB1KiEF9yqqm9n7Ax3JnXX66mbCOxHv5vh95ZJ9Y89RtJF+/92bJxz3w3e2YYa/4/IZmV8KVjMjBrahAdrQE0EWzz1t01ABy/KxjpmttEIWhwTfYGK9JA5t11YoBvK0pI2pKgPDZvWr2tUgpz+bvrmNl80LKyQ7igY+Q8VJf3viN4LKZ4Ku4YTIKePJneh1QFlOOm23eAfwr0g9/9XTP38vElOrRGZSU55N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OyPvUr8X+VFS0mrDIzc30NJtAMC15/uhTiiOZJYctQ0=</DigestValue>
      </Reference>
      <Reference URI="/xl/calcChain.xml?ContentType=application/vnd.openxmlformats-officedocument.spreadsheetml.calcChain+xml">
        <DigestMethod Algorithm="http://www.w3.org/2001/04/xmlenc#sha256"/>
        <DigestValue>z6XSQQhhQoob/1nON0zWVdBDqfsqjOARS8+59Rgu0mY=</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metadata.xml?ContentType=application/vnd.openxmlformats-officedocument.spreadsheetml.sheetMetadata+xml">
        <DigestMethod Algorithm="http://www.w3.org/2001/04/xmlenc#sha256"/>
        <DigestValue>1eaPfEUxFvxYZE1xAVjr2fTfByEmWkp6FzJydozTYZQ=</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2m6CW85rBYKpJKifjkFVt0n58BwBksWMXfva2VqaA+I=</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w3R2a2TH0mvynzh9ROYkWc+SYqicEnPO1CxWJbBH01Y=</DigestValue>
      </Reference>
      <Reference URI="/xl/printerSettings/printerSettings16.bin?ContentType=application/vnd.openxmlformats-officedocument.spreadsheetml.printerSettings">
        <DigestMethod Algorithm="http://www.w3.org/2001/04/xmlenc#sha256"/>
        <DigestValue>zxLIGjiJ19gUsPtQr72salfkFKrVFBCr1X8320JEcsQ=</DigestValue>
      </Reference>
      <Reference URI="/xl/printerSettings/printerSettings17.bin?ContentType=application/vnd.openxmlformats-officedocument.spreadsheetml.printerSettings">
        <DigestMethod Algorithm="http://www.w3.org/2001/04/xmlenc#sha256"/>
        <DigestValue>qqKz7UtelGHdfiWdqNc1EvL8LqlQ7O4MTpeoyQcgyv0=</DigestValue>
      </Reference>
      <Reference URI="/xl/printerSettings/printerSettings18.bin?ContentType=application/vnd.openxmlformats-officedocument.spreadsheetml.printerSettings">
        <DigestMethod Algorithm="http://www.w3.org/2001/04/xmlenc#sha256"/>
        <DigestValue>nkR1lu9OLM1UMxWiPa7wm3YcnQOlFOICy95qYiodDz0=</DigestValue>
      </Reference>
      <Reference URI="/xl/printerSettings/printerSettings19.bin?ContentType=application/vnd.openxmlformats-officedocument.spreadsheetml.printerSettings">
        <DigestMethod Algorithm="http://www.w3.org/2001/04/xmlenc#sha256"/>
        <DigestValue>ze+MZOtihPj9dKeV/Dz5QESpeY6Fdwmnkxhrh69STxA=</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TXKQnpA+Os8TtSVo16gwF30MqyFNbJaJKpSO/kwokGo=</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TXKQnpA+Os8TtSVo16gwF30MqyFNbJaJKpSO/kwokGo=</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icV53ivxlk5fSwHEzf17ORlis2WAV3/oghRRBJYYovc=</DigestValue>
      </Reference>
      <Reference URI="/xl/styles.xml?ContentType=application/vnd.openxmlformats-officedocument.spreadsheetml.styles+xml">
        <DigestMethod Algorithm="http://www.w3.org/2001/04/xmlenc#sha256"/>
        <DigestValue>jDzbz1mbVYP7qKhW1HCjqEyduSUbdsveqrpisT3/1ug=</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eQuXT+ulUm+DF6hHL6/9K+Mo4jsxFnwmGzQmQyAehmM=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FxFOZ2qKncEUgmXvyZeit9Tk6D/TAqGkHftog3qhpfQ=</DigestValue>
      </Reference>
      <Reference URI="/xl/worksheets/sheet10.xml?ContentType=application/vnd.openxmlformats-officedocument.spreadsheetml.worksheet+xml">
        <DigestMethod Algorithm="http://www.w3.org/2001/04/xmlenc#sha256"/>
        <DigestValue>QyOo8kNalNOKoww79fLbVq7HpPgvbuICgDmXB9Tk9sY=</DigestValue>
      </Reference>
      <Reference URI="/xl/worksheets/sheet11.xml?ContentType=application/vnd.openxmlformats-officedocument.spreadsheetml.worksheet+xml">
        <DigestMethod Algorithm="http://www.w3.org/2001/04/xmlenc#sha256"/>
        <DigestValue>4IRG7sRIzIHeq/PexxLPC5OLLVjo1PcKZAKFjojfggI=</DigestValue>
      </Reference>
      <Reference URI="/xl/worksheets/sheet12.xml?ContentType=application/vnd.openxmlformats-officedocument.spreadsheetml.worksheet+xml">
        <DigestMethod Algorithm="http://www.w3.org/2001/04/xmlenc#sha256"/>
        <DigestValue>EMQsJhg2yJS7EQtDfdDExC/Di8qrRpXkkEps4Q3RmcA=</DigestValue>
      </Reference>
      <Reference URI="/xl/worksheets/sheet13.xml?ContentType=application/vnd.openxmlformats-officedocument.spreadsheetml.worksheet+xml">
        <DigestMethod Algorithm="http://www.w3.org/2001/04/xmlenc#sha256"/>
        <DigestValue>OPwqXSbkoOi8y8PmI72/9cfXAwzIKWTi4Z0/cJT7rOk=</DigestValue>
      </Reference>
      <Reference URI="/xl/worksheets/sheet14.xml?ContentType=application/vnd.openxmlformats-officedocument.spreadsheetml.worksheet+xml">
        <DigestMethod Algorithm="http://www.w3.org/2001/04/xmlenc#sha256"/>
        <DigestValue>V+mVEdmwXzk6yoSg6UOQIgseoc79uiHJGAZSyqEAb+s=</DigestValue>
      </Reference>
      <Reference URI="/xl/worksheets/sheet15.xml?ContentType=application/vnd.openxmlformats-officedocument.spreadsheetml.worksheet+xml">
        <DigestMethod Algorithm="http://www.w3.org/2001/04/xmlenc#sha256"/>
        <DigestValue>CPNDiNCcRFKCNVShRuopFL2Ik1QaVfgCnjpE1E6nvKE=</DigestValue>
      </Reference>
      <Reference URI="/xl/worksheets/sheet16.xml?ContentType=application/vnd.openxmlformats-officedocument.spreadsheetml.worksheet+xml">
        <DigestMethod Algorithm="http://www.w3.org/2001/04/xmlenc#sha256"/>
        <DigestValue>bifc5evV8xvj4ID1m4AtjXOCfbAWG+5mJ79V8m5vc+M=</DigestValue>
      </Reference>
      <Reference URI="/xl/worksheets/sheet17.xml?ContentType=application/vnd.openxmlformats-officedocument.spreadsheetml.worksheet+xml">
        <DigestMethod Algorithm="http://www.w3.org/2001/04/xmlenc#sha256"/>
        <DigestValue>BkzgR1vfc8KrAJB/uDpARc6bQ+orN3BQqShehhoDpFc=</DigestValue>
      </Reference>
      <Reference URI="/xl/worksheets/sheet18.xml?ContentType=application/vnd.openxmlformats-officedocument.spreadsheetml.worksheet+xml">
        <DigestMethod Algorithm="http://www.w3.org/2001/04/xmlenc#sha256"/>
        <DigestValue>LGoMuJ41HRwBaY65RF1sM250pjrQqneqSjELU2s9Zj0=</DigestValue>
      </Reference>
      <Reference URI="/xl/worksheets/sheet19.xml?ContentType=application/vnd.openxmlformats-officedocument.spreadsheetml.worksheet+xml">
        <DigestMethod Algorithm="http://www.w3.org/2001/04/xmlenc#sha256"/>
        <DigestValue>ovf6G0sMm8rIaAsLf5NGAImQ/W/xdBRRGTkl8b9LpAQ=</DigestValue>
      </Reference>
      <Reference URI="/xl/worksheets/sheet2.xml?ContentType=application/vnd.openxmlformats-officedocument.spreadsheetml.worksheet+xml">
        <DigestMethod Algorithm="http://www.w3.org/2001/04/xmlenc#sha256"/>
        <DigestValue>Vy6OQSXbPg9NMD7zT7uDcWKf8rnC7VWKk8TdR36bbDc=</DigestValue>
      </Reference>
      <Reference URI="/xl/worksheets/sheet20.xml?ContentType=application/vnd.openxmlformats-officedocument.spreadsheetml.worksheet+xml">
        <DigestMethod Algorithm="http://www.w3.org/2001/04/xmlenc#sha256"/>
        <DigestValue>OtGlDo0ORo0EDHDyu8I3jRRfiv3BdDjmLNFwXMQyMTI=</DigestValue>
      </Reference>
      <Reference URI="/xl/worksheets/sheet21.xml?ContentType=application/vnd.openxmlformats-officedocument.spreadsheetml.worksheet+xml">
        <DigestMethod Algorithm="http://www.w3.org/2001/04/xmlenc#sha256"/>
        <DigestValue>NvDHZ/nMIxGOl96DVnyTFg3XkE/buv/1IDcs4vFmMII=</DigestValue>
      </Reference>
      <Reference URI="/xl/worksheets/sheet22.xml?ContentType=application/vnd.openxmlformats-officedocument.spreadsheetml.worksheet+xml">
        <DigestMethod Algorithm="http://www.w3.org/2001/04/xmlenc#sha256"/>
        <DigestValue>pHSnFXzONGlfX3lLVAkKkwWdeTscmZaB6PHTn1/H9TE=</DigestValue>
      </Reference>
      <Reference URI="/xl/worksheets/sheet23.xml?ContentType=application/vnd.openxmlformats-officedocument.spreadsheetml.worksheet+xml">
        <DigestMethod Algorithm="http://www.w3.org/2001/04/xmlenc#sha256"/>
        <DigestValue>0N90GYR7Ol3RKPoN7a6Aqu+nwa/kqaY9868zx95toyQ=</DigestValue>
      </Reference>
      <Reference URI="/xl/worksheets/sheet24.xml?ContentType=application/vnd.openxmlformats-officedocument.spreadsheetml.worksheet+xml">
        <DigestMethod Algorithm="http://www.w3.org/2001/04/xmlenc#sha256"/>
        <DigestValue>/s2Ub8PuHJMdndtcRgVD9LmDOKbUZUznlqLXaa7GpvY=</DigestValue>
      </Reference>
      <Reference URI="/xl/worksheets/sheet25.xml?ContentType=application/vnd.openxmlformats-officedocument.spreadsheetml.worksheet+xml">
        <DigestMethod Algorithm="http://www.w3.org/2001/04/xmlenc#sha256"/>
        <DigestValue>a2MbEzyWu91G8RqRUWNe/7K/6+el3H0u08lDpX4AtrU=</DigestValue>
      </Reference>
      <Reference URI="/xl/worksheets/sheet26.xml?ContentType=application/vnd.openxmlformats-officedocument.spreadsheetml.worksheet+xml">
        <DigestMethod Algorithm="http://www.w3.org/2001/04/xmlenc#sha256"/>
        <DigestValue>mV1iE9/T8nulJg77pLJCQ15lJmOWOXNL2p2VFXahIic=</DigestValue>
      </Reference>
      <Reference URI="/xl/worksheets/sheet27.xml?ContentType=application/vnd.openxmlformats-officedocument.spreadsheetml.worksheet+xml">
        <DigestMethod Algorithm="http://www.w3.org/2001/04/xmlenc#sha256"/>
        <DigestValue>iLiNjvsAugSPOuB9nRFtyd9mchRlwkr492ecEJiKgmU=</DigestValue>
      </Reference>
      <Reference URI="/xl/worksheets/sheet28.xml?ContentType=application/vnd.openxmlformats-officedocument.spreadsheetml.worksheet+xml">
        <DigestMethod Algorithm="http://www.w3.org/2001/04/xmlenc#sha256"/>
        <DigestValue>5Vc2G0jju6pUlUvXYXpzwCOhvzDoI92FMbVvMaCje3Y=</DigestValue>
      </Reference>
      <Reference URI="/xl/worksheets/sheet29.xml?ContentType=application/vnd.openxmlformats-officedocument.spreadsheetml.worksheet+xml">
        <DigestMethod Algorithm="http://www.w3.org/2001/04/xmlenc#sha256"/>
        <DigestValue>hod+RuoaHvgvSJ/cdhUmlE3lDaGWQ10U9JRwEw0KvDI=</DigestValue>
      </Reference>
      <Reference URI="/xl/worksheets/sheet3.xml?ContentType=application/vnd.openxmlformats-officedocument.spreadsheetml.worksheet+xml">
        <DigestMethod Algorithm="http://www.w3.org/2001/04/xmlenc#sha256"/>
        <DigestValue>cCDswD5UTuuH9YU158jGlnpdcWKsL5dQL/yqUa9qBYM=</DigestValue>
      </Reference>
      <Reference URI="/xl/worksheets/sheet4.xml?ContentType=application/vnd.openxmlformats-officedocument.spreadsheetml.worksheet+xml">
        <DigestMethod Algorithm="http://www.w3.org/2001/04/xmlenc#sha256"/>
        <DigestValue>HYKOYfPlCrGYrD7/6vSOxiOA4BuXEdAAENj8lt/eRfU=</DigestValue>
      </Reference>
      <Reference URI="/xl/worksheets/sheet5.xml?ContentType=application/vnd.openxmlformats-officedocument.spreadsheetml.worksheet+xml">
        <DigestMethod Algorithm="http://www.w3.org/2001/04/xmlenc#sha256"/>
        <DigestValue>3pki9XZ3sbfcJTZRYkJh0ctuc6meS1tect9iOoFYpgI=</DigestValue>
      </Reference>
      <Reference URI="/xl/worksheets/sheet6.xml?ContentType=application/vnd.openxmlformats-officedocument.spreadsheetml.worksheet+xml">
        <DigestMethod Algorithm="http://www.w3.org/2001/04/xmlenc#sha256"/>
        <DigestValue>zRgdRzn/r7FaBiYsvmq5RTFlH6cuOQGxDCA83PB2AqU=</DigestValue>
      </Reference>
      <Reference URI="/xl/worksheets/sheet7.xml?ContentType=application/vnd.openxmlformats-officedocument.spreadsheetml.worksheet+xml">
        <DigestMethod Algorithm="http://www.w3.org/2001/04/xmlenc#sha256"/>
        <DigestValue>h1qRqS4XkiSt9YFGVUIHvMdzLgkWVz1QKk/uReJjLio=</DigestValue>
      </Reference>
      <Reference URI="/xl/worksheets/sheet8.xml?ContentType=application/vnd.openxmlformats-officedocument.spreadsheetml.worksheet+xml">
        <DigestMethod Algorithm="http://www.w3.org/2001/04/xmlenc#sha256"/>
        <DigestValue>FCYKo43A/w4UCNoOSDNhzcFpI5qKW10cslKeInR1Zt8=</DigestValue>
      </Reference>
      <Reference URI="/xl/worksheets/sheet9.xml?ContentType=application/vnd.openxmlformats-officedocument.spreadsheetml.worksheet+xml">
        <DigestMethod Algorithm="http://www.w3.org/2001/04/xmlenc#sha256"/>
        <DigestValue>ndJikw8nDbGijNEaHxIU/mylbZ7fII4xaIN4TOhaWes=</DigestValue>
      </Reference>
    </Manifest>
    <SignatureProperties>
      <SignatureProperty Id="idSignatureTime" Target="#idPackageSignature">
        <mdssi:SignatureTime xmlns:mdssi="http://schemas.openxmlformats.org/package/2006/digital-signature">
          <mdssi:Format>YYYY-MM-DDThh:mm:ssTZD</mdssi:Format>
          <mdssi:Value>2023-02-20T09:14:55Z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2023-02-20T09:14:55Z</xd:SigningTime>
          <xd:SigningCertificate>
            <xd:Cert>
              <xd:CertDigest>
                <DigestMethod Algorithm="http://www.w3.org/2001/04/xmlenc#sha256"/>
                <DigestValue>Q3DRW7JTCBUzV4fcLdDbmPU6agNVPaFLYIkZYOq89Fc=</DigestValue>
              </xd:CertDigest>
              <xd:IssuerSerial>
                <X509IssuerName>CN=NBG Class 2 INT Sub CA, DC=nbg, DC=ge</X509IssuerName>
                <X509SerialNumber>490312157265703087495427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06jXQ4uNLLemqOUrp1dp2BY2uLKfBfV1ABgViiMz1MA=</DigestValue>
    </Reference>
    <Reference Type="http://www.w3.org/2000/09/xmldsig#Object" URI="#idOfficeObject">
      <DigestMethod Algorithm="http://www.w3.org/2001/04/xmlenc#sha256"/>
      <DigestValue>mMhDg13avR0TbmD76l16kdU9GVTCMpjhV3s+FEg/R0Q=</DigestValue>
    </Reference>
    <Reference Type="http://uri.etsi.org/01903#SignedProperties" URI="#idSignedProperties">
      <Transforms>
        <Transform Algorithm="http://www.w3.org/TR/2001/REC-xml-c14n-20010315"/>
      </Transforms>
      <DigestMethod Algorithm="http://www.w3.org/2001/04/xmlenc#sha256"/>
      <DigestValue>CW2aR106ymIi7eeCuWr4zaxmsWztO2yphAzsZJ3Jm+k=</DigestValue>
    </Reference>
  </SignedInfo>
  <SignatureValue>usMTmGBDYnjVXpKwYPlJl0h8EAV35qX1+S77cmDCJcAQW3BpFQVwVl5s4b5hnQn2kgjzZXMWbLBz
P0XWSLvdefBVl9swM4osJ0JORKgLL1odMJfuEBpE+gWpOvUKoYc96JheGaQtkFx8Hkirf0ZKr409
qemWKKk2YkXQ3hrS31Fy3t/azX16VD9hz//Cxf0m1DT/jvPh7EhaEB6IHoOxYyt2I+FHBQEWYYJy
raVIKEfhdCCf4G3u0ylsJaY6qmjfxIsxhUQpIE5N+qNQ86xvxBlRcN2/HXc5IEuFDkKNGGSMR8Je
LWBlkqQU66WrgpKaAfi0IAm7StarO8rfAJXtNg==</SignatureValue>
  <KeyInfo>
    <X509Data>
      <X509Certificate>MIIGRDCCBSygAwIBAgIKL2Un9AADAAIAcDANBgkqhkiG9w0BAQsFADBKMRIwEAYKCZImiZPyLGQBGRYCZ2UxEzARBgoJkiaJk/IsZAEZFgNuYmcxHzAdBgNVBAMTFk5CRyBDbGFzcyAyIElOVCBTdWIgQ0EwHhcNMjExMjIwMDczMTUxWhcNMjMxMjIwMDczMTUxWjBCMR8wHQYDVQQKExZKU0MgSGFseWsgQmFuayBHZW9yZ2lhMR8wHQYDVQQDExZCSEIgLSBNYXJpbmEgVGFua2Fyb3ZhMIIBIjANBgkqhkiG9w0BAQEFAAOCAQ8AMIIBCgKCAQEA7TTMVVM8ShVDg7rCAn8mvkWJd+cIh6EulpKQ6wRzA0IMjTu2DwfHQajk3MuZAoW6AL7Kddam53zAGTU8AMPiVPU/mjWdV0B0kIubMUs2yuBcxcIKQP4E6qTKsuMu6kVRGf4c++RB1JZcfbugJ55YRcC5hCtHtToL6sIEK5bXYO4DVUAFrT+2hcHFNTUx28qSRY55MJrb4H8w3mVtVuOUK78CsgWK8x6V5oFFn99D47puXPSiokMEtwNQLn40rYdHfrWyVnSQTdLE4dPlmaimFnn3vyzsEbC/SG/Wn4wKoxFV9pQmqPMqHr7/KWq15Ubn1QgpGcJgYuS/2oMA/dqDnQIDAQABo4IDMjCCAy4wPAYJKwYBBAGCNxUHBC8wLQYlKwYBBAGCNxUI5rJgg431RIaBmQmDuKFKg76EcQSDxJEzhIOIXQIBZAIBIzAdBgNVHSUEFjAUBggrBgEFBQcDAgYIKwYBBQUHAwQwCwYDVR0PBAQDAgeAMCcGCSsGAQQBgjcVCgQaMBgwCgYIKwYBBQUHAwIwCgYIKwYBBQUHAwQwHQYDVR0OBBYEFIePNpsBfoL+n31mxeo89W/UUnKK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eIJ2cwS4AUZ/4BGB7EUetn92HlGXYoIdPfuN+ne0bmy2ub1R/ceZEkEB0B9x0A3aVMzl1rMSCRMOVE9R6fyCvHVp2Jl9fu0GOWczCzhjJB/daw1rcUygzCejgBrXPt7SITJlq2Od+tU4Xd9f/8n9NXTShdHeceTYWAlnZKHdVxkybra+ZvRzd7LqYW6htt7tPGfTTgg0oiDZntdHkJipk498qkuC8FfNDfSOgLjXG2A36V5mmtcS0N4YFgIJr7FApoH/5yFvGJxLHPHN/djsP78kbyTk40l1TUf0h8CreMuL/xTXTAwqVltuaROF2GP5RKR0sdaJbXrmM5mEImcXy</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Transform>
          <Transform Algorithm="http://www.w3.org/TR/2001/REC-xml-c14n-20010315"/>
        </Transforms>
        <DigestMethod Algorithm="http://www.w3.org/2001/04/xmlenc#sha256"/>
        <DigestValue>OyPvUr8X+VFS0mrDIzc30NJtAMC15/uhTiiOZJYctQ0=</DigestValue>
      </Reference>
      <Reference URI="/xl/calcChain.xml?ContentType=application/vnd.openxmlformats-officedocument.spreadsheetml.calcChain+xml">
        <DigestMethod Algorithm="http://www.w3.org/2001/04/xmlenc#sha256"/>
        <DigestValue>z6XSQQhhQoob/1nON0zWVdBDqfsqjOARS8+59Rgu0mY=</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metadata.xml?ContentType=application/vnd.openxmlformats-officedocument.spreadsheetml.sheetMetadata+xml">
        <DigestMethod Algorithm="http://www.w3.org/2001/04/xmlenc#sha256"/>
        <DigestValue>1eaPfEUxFvxYZE1xAVjr2fTfByEmWkp6FzJydozTYZQ=</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2m6CW85rBYKpJKifjkFVt0n58BwBksWMXfva2VqaA+I=</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w3R2a2TH0mvynzh9ROYkWc+SYqicEnPO1CxWJbBH01Y=</DigestValue>
      </Reference>
      <Reference URI="/xl/printerSettings/printerSettings16.bin?ContentType=application/vnd.openxmlformats-officedocument.spreadsheetml.printerSettings">
        <DigestMethod Algorithm="http://www.w3.org/2001/04/xmlenc#sha256"/>
        <DigestValue>zxLIGjiJ19gUsPtQr72salfkFKrVFBCr1X8320JEcsQ=</DigestValue>
      </Reference>
      <Reference URI="/xl/printerSettings/printerSettings17.bin?ContentType=application/vnd.openxmlformats-officedocument.spreadsheetml.printerSettings">
        <DigestMethod Algorithm="http://www.w3.org/2001/04/xmlenc#sha256"/>
        <DigestValue>qqKz7UtelGHdfiWdqNc1EvL8LqlQ7O4MTpeoyQcgyv0=</DigestValue>
      </Reference>
      <Reference URI="/xl/printerSettings/printerSettings18.bin?ContentType=application/vnd.openxmlformats-officedocument.spreadsheetml.printerSettings">
        <DigestMethod Algorithm="http://www.w3.org/2001/04/xmlenc#sha256"/>
        <DigestValue>nkR1lu9OLM1UMxWiPa7wm3YcnQOlFOICy95qYiodDz0=</DigestValue>
      </Reference>
      <Reference URI="/xl/printerSettings/printerSettings19.bin?ContentType=application/vnd.openxmlformats-officedocument.spreadsheetml.printerSettings">
        <DigestMethod Algorithm="http://www.w3.org/2001/04/xmlenc#sha256"/>
        <DigestValue>ze+MZOtihPj9dKeV/Dz5QESpeY6Fdwmnkxhrh69STxA=</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TXKQnpA+Os8TtSVo16gwF30MqyFNbJaJKpSO/kwokGo=</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TXKQnpA+Os8TtSVo16gwF30MqyFNbJaJKpSO/kwokGo=</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icV53ivxlk5fSwHEzf17ORlis2WAV3/oghRRBJYYovc=</DigestValue>
      </Reference>
      <Reference URI="/xl/styles.xml?ContentType=application/vnd.openxmlformats-officedocument.spreadsheetml.styles+xml">
        <DigestMethod Algorithm="http://www.w3.org/2001/04/xmlenc#sha256"/>
        <DigestValue>jDzbz1mbVYP7qKhW1HCjqEyduSUbdsveqrpisT3/1ug=</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eQuXT+ulUm+DF6hHL6/9K+Mo4jsxFnwmGzQmQyAehmM=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FxFOZ2qKncEUgmXvyZeit9Tk6D/TAqGkHftog3qhpfQ=</DigestValue>
      </Reference>
      <Reference URI="/xl/worksheets/sheet10.xml?ContentType=application/vnd.openxmlformats-officedocument.spreadsheetml.worksheet+xml">
        <DigestMethod Algorithm="http://www.w3.org/2001/04/xmlenc#sha256"/>
        <DigestValue>QyOo8kNalNOKoww79fLbVq7HpPgvbuICgDmXB9Tk9sY=</DigestValue>
      </Reference>
      <Reference URI="/xl/worksheets/sheet11.xml?ContentType=application/vnd.openxmlformats-officedocument.spreadsheetml.worksheet+xml">
        <DigestMethod Algorithm="http://www.w3.org/2001/04/xmlenc#sha256"/>
        <DigestValue>4IRG7sRIzIHeq/PexxLPC5OLLVjo1PcKZAKFjojfggI=</DigestValue>
      </Reference>
      <Reference URI="/xl/worksheets/sheet12.xml?ContentType=application/vnd.openxmlformats-officedocument.spreadsheetml.worksheet+xml">
        <DigestMethod Algorithm="http://www.w3.org/2001/04/xmlenc#sha256"/>
        <DigestValue>EMQsJhg2yJS7EQtDfdDExC/Di8qrRpXkkEps4Q3RmcA=</DigestValue>
      </Reference>
      <Reference URI="/xl/worksheets/sheet13.xml?ContentType=application/vnd.openxmlformats-officedocument.spreadsheetml.worksheet+xml">
        <DigestMethod Algorithm="http://www.w3.org/2001/04/xmlenc#sha256"/>
        <DigestValue>OPwqXSbkoOi8y8PmI72/9cfXAwzIKWTi4Z0/cJT7rOk=</DigestValue>
      </Reference>
      <Reference URI="/xl/worksheets/sheet14.xml?ContentType=application/vnd.openxmlformats-officedocument.spreadsheetml.worksheet+xml">
        <DigestMethod Algorithm="http://www.w3.org/2001/04/xmlenc#sha256"/>
        <DigestValue>V+mVEdmwXzk6yoSg6UOQIgseoc79uiHJGAZSyqEAb+s=</DigestValue>
      </Reference>
      <Reference URI="/xl/worksheets/sheet15.xml?ContentType=application/vnd.openxmlformats-officedocument.spreadsheetml.worksheet+xml">
        <DigestMethod Algorithm="http://www.w3.org/2001/04/xmlenc#sha256"/>
        <DigestValue>CPNDiNCcRFKCNVShRuopFL2Ik1QaVfgCnjpE1E6nvKE=</DigestValue>
      </Reference>
      <Reference URI="/xl/worksheets/sheet16.xml?ContentType=application/vnd.openxmlformats-officedocument.spreadsheetml.worksheet+xml">
        <DigestMethod Algorithm="http://www.w3.org/2001/04/xmlenc#sha256"/>
        <DigestValue>bifc5evV8xvj4ID1m4AtjXOCfbAWG+5mJ79V8m5vc+M=</DigestValue>
      </Reference>
      <Reference URI="/xl/worksheets/sheet17.xml?ContentType=application/vnd.openxmlformats-officedocument.spreadsheetml.worksheet+xml">
        <DigestMethod Algorithm="http://www.w3.org/2001/04/xmlenc#sha256"/>
        <DigestValue>BkzgR1vfc8KrAJB/uDpARc6bQ+orN3BQqShehhoDpFc=</DigestValue>
      </Reference>
      <Reference URI="/xl/worksheets/sheet18.xml?ContentType=application/vnd.openxmlformats-officedocument.spreadsheetml.worksheet+xml">
        <DigestMethod Algorithm="http://www.w3.org/2001/04/xmlenc#sha256"/>
        <DigestValue>LGoMuJ41HRwBaY65RF1sM250pjrQqneqSjELU2s9Zj0=</DigestValue>
      </Reference>
      <Reference URI="/xl/worksheets/sheet19.xml?ContentType=application/vnd.openxmlformats-officedocument.spreadsheetml.worksheet+xml">
        <DigestMethod Algorithm="http://www.w3.org/2001/04/xmlenc#sha256"/>
        <DigestValue>ovf6G0sMm8rIaAsLf5NGAImQ/W/xdBRRGTkl8b9LpAQ=</DigestValue>
      </Reference>
      <Reference URI="/xl/worksheets/sheet2.xml?ContentType=application/vnd.openxmlformats-officedocument.spreadsheetml.worksheet+xml">
        <DigestMethod Algorithm="http://www.w3.org/2001/04/xmlenc#sha256"/>
        <DigestValue>Vy6OQSXbPg9NMD7zT7uDcWKf8rnC7VWKk8TdR36bbDc=</DigestValue>
      </Reference>
      <Reference URI="/xl/worksheets/sheet20.xml?ContentType=application/vnd.openxmlformats-officedocument.spreadsheetml.worksheet+xml">
        <DigestMethod Algorithm="http://www.w3.org/2001/04/xmlenc#sha256"/>
        <DigestValue>OtGlDo0ORo0EDHDyu8I3jRRfiv3BdDjmLNFwXMQyMTI=</DigestValue>
      </Reference>
      <Reference URI="/xl/worksheets/sheet21.xml?ContentType=application/vnd.openxmlformats-officedocument.spreadsheetml.worksheet+xml">
        <DigestMethod Algorithm="http://www.w3.org/2001/04/xmlenc#sha256"/>
        <DigestValue>NvDHZ/nMIxGOl96DVnyTFg3XkE/buv/1IDcs4vFmMII=</DigestValue>
      </Reference>
      <Reference URI="/xl/worksheets/sheet22.xml?ContentType=application/vnd.openxmlformats-officedocument.spreadsheetml.worksheet+xml">
        <DigestMethod Algorithm="http://www.w3.org/2001/04/xmlenc#sha256"/>
        <DigestValue>pHSnFXzONGlfX3lLVAkKkwWdeTscmZaB6PHTn1/H9TE=</DigestValue>
      </Reference>
      <Reference URI="/xl/worksheets/sheet23.xml?ContentType=application/vnd.openxmlformats-officedocument.spreadsheetml.worksheet+xml">
        <DigestMethod Algorithm="http://www.w3.org/2001/04/xmlenc#sha256"/>
        <DigestValue>0N90GYR7Ol3RKPoN7a6Aqu+nwa/kqaY9868zx95toyQ=</DigestValue>
      </Reference>
      <Reference URI="/xl/worksheets/sheet24.xml?ContentType=application/vnd.openxmlformats-officedocument.spreadsheetml.worksheet+xml">
        <DigestMethod Algorithm="http://www.w3.org/2001/04/xmlenc#sha256"/>
        <DigestValue>/s2Ub8PuHJMdndtcRgVD9LmDOKbUZUznlqLXaa7GpvY=</DigestValue>
      </Reference>
      <Reference URI="/xl/worksheets/sheet25.xml?ContentType=application/vnd.openxmlformats-officedocument.spreadsheetml.worksheet+xml">
        <DigestMethod Algorithm="http://www.w3.org/2001/04/xmlenc#sha256"/>
        <DigestValue>a2MbEzyWu91G8RqRUWNe/7K/6+el3H0u08lDpX4AtrU=</DigestValue>
      </Reference>
      <Reference URI="/xl/worksheets/sheet26.xml?ContentType=application/vnd.openxmlformats-officedocument.spreadsheetml.worksheet+xml">
        <DigestMethod Algorithm="http://www.w3.org/2001/04/xmlenc#sha256"/>
        <DigestValue>mV1iE9/T8nulJg77pLJCQ15lJmOWOXNL2p2VFXahIic=</DigestValue>
      </Reference>
      <Reference URI="/xl/worksheets/sheet27.xml?ContentType=application/vnd.openxmlformats-officedocument.spreadsheetml.worksheet+xml">
        <DigestMethod Algorithm="http://www.w3.org/2001/04/xmlenc#sha256"/>
        <DigestValue>iLiNjvsAugSPOuB9nRFtyd9mchRlwkr492ecEJiKgmU=</DigestValue>
      </Reference>
      <Reference URI="/xl/worksheets/sheet28.xml?ContentType=application/vnd.openxmlformats-officedocument.spreadsheetml.worksheet+xml">
        <DigestMethod Algorithm="http://www.w3.org/2001/04/xmlenc#sha256"/>
        <DigestValue>5Vc2G0jju6pUlUvXYXpzwCOhvzDoI92FMbVvMaCje3Y=</DigestValue>
      </Reference>
      <Reference URI="/xl/worksheets/sheet29.xml?ContentType=application/vnd.openxmlformats-officedocument.spreadsheetml.worksheet+xml">
        <DigestMethod Algorithm="http://www.w3.org/2001/04/xmlenc#sha256"/>
        <DigestValue>hod+RuoaHvgvSJ/cdhUmlE3lDaGWQ10U9JRwEw0KvDI=</DigestValue>
      </Reference>
      <Reference URI="/xl/worksheets/sheet3.xml?ContentType=application/vnd.openxmlformats-officedocument.spreadsheetml.worksheet+xml">
        <DigestMethod Algorithm="http://www.w3.org/2001/04/xmlenc#sha256"/>
        <DigestValue>cCDswD5UTuuH9YU158jGlnpdcWKsL5dQL/yqUa9qBYM=</DigestValue>
      </Reference>
      <Reference URI="/xl/worksheets/sheet4.xml?ContentType=application/vnd.openxmlformats-officedocument.spreadsheetml.worksheet+xml">
        <DigestMethod Algorithm="http://www.w3.org/2001/04/xmlenc#sha256"/>
        <DigestValue>HYKOYfPlCrGYrD7/6vSOxiOA4BuXEdAAENj8lt/eRfU=</DigestValue>
      </Reference>
      <Reference URI="/xl/worksheets/sheet5.xml?ContentType=application/vnd.openxmlformats-officedocument.spreadsheetml.worksheet+xml">
        <DigestMethod Algorithm="http://www.w3.org/2001/04/xmlenc#sha256"/>
        <DigestValue>3pki9XZ3sbfcJTZRYkJh0ctuc6meS1tect9iOoFYpgI=</DigestValue>
      </Reference>
      <Reference URI="/xl/worksheets/sheet6.xml?ContentType=application/vnd.openxmlformats-officedocument.spreadsheetml.worksheet+xml">
        <DigestMethod Algorithm="http://www.w3.org/2001/04/xmlenc#sha256"/>
        <DigestValue>zRgdRzn/r7FaBiYsvmq5RTFlH6cuOQGxDCA83PB2AqU=</DigestValue>
      </Reference>
      <Reference URI="/xl/worksheets/sheet7.xml?ContentType=application/vnd.openxmlformats-officedocument.spreadsheetml.worksheet+xml">
        <DigestMethod Algorithm="http://www.w3.org/2001/04/xmlenc#sha256"/>
        <DigestValue>h1qRqS4XkiSt9YFGVUIHvMdzLgkWVz1QKk/uReJjLio=</DigestValue>
      </Reference>
      <Reference URI="/xl/worksheets/sheet8.xml?ContentType=application/vnd.openxmlformats-officedocument.spreadsheetml.worksheet+xml">
        <DigestMethod Algorithm="http://www.w3.org/2001/04/xmlenc#sha256"/>
        <DigestValue>FCYKo43A/w4UCNoOSDNhzcFpI5qKW10cslKeInR1Zt8=</DigestValue>
      </Reference>
      <Reference URI="/xl/worksheets/sheet9.xml?ContentType=application/vnd.openxmlformats-officedocument.spreadsheetml.worksheet+xml">
        <DigestMethod Algorithm="http://www.w3.org/2001/04/xmlenc#sha256"/>
        <DigestValue>ndJikw8nDbGijNEaHxIU/mylbZ7fII4xaIN4TOhaWes=</DigestValue>
      </Reference>
    </Manifest>
    <SignatureProperties>
      <SignatureProperty Id="idSignatureTime" Target="#idPackageSignature">
        <mdssi:SignatureTime xmlns:mdssi="http://schemas.openxmlformats.org/package/2006/digital-signature">
          <mdssi:Format>YYYY-MM-DDThh:mm:ssTZD</mdssi:Format>
          <mdssi:Value>2023-02-20T09:15:13Z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2023-02-20T09:15:13Z</xd:SigningTime>
          <xd:SigningCertificate>
            <xd:Cert>
              <xd:CertDigest>
                <DigestMethod Algorithm="http://www.w3.org/2001/04/xmlenc#sha256"/>
                <DigestValue>EW4Skb1yyDPaXhG4rBwdZtqUKXunznbEg7ORuIPUOW0=</DigestValue>
              </xd:CertDigest>
              <xd:IssuerSerial>
                <X509IssuerName>CN=NBG Class 2 INT Sub CA, DC=nbg, DC=ge</X509IssuerName>
                <X509SerialNumber>223817224772392671379568</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93D33C19-3480-4E8D-8D98-F1FA8758B768}">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2023-02-20T09:11:07Z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