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29.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worksheets/sheet1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docProps/custom.xml" ContentType="application/vnd.openxmlformats-officedocument.custom-properties+xml"/>
  <Override PartName="/xl/externalLinks/externalLink3.xml" ContentType="application/vnd.openxmlformats-officedocument.spreadsheetml.externalLink+xml"/>
  <Override PartName="/docProps/core.xml" ContentType="application/vnd.openxmlformats-package.core-properties+xml"/>
  <Override PartName="/customXml/itemProps2.xml" ContentType="application/vnd.openxmlformats-officedocument.customXm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metadata.xml" ContentType="application/vnd.openxmlformats-officedocument.spreadsheetml.sheetMetadata+xml"/>
  <Override PartName="/xl/calcChain.xml" ContentType="application/vnd.openxmlformats-officedocument.spreadsheetml.calcChain+xml"/>
  <Override PartName="/customXml/itemProps1.xml" ContentType="application/vnd.openxmlformats-officedocument.customXml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770" tabRatio="919" firstSheet="20" activeTab="24"/>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7" i="101" l="1"/>
  <c r="C15" i="69"/>
  <c r="C25" i="69" l="1"/>
  <c r="G14" i="83" l="1"/>
  <c r="F14" i="83"/>
  <c r="B2" i="97" l="1"/>
  <c r="B2" i="95"/>
  <c r="B2" i="92"/>
  <c r="N15" i="92"/>
  <c r="N16" i="92"/>
  <c r="N17" i="92"/>
  <c r="N18" i="92"/>
  <c r="N19" i="92"/>
  <c r="N20" i="92"/>
  <c r="N13" i="92"/>
  <c r="N8" i="92"/>
  <c r="N9" i="92"/>
  <c r="N10" i="92"/>
  <c r="N11" i="92"/>
  <c r="N12" i="92"/>
  <c r="B2" i="93"/>
  <c r="B2" i="64"/>
  <c r="C2" i="91"/>
  <c r="B2" i="90"/>
  <c r="B2" i="69"/>
  <c r="B2" i="94"/>
  <c r="B2" i="75"/>
  <c r="B2" i="73"/>
  <c r="B2" i="89"/>
  <c r="B2" i="88"/>
  <c r="B2" i="52"/>
  <c r="N14" i="92" l="1"/>
  <c r="B2" i="86"/>
  <c r="E8" i="75"/>
  <c r="H8" i="75"/>
  <c r="E9" i="75"/>
  <c r="H9" i="75"/>
  <c r="E10" i="75"/>
  <c r="H10" i="75"/>
  <c r="E11" i="75"/>
  <c r="H11" i="75"/>
  <c r="E12" i="75"/>
  <c r="H12" i="75"/>
  <c r="E13" i="75"/>
  <c r="H13" i="75"/>
  <c r="E14" i="75"/>
  <c r="H14" i="75"/>
  <c r="E15" i="75"/>
  <c r="H15" i="75"/>
  <c r="E16" i="75"/>
  <c r="H16" i="75"/>
  <c r="E17" i="75"/>
  <c r="H17" i="75"/>
  <c r="E18" i="75"/>
  <c r="H18" i="75"/>
  <c r="E19" i="75"/>
  <c r="H19" i="75"/>
  <c r="E20" i="75"/>
  <c r="H20" i="75"/>
  <c r="E21" i="75"/>
  <c r="H21" i="75"/>
  <c r="E22" i="75"/>
  <c r="H22" i="75"/>
  <c r="E23" i="75"/>
  <c r="H23" i="75"/>
  <c r="E24" i="75"/>
  <c r="H24" i="75"/>
  <c r="E25" i="75"/>
  <c r="H25" i="75"/>
  <c r="E26" i="75"/>
  <c r="H26" i="75"/>
  <c r="E27" i="75"/>
  <c r="H27" i="75"/>
  <c r="E28" i="75"/>
  <c r="H28" i="75"/>
  <c r="E29" i="75"/>
  <c r="H29" i="75"/>
  <c r="E30" i="75"/>
  <c r="H30" i="75"/>
  <c r="E31" i="75"/>
  <c r="H31" i="75"/>
  <c r="E32" i="75"/>
  <c r="H32" i="75"/>
  <c r="E33" i="75"/>
  <c r="H33" i="75"/>
  <c r="E34" i="75"/>
  <c r="H34" i="75"/>
  <c r="E35" i="75"/>
  <c r="H35" i="75"/>
  <c r="E36" i="75"/>
  <c r="H36" i="75"/>
  <c r="E37" i="75"/>
  <c r="H37" i="75"/>
  <c r="E38" i="75"/>
  <c r="H38" i="75"/>
  <c r="E39" i="75"/>
  <c r="H39" i="75"/>
  <c r="E40" i="75"/>
  <c r="H40" i="75"/>
  <c r="E41" i="75"/>
  <c r="H41" i="75"/>
  <c r="E42" i="75"/>
  <c r="H42" i="75"/>
  <c r="E43" i="75"/>
  <c r="H43" i="75"/>
  <c r="E44" i="75"/>
  <c r="H44" i="75"/>
  <c r="E45" i="75"/>
  <c r="H45" i="75"/>
  <c r="E46" i="75"/>
  <c r="H46" i="75"/>
  <c r="E47" i="75"/>
  <c r="H47" i="75"/>
  <c r="E48" i="75"/>
  <c r="H48" i="75"/>
  <c r="E49" i="75"/>
  <c r="H49" i="75"/>
  <c r="E50" i="75"/>
  <c r="H50" i="75"/>
  <c r="E51" i="75"/>
  <c r="H51" i="75"/>
  <c r="E52" i="75"/>
  <c r="H52" i="75"/>
  <c r="E53" i="75"/>
  <c r="H53" i="75"/>
  <c r="B2" i="85"/>
  <c r="G34" i="85"/>
  <c r="F34" i="85"/>
  <c r="D34" i="85"/>
  <c r="C34" i="85"/>
  <c r="E35" i="83"/>
  <c r="H35" i="83"/>
  <c r="E36" i="83"/>
  <c r="H36" i="83"/>
  <c r="E37" i="83"/>
  <c r="H37" i="83"/>
  <c r="E38" i="83"/>
  <c r="H38" i="83"/>
  <c r="E39" i="83"/>
  <c r="H39" i="83"/>
  <c r="E40" i="83"/>
  <c r="H40" i="83"/>
  <c r="E23" i="83"/>
  <c r="H23" i="83"/>
  <c r="E24" i="83"/>
  <c r="H24" i="83"/>
  <c r="E25" i="83"/>
  <c r="H25" i="83"/>
  <c r="E26" i="83"/>
  <c r="H26" i="83"/>
  <c r="E27" i="83"/>
  <c r="H27" i="83"/>
  <c r="E28" i="83"/>
  <c r="H28" i="83"/>
  <c r="E29" i="83"/>
  <c r="H29" i="83"/>
  <c r="E30" i="83"/>
  <c r="H30" i="83"/>
  <c r="E16" i="83"/>
  <c r="H16" i="83"/>
  <c r="E17" i="83"/>
  <c r="H17" i="83"/>
  <c r="E18" i="83"/>
  <c r="H18" i="83"/>
  <c r="E19" i="83"/>
  <c r="H19" i="83"/>
  <c r="E8" i="83"/>
  <c r="H8" i="83"/>
  <c r="E9" i="83"/>
  <c r="H9" i="83"/>
  <c r="E10" i="83"/>
  <c r="H10" i="83"/>
  <c r="E11" i="83"/>
  <c r="H11" i="83"/>
  <c r="E12" i="83"/>
  <c r="H12" i="83"/>
  <c r="E13" i="83"/>
  <c r="H13" i="83"/>
  <c r="B2" i="107" l="1"/>
  <c r="B1" i="107"/>
  <c r="B1" i="106" l="1"/>
  <c r="B1" i="105"/>
  <c r="B1" i="104"/>
  <c r="B1" i="103"/>
  <c r="B1" i="102"/>
  <c r="B1" i="101"/>
  <c r="B1" i="100"/>
  <c r="B1" i="99"/>
  <c r="B1" i="98"/>
  <c r="C10" i="102" l="1"/>
  <c r="C19" i="102" s="1"/>
  <c r="D22" i="98" l="1"/>
  <c r="E22" i="98"/>
  <c r="F22" i="98"/>
  <c r="G22" i="98"/>
  <c r="C22" i="98"/>
  <c r="B2" i="106" l="1"/>
  <c r="B2" i="105"/>
  <c r="B2" i="104"/>
  <c r="B2" i="103"/>
  <c r="B2" i="102"/>
  <c r="B2" i="101"/>
  <c r="B2" i="100"/>
  <c r="B2" i="99"/>
  <c r="B2" i="98"/>
  <c r="D12" i="101"/>
  <c r="C12" i="101"/>
  <c r="D7" i="101"/>
  <c r="H34" i="100"/>
  <c r="G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H21" i="99"/>
  <c r="G21" i="99"/>
  <c r="F21" i="99"/>
  <c r="E21" i="99"/>
  <c r="D21" i="99"/>
  <c r="C21" i="99"/>
  <c r="I20" i="99"/>
  <c r="I19" i="99"/>
  <c r="I18" i="99"/>
  <c r="I17" i="99"/>
  <c r="I16" i="99"/>
  <c r="I15" i="99"/>
  <c r="I14" i="99"/>
  <c r="I13" i="99"/>
  <c r="I12" i="99"/>
  <c r="I11" i="99"/>
  <c r="I10" i="99"/>
  <c r="I9" i="99"/>
  <c r="I8" i="99"/>
  <c r="I7" i="99"/>
  <c r="H21" i="98"/>
  <c r="H20" i="98"/>
  <c r="H19" i="98"/>
  <c r="H18" i="98"/>
  <c r="H17" i="98"/>
  <c r="H16" i="98"/>
  <c r="H15" i="98"/>
  <c r="H14" i="98"/>
  <c r="H13" i="98"/>
  <c r="H12" i="98"/>
  <c r="H11" i="98"/>
  <c r="H10" i="98"/>
  <c r="H9" i="98"/>
  <c r="H8" i="98"/>
  <c r="I34" i="100" l="1"/>
  <c r="D19" i="101"/>
  <c r="C19" i="101"/>
  <c r="I21" i="99"/>
  <c r="H22" i="98"/>
  <c r="B1" i="97"/>
  <c r="G33" i="97"/>
  <c r="F33" i="97"/>
  <c r="E33" i="97"/>
  <c r="D33" i="97"/>
  <c r="C33" i="97"/>
  <c r="G24" i="97"/>
  <c r="G37" i="97" s="1"/>
  <c r="F24" i="97"/>
  <c r="E24" i="97"/>
  <c r="D24" i="97"/>
  <c r="C24" i="97"/>
  <c r="F18" i="97"/>
  <c r="E18" i="97"/>
  <c r="D18" i="97"/>
  <c r="C18" i="97"/>
  <c r="G14" i="97"/>
  <c r="F14" i="97"/>
  <c r="E14" i="97"/>
  <c r="D14" i="97"/>
  <c r="C14" i="97"/>
  <c r="G11" i="97"/>
  <c r="F11" i="97"/>
  <c r="E11" i="97"/>
  <c r="D11" i="97"/>
  <c r="C11" i="97"/>
  <c r="G8" i="97"/>
  <c r="F8" i="97"/>
  <c r="E8" i="97"/>
  <c r="D8" i="97"/>
  <c r="C8" i="97"/>
  <c r="B1" i="95" l="1"/>
  <c r="B1" i="92"/>
  <c r="B1" i="93"/>
  <c r="C1" i="91"/>
  <c r="B1" i="64"/>
  <c r="B1" i="90"/>
  <c r="B1" i="69"/>
  <c r="B1" i="94"/>
  <c r="B1" i="89"/>
  <c r="B1" i="73"/>
  <c r="B1" i="88"/>
  <c r="B1" i="52"/>
  <c r="B1" i="86"/>
  <c r="B1" i="75"/>
  <c r="B2" i="83"/>
  <c r="G5" i="86"/>
  <c r="F5" i="86"/>
  <c r="E5" i="86"/>
  <c r="D5" i="86"/>
  <c r="C5" i="86"/>
  <c r="G5" i="84"/>
  <c r="F5" i="84"/>
  <c r="E5" i="84"/>
  <c r="D5" i="84"/>
  <c r="C5" i="84"/>
  <c r="E6" i="86" l="1"/>
  <c r="E13" i="86" s="1"/>
  <c r="F6" i="86"/>
  <c r="F13" i="86" s="1"/>
  <c r="G6" i="86"/>
  <c r="G13" i="86" s="1"/>
  <c r="C21" i="94" l="1"/>
  <c r="C20" i="94"/>
  <c r="C19" i="94"/>
  <c r="B1" i="91" l="1"/>
  <c r="B1" i="85"/>
  <c r="B1" i="83"/>
  <c r="B1" i="84"/>
  <c r="C30" i="95" l="1"/>
  <c r="C26" i="95"/>
  <c r="C18" i="95"/>
  <c r="C8" i="95"/>
  <c r="C36" i="95" l="1"/>
  <c r="D6" i="86"/>
  <c r="D13" i="86" s="1"/>
  <c r="C6" i="86" l="1"/>
  <c r="C13" i="86" s="1"/>
  <c r="D17" i="94" l="1"/>
  <c r="D20" i="94"/>
  <c r="D7" i="94"/>
  <c r="D19" i="94"/>
  <c r="D11" i="94"/>
  <c r="D13" i="94"/>
  <c r="D21" i="94"/>
  <c r="D8" i="94"/>
  <c r="D9" i="94"/>
  <c r="D12" i="94"/>
  <c r="D15" i="94"/>
  <c r="D16" i="94"/>
  <c r="E19" i="92"/>
  <c r="E18" i="92"/>
  <c r="E17" i="92"/>
  <c r="E16" i="92"/>
  <c r="E15" i="92"/>
  <c r="E14" i="92" s="1"/>
  <c r="C14" i="92"/>
  <c r="E12" i="92"/>
  <c r="E11" i="92"/>
  <c r="E10" i="92"/>
  <c r="E9" i="92"/>
  <c r="E8" i="92"/>
  <c r="M7" i="92"/>
  <c r="M21" i="92" s="1"/>
  <c r="L7" i="92"/>
  <c r="L21" i="92" s="1"/>
  <c r="K7" i="92"/>
  <c r="K21" i="92" s="1"/>
  <c r="J7" i="92"/>
  <c r="J21" i="92" s="1"/>
  <c r="I7" i="92"/>
  <c r="I21" i="92" s="1"/>
  <c r="H7" i="92"/>
  <c r="H21" i="92" s="1"/>
  <c r="G7" i="92"/>
  <c r="G21" i="92" s="1"/>
  <c r="F7" i="92"/>
  <c r="F21" i="92" s="1"/>
  <c r="C7" i="92"/>
  <c r="C21" i="92" l="1"/>
  <c r="E7" i="92"/>
  <c r="E21" i="92" s="1"/>
  <c r="S21" i="90"/>
  <c r="S20" i="90"/>
  <c r="S19" i="90"/>
  <c r="S18" i="90"/>
  <c r="S17" i="90"/>
  <c r="S16" i="90"/>
  <c r="S15" i="90"/>
  <c r="S14" i="90"/>
  <c r="S13" i="90"/>
  <c r="S12" i="90"/>
  <c r="S11" i="90"/>
  <c r="S10" i="90"/>
  <c r="S9" i="90"/>
  <c r="S8" i="90"/>
  <c r="C21" i="88" l="1"/>
  <c r="T21" i="64" l="1"/>
  <c r="U21" i="64"/>
  <c r="S21" i="64"/>
  <c r="C21" i="64"/>
  <c r="G22" i="91"/>
  <c r="F22" i="91"/>
  <c r="E22" i="91"/>
  <c r="D22" i="91"/>
  <c r="C22" i="91"/>
  <c r="H21" i="91"/>
  <c r="H18" i="91"/>
  <c r="H17" i="91"/>
  <c r="H14" i="91"/>
  <c r="H13" i="91"/>
  <c r="H8" i="91"/>
  <c r="H22" i="91" l="1"/>
  <c r="K22" i="90"/>
  <c r="L22" i="90"/>
  <c r="M22" i="90"/>
  <c r="N22" i="90"/>
  <c r="O22" i="90"/>
  <c r="P22" i="90"/>
  <c r="Q22" i="90"/>
  <c r="R22" i="90"/>
  <c r="S22" i="90"/>
  <c r="D21" i="88" l="1"/>
  <c r="E21" i="88"/>
  <c r="C5" i="73" s="1"/>
  <c r="C22" i="90" l="1"/>
  <c r="C12" i="89"/>
  <c r="C6" i="89"/>
  <c r="D20" i="83" l="1"/>
  <c r="D22" i="90" l="1"/>
  <c r="E22" i="90"/>
  <c r="F22" i="90"/>
  <c r="G22" i="90"/>
  <c r="H22" i="90"/>
  <c r="I22" i="90"/>
  <c r="J22" i="90"/>
  <c r="C28" i="89"/>
  <c r="C31" i="89"/>
  <c r="C30" i="89" s="1"/>
  <c r="C35" i="89"/>
  <c r="C43" i="89"/>
  <c r="C47" i="89"/>
  <c r="E8" i="85"/>
  <c r="H8" i="85"/>
  <c r="C9" i="85"/>
  <c r="C22" i="85" s="1"/>
  <c r="D9" i="85"/>
  <c r="D22" i="85" s="1"/>
  <c r="F9" i="85"/>
  <c r="F22" i="85" s="1"/>
  <c r="G9" i="85"/>
  <c r="G22" i="85" s="1"/>
  <c r="E10" i="85"/>
  <c r="H10" i="85"/>
  <c r="E11" i="85"/>
  <c r="H11" i="85"/>
  <c r="E12" i="85"/>
  <c r="H12" i="85"/>
  <c r="E13" i="85"/>
  <c r="H13" i="85"/>
  <c r="E14" i="85"/>
  <c r="H14" i="85"/>
  <c r="E15" i="85"/>
  <c r="H15" i="85"/>
  <c r="E16" i="85"/>
  <c r="H16" i="85"/>
  <c r="E17" i="85"/>
  <c r="H17" i="85"/>
  <c r="E18" i="85"/>
  <c r="H18" i="85"/>
  <c r="E19" i="85"/>
  <c r="H19" i="85"/>
  <c r="E20" i="85"/>
  <c r="H20" i="85"/>
  <c r="E21" i="85"/>
  <c r="H21" i="85"/>
  <c r="E24" i="85"/>
  <c r="H24" i="85"/>
  <c r="E25" i="85"/>
  <c r="H25" i="85"/>
  <c r="E26" i="85"/>
  <c r="H26" i="85"/>
  <c r="E27" i="85"/>
  <c r="H27" i="85"/>
  <c r="E28" i="85"/>
  <c r="H28" i="85"/>
  <c r="E29" i="85"/>
  <c r="H29" i="85"/>
  <c r="C30" i="85"/>
  <c r="D30" i="85"/>
  <c r="F30" i="85"/>
  <c r="G30" i="85"/>
  <c r="D45" i="85"/>
  <c r="G45" i="85"/>
  <c r="E35" i="85"/>
  <c r="H35" i="85"/>
  <c r="E36" i="85"/>
  <c r="H36" i="85"/>
  <c r="E37" i="85"/>
  <c r="H37" i="85"/>
  <c r="E38" i="85"/>
  <c r="H38" i="85"/>
  <c r="E39" i="85"/>
  <c r="H39" i="85"/>
  <c r="E40" i="85"/>
  <c r="H40" i="85"/>
  <c r="E41" i="85"/>
  <c r="H41" i="85"/>
  <c r="E42" i="85"/>
  <c r="H42" i="85"/>
  <c r="E43" i="85"/>
  <c r="H43" i="85"/>
  <c r="E44" i="85"/>
  <c r="H44" i="85"/>
  <c r="E47" i="85"/>
  <c r="H47" i="85"/>
  <c r="E48" i="85"/>
  <c r="H48" i="85"/>
  <c r="E49" i="85"/>
  <c r="H49" i="85"/>
  <c r="E50" i="85"/>
  <c r="H50" i="85"/>
  <c r="E51" i="85"/>
  <c r="H51" i="85"/>
  <c r="E52" i="85"/>
  <c r="H52" i="85"/>
  <c r="C53" i="85"/>
  <c r="D53" i="85"/>
  <c r="F53" i="85"/>
  <c r="G53" i="85"/>
  <c r="E58" i="85"/>
  <c r="H58" i="85"/>
  <c r="E59" i="85"/>
  <c r="H59" i="85"/>
  <c r="E60" i="85"/>
  <c r="H60" i="85"/>
  <c r="C61" i="85"/>
  <c r="D61" i="85"/>
  <c r="F61" i="85"/>
  <c r="G61" i="85"/>
  <c r="E64" i="85"/>
  <c r="H64" i="85"/>
  <c r="E66" i="85"/>
  <c r="H66" i="85"/>
  <c r="E53" i="85" l="1"/>
  <c r="C41" i="89"/>
  <c r="E34" i="85"/>
  <c r="E30" i="85"/>
  <c r="H34" i="85"/>
  <c r="H9" i="85"/>
  <c r="F31" i="85"/>
  <c r="G54" i="85"/>
  <c r="E61" i="85"/>
  <c r="H53" i="85"/>
  <c r="F45" i="85"/>
  <c r="F54" i="85" s="1"/>
  <c r="H61" i="85"/>
  <c r="G31" i="85"/>
  <c r="C8" i="73"/>
  <c r="C13" i="73" s="1"/>
  <c r="E22" i="85"/>
  <c r="C31" i="85"/>
  <c r="H30" i="85"/>
  <c r="D31" i="85"/>
  <c r="C52" i="89"/>
  <c r="C45" i="85"/>
  <c r="D54" i="85"/>
  <c r="H22" i="85"/>
  <c r="E9" i="85"/>
  <c r="H34" i="83"/>
  <c r="E34" i="83"/>
  <c r="H33" i="83"/>
  <c r="E33" i="83"/>
  <c r="G31" i="83"/>
  <c r="F31" i="83"/>
  <c r="F41" i="83" s="1"/>
  <c r="D31" i="83"/>
  <c r="D41" i="83" s="1"/>
  <c r="C31" i="83"/>
  <c r="C41" i="83" s="1"/>
  <c r="H22" i="83"/>
  <c r="E22" i="83"/>
  <c r="H15" i="83"/>
  <c r="E15" i="83"/>
  <c r="G20" i="83"/>
  <c r="F20" i="83"/>
  <c r="C20" i="83"/>
  <c r="E20" i="83" s="1"/>
  <c r="H7" i="83"/>
  <c r="E7" i="83"/>
  <c r="H45" i="85" l="1"/>
  <c r="H54" i="85"/>
  <c r="H31" i="85"/>
  <c r="D56" i="85"/>
  <c r="D63" i="85" s="1"/>
  <c r="D65" i="85" s="1"/>
  <c r="D67" i="85" s="1"/>
  <c r="G56" i="85"/>
  <c r="G63" i="85" s="1"/>
  <c r="G65" i="85" s="1"/>
  <c r="G67" i="85" s="1"/>
  <c r="H14" i="83"/>
  <c r="H31" i="83"/>
  <c r="H20" i="83"/>
  <c r="G41" i="83"/>
  <c r="H41" i="83" s="1"/>
  <c r="E45" i="85"/>
  <c r="C54" i="85"/>
  <c r="E14" i="83"/>
  <c r="F56" i="85"/>
  <c r="E31" i="85"/>
  <c r="E41" i="83"/>
  <c r="E31" i="83"/>
  <c r="H56" i="85" l="1"/>
  <c r="F63" i="85"/>
  <c r="H63" i="85" s="1"/>
  <c r="E54" i="85"/>
  <c r="C56" i="85"/>
  <c r="F65" i="85" l="1"/>
  <c r="H65" i="85" s="1"/>
  <c r="E56" i="85"/>
  <c r="C63" i="85"/>
  <c r="F67" i="85" l="1"/>
  <c r="H67" i="85" s="1"/>
  <c r="C65" i="85"/>
  <c r="E63" i="85"/>
  <c r="C67" i="85" l="1"/>
  <c r="E67" i="85" s="1"/>
  <c r="E65" i="85"/>
  <c r="H7" i="75" l="1"/>
  <c r="E7" i="75"/>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C45" i="69" l="1"/>
  <c r="C37" i="69"/>
  <c r="N7" i="92" l="1"/>
  <c r="N21" i="92" s="1"/>
  <c r="G18" i="97"/>
  <c r="G21" i="97" s="1"/>
  <c r="G39" i="97" s="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7">
    <s v="ThisWorkbookDataModel"/>
    <s v="{[პოზიცია_NBG].[BALANCE_ACC].&amp;[6.312E3],[პოზიცია_NBG].[BALANCE_ACC].&amp;[6.362E3]}"/>
    <s v="[პოზიცია_NBG].[ACTIVITY_FIELD].&amp;[იურიდიული პირი (სამთო-მომპოვებელი და გადამამუშავებელი მრეწველობა)]"/>
    <s v="[Measures].[Sum of CREDIT_BAL]"/>
    <s v="{[პოზიცია_NBG].[BALANCE_ACC].&amp;[6.302E3],[პოზიცია_NBG].[BALANCE_ACC].&amp;[6.352E3]}"/>
    <s v="[პოზიცია_NBG].[ACTIVITY_FIELD].&amp;[იურიდიული პირი (ვაჭრობა და მომსახურება)]"/>
    <s v="[TLOAN_PORT].[Currency_new_loan].&amp;[FX]"/>
    <s v="[Measures].[Sum of 912_IN_GEL]"/>
    <s v="[TLOAN_PORT].[Currency_new_loan].&amp;[GEL]"/>
    <s v="[პოზიცია_NBG].[ACTIVITY_FIELD].&amp;[იურიდიული პირი (ენერგეტიკა)]"/>
    <s v="[Measures].[Sum of Princ_overd]"/>
    <s v="[პოზიცია_NBG].[ACTIVITY_FIELD].&amp;[იურიდიული პირი (ტრანსპორტი და კავშირგაბმულობა)]"/>
    <s v="[პოზიცია_NBG].[ACTIVITY_FIELD].&amp;[იურიდიული პირი (დანარჩენი სფეროები)]"/>
    <s v="[პოზიცია_NBG].[ACTIVITY_FIELD].&amp;[იურიდიული პირი (სოფლის მეურნეობა და მეტყევეობა)]"/>
    <s v="[Measures].[MoskomertsBank_Nostro]"/>
    <s v="[პოზიცია_NBG].[ACTIVITY_FIELD].&amp;[იურიდიული პირი (მშენებლობა)]"/>
    <s v="[TLOAN_PORT].[RESERVE_TYPE_NAME].&amp;[სტანდარტული]"/>
  </metadataStrings>
  <mdxMetadata count="18">
    <mdx n="0" f="v">
      <t c="2" fi="0">
        <n x="7"/>
        <n x="6"/>
      </t>
    </mdx>
    <mdx n="0" f="v">
      <t c="3" fi="0">
        <n x="1" s="1"/>
        <n x="9"/>
        <n x="3"/>
      </t>
    </mdx>
    <mdx n="0" f="v">
      <t c="3" fi="0">
        <n x="4" s="1"/>
        <n x="13"/>
        <n x="3"/>
      </t>
    </mdx>
    <mdx n="0" f="v">
      <t c="3" fi="0">
        <n x="1" s="1"/>
        <n x="2"/>
        <n x="3"/>
      </t>
    </mdx>
    <mdx n="0" f="v">
      <t c="1" fi="0">
        <n x="14"/>
      </t>
    </mdx>
    <mdx n="0" f="v">
      <t c="2" fi="0">
        <n x="7"/>
        <n x="8"/>
      </t>
    </mdx>
    <mdx n="0" f="v">
      <t c="3" fi="0">
        <n x="1" s="1"/>
        <n x="11"/>
        <n x="3"/>
      </t>
    </mdx>
    <mdx n="0" f="v">
      <t c="3" fi="0">
        <n x="1" s="1"/>
        <n x="12"/>
        <n x="3"/>
      </t>
    </mdx>
    <mdx n="0" f="v">
      <t c="3" fi="0">
        <n x="1" s="1"/>
        <n x="13"/>
        <n x="3"/>
      </t>
    </mdx>
    <mdx n="0" f="v">
      <t c="3" fi="0">
        <n x="4" s="1"/>
        <n x="15"/>
        <n x="3"/>
      </t>
    </mdx>
    <mdx n="0" f="v">
      <t c="3" fi="0">
        <n x="4" s="1"/>
        <n x="13"/>
        <n x="3"/>
      </t>
    </mdx>
    <mdx n="0" f="v">
      <t c="3" fi="0">
        <n x="1" s="1"/>
        <n x="15"/>
        <n x="3"/>
      </t>
    </mdx>
    <mdx n="0" f="v">
      <t c="2" fi="0">
        <n x="10"/>
        <n x="8"/>
      </t>
    </mdx>
    <mdx n="0" f="v">
      <t c="3" fi="0">
        <n x="10"/>
        <n x="8"/>
        <n x="3"/>
      </t>
    </mdx>
    <mdx n="0" f="v">
      <t c="3" fi="0">
        <n x="1" s="1"/>
        <n x="9"/>
        <n x="3"/>
      </t>
    </mdx>
    <mdx n="0" f="v">
      <t c="2" fi="0">
        <n x="4" s="1"/>
        <n x="5"/>
      </t>
    </mdx>
    <mdx n="0" f="v">
      <t c="3" fi="0">
        <n x="10"/>
        <n x="8"/>
        <n x="3"/>
      </t>
    </mdx>
    <mdx n="0" f="v">
      <t c="3" fi="0">
        <n x="10"/>
        <n x="8"/>
        <n x="16"/>
      </t>
    </mdx>
  </mdxMetadata>
  <valueMetadata count="18">
    <bk>
      <rc t="1" v="0"/>
    </bk>
    <bk>
      <rc t="1" v="1"/>
    </bk>
    <bk>
      <rc t="1" v="2"/>
    </bk>
    <bk>
      <rc t="1" v="3"/>
    </bk>
    <bk>
      <rc t="1" v="4"/>
    </bk>
    <bk>
      <rc t="1" v="5"/>
    </bk>
    <bk>
      <rc t="1" v="6"/>
    </bk>
    <bk>
      <rc t="1" v="7"/>
    </bk>
    <bk>
      <rc t="1" v="8"/>
    </bk>
    <bk>
      <rc t="1" v="9"/>
    </bk>
    <bk>
      <rc t="1" v="10"/>
    </bk>
    <bk>
      <rc t="1" v="11"/>
    </bk>
    <bk>
      <rc t="1" v="12"/>
    </bk>
    <bk>
      <rc t="1" v="13"/>
    </bk>
    <bk>
      <rc t="1" v="14"/>
    </bk>
    <bk>
      <rc t="1" v="15"/>
    </bk>
    <bk>
      <rc t="1" v="16"/>
    </bk>
    <bk>
      <rc t="1" v="17"/>
    </bk>
  </valueMetadata>
</metadata>
</file>

<file path=xl/sharedStrings.xml><?xml version="1.0" encoding="utf-8"?>
<sst xmlns="http://schemas.openxmlformats.org/spreadsheetml/2006/main" count="1152" uniqueCount="762">
  <si>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</si>
  <si>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</si>
  <si>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</si>
  <si>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</si>
  <si>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</si>
  <si>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</si>
  <si>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</si>
  <si>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</si>
  <si>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</si>
  <si>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</si>
  <si>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</si>
  <si>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</si>
  <si>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</si>
  <si>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</si>
  <si>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</si>
  <si>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</si>
  <si>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</si>
  <si>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</si>
  <si>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</si>
  <si>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</si>
  <si>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</si>
  <si>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</si>
  <si>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</si>
  <si>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</si>
  <si>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</si>
  <si>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</si>
  <si>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</si>
  <si>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</si>
  <si>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</si>
  <si>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</si>
  <si>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</si>
  <si>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</si>
  <si>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</si>
  <si>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</si>
  <si>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</si>
  <si>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</si>
  <si>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</si>
  <si>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</si>
  <si>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</si>
  <si>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</si>
  <si>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</si>
  <si>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</si>
  <si>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</si>
  <si>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</si>
  <si>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</si>
  <si>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</si>
  <si>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</si>
  <si>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</si>
  <si>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</si>
  <si>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</si>
  <si>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</si>
  <si>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</si>
  <si>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</si>
  <si>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</si>
  <si>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</si>
  <si>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</si>
  <si>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</si>
  <si>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</si>
  <si>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</si>
  <si>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</si>
  <si>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</si>
  <si>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</si>
  <si>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</si>
  <si>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</si>
  <si>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</si>
  <si>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</si>
  <si>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</si>
  <si>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</si>
  <si>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</si>
  <si>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</si>
  <si>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</si>
  <si>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</si>
  <si>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</si>
  <si>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</si>
  <si>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</si>
  <si>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</si>
  <si>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</si>
  <si>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</si>
  <si>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</si>
  <si>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</si>
  <si>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</si>
  <si>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</si>
  <si>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</si>
  <si>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</si>
  <si>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</si>
  <si>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</si>
  <si>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</si>
  <si>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</si>
  <si>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</si>
  <si>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</si>
  <si>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</si>
  <si>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</si>
  <si>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</si>
  <si>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</si>
  <si>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</si>
  <si>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</si>
  <si>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</si>
  <si>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</si>
  <si>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</si>
  <si>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</si>
  <si>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</si>
  <si>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</si>
  <si>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</si>
  <si>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</si>
  <si>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</si>
  <si>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</si>
  <si>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</si>
  <si>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</si>
  <si>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</si>
  <si>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</si>
  <si>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</si>
  <si>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</si>
  <si>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</si>
  <si>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</si>
  <si>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</si>
  <si>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</si>
  <si>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</si>
  <si>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</si>
  <si>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</si>
  <si>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</si>
  <si>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</si>
  <si>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</si>
  <si>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</si>
  <si>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</si>
  <si>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</si>
  <si>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</si>
  <si>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</si>
  <si>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</si>
  <si>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</si>
  <si>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</si>
  <si>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</si>
  <si>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</si>
  <si>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</si>
  <si>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</si>
  <si>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</si>
  <si>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</si>
  <si>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</si>
  <si>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</si>
  <si>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</si>
  <si>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</si>
  <si>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</si>
  <si>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</si>
  <si>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</si>
  <si>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</si>
  <si>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</si>
  <si>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</si>
  <si>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</si>
  <si>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</si>
  <si>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</si>
  <si>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</si>
  <si>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</si>
  <si>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</si>
  <si>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</si>
  <si>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</si>
  <si>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</si>
  <si>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</si>
  <si>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</si>
  <si>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</si>
  <si>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</si>
  <si>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</si>
  <si>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</si>
  <si>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</si>
  <si>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</si>
  <si>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</si>
  <si>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</si>
  <si>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</si>
  <si>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</si>
  <si>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</si>
  <si>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</si>
  <si>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</si>
  <si>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</si>
  <si>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</si>
  <si>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</si>
  <si>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</si>
  <si>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</si>
  <si>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</si>
  <si>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</si>
  <si>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</si>
  <si>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</si>
  <si>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</si>
  <si>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</si>
  <si>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</si>
  <si>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</si>
  <si>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</si>
  <si>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</si>
  <si>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</si>
  <si>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</si>
  <si>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</si>
  <si>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</si>
  <si>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</si>
  <si>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</si>
  <si>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</si>
  <si>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</si>
  <si>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</si>
  <si>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</si>
  <si>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</si>
  <si>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</si>
  <si>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</si>
  <si>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</si>
  <si>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</si>
  <si>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</si>
  <si>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</si>
  <si>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</si>
  <si>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</si>
  <si>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</si>
  <si>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</si>
  <si>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</si>
  <si>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</si>
  <si>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</si>
  <si>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</si>
  <si>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</si>
  <si>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</si>
  <si>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</si>
  <si>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</si>
  <si>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</si>
  <si>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</si>
  <si>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</si>
  <si>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</si>
  <si>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</si>
  <si>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</si>
  <si>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</si>
  <si>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</si>
  <si>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</si>
  <si>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</si>
  <si>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</si>
  <si>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</si>
  <si>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</si>
  <si>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</si>
  <si>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</si>
  <si>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</si>
  <si>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</si>
  <si>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</si>
  <si>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</si>
  <si>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</si>
  <si>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</si>
  <si>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</si>
  <si>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</si>
  <si>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</si>
  <si>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</si>
  <si>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</si>
  <si>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</si>
  <si>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</si>
  <si>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</si>
  <si>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</si>
  <si>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</si>
  <si>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</si>
  <si>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</si>
  <si>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</si>
  <si>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</si>
  <si>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</si>
  <si>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</si>
  <si>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</si>
  <si>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</si>
  <si>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</si>
  <si>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</si>
  <si>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</si>
  <si>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</si>
  <si>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</si>
  <si>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</si>
  <si>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</si>
  <si>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</si>
  <si>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</si>
  <si>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</si>
  <si>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</si>
  <si>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</si>
  <si>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</si>
  <si>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</si>
  <si>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</si>
  <si>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</si>
  <si>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</si>
  <si>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</si>
  <si>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</si>
  <si>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</si>
  <si>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</si>
  <si>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</si>
  <si>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</si>
  <si>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</si>
  <si>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</si>
  <si>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</si>
  <si>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</si>
  <si>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</si>
  <si>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</si>
  <si>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</si>
  <si>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</si>
  <si>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</si>
  <si>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</si>
  <si>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</si>
  <si>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</si>
  <si>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</si>
  <si>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</si>
  <si>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</si>
  <si>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</si>
  <si>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</si>
  <si>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</si>
  <si>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</si>
  <si>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</si>
  <si>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</si>
  <si>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</si>
  <si>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</si>
  <si>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</si>
  <si>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</si>
  <si>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</si>
  <si>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</si>
  <si>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</si>
  <si>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</si>
  <si>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</si>
  <si>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</si>
  <si>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</si>
  <si>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</si>
  <si>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</si>
  <si>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</si>
  <si>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</si>
  <si>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</si>
  <si>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</si>
  <si>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</si>
  <si>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</si>
  <si>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</si>
  <si>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</si>
  <si>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</si>
  <si>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</si>
  <si>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</si>
  <si>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</si>
  <si>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</si>
  <si>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</si>
  <si>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</si>
  <si>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</si>
  <si>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</si>
  <si>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</si>
  <si>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</si>
  <si>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</si>
  <si>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</si>
  <si>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</si>
  <si>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</si>
  <si>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</si>
  <si>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</si>
  <si>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</si>
  <si>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</si>
  <si>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</si>
  <si>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</si>
  <si>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</si>
  <si>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</si>
  <si>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</si>
  <si>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</si>
  <si>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</si>
  <si>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</si>
  <si>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</si>
  <si>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</si>
  <si>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</si>
  <si>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</si>
  <si>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</si>
  <si>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</si>
  <si>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</si>
  <si>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</si>
  <si>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</si>
  <si>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</si>
  <si>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</si>
  <si>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</si>
  <si>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</si>
  <si>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</si>
  <si>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</si>
  <si>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</si>
  <si>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</si>
  <si>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</si>
  <si>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</si>
  <si>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</si>
  <si>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</si>
  <si>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</si>
  <si>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</si>
  <si>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</si>
  <si>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</si>
  <si>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</si>
  <si>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</si>
  <si>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</si>
  <si>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</si>
  <si>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</si>
  <si>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</si>
  <si>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</si>
  <si>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</si>
  <si>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</si>
  <si>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</si>
  <si>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</si>
  <si>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</si>
  <si>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</si>
  <si>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</si>
  <si>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</si>
  <si>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</si>
  <si>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</si>
  <si>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</si>
  <si>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</si>
  <si>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</si>
  <si>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</si>
  <si>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</si>
  <si>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</si>
  <si>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</si>
  <si>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</si>
  <si>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</si>
  <si>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</si>
  <si>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</si>
  <si>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</si>
  <si>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</si>
  <si>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</si>
  <si>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</si>
  <si>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</si>
  <si>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</si>
  <si>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</si>
  <si>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</si>
  <si>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</si>
  <si>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</si>
  <si>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</si>
  <si>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</si>
  <si>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</si>
  <si>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</si>
  <si>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</si>
  <si>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</si>
  <si>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</si>
  <si>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</si>
  <si>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</si>
  <si>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</si>
  <si>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</si>
  <si>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</si>
  <si>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</si>
  <si>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</si>
  <si>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</si>
  <si>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</si>
  <si>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</si>
  <si>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</si>
  <si>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</si>
  <si>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</si>
  <si>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</si>
  <si>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</si>
  <si>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</si>
  <si>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</si>
  <si>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</si>
  <si>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</si>
  <si>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</si>
  <si>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</si>
  <si>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</si>
  <si>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</si>
  <si>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</si>
  <si>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</si>
  <si>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</si>
  <si>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</si>
  <si>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</si>
  <si>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</si>
  <si>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</si>
  <si>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</si>
  <si>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</si>
  <si>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</si>
  <si>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</si>
  <si>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</si>
  <si>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</si>
  <si>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</si>
  <si>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</si>
  <si>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</si>
  <si>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</si>
  <si>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</si>
  <si>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</si>
  <si>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</si>
  <si>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</si>
  <si>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</si>
  <si>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</si>
  <si>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</si>
  <si>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</si>
  <si>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</si>
  <si>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</si>
  <si>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</si>
  <si>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</si>
  <si>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</si>
  <si>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</si>
  <si>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</si>
  <si>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</si>
  <si>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</si>
  <si>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</si>
  <si>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</si>
  <si>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</si>
  <si>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</si>
  <si>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</si>
  <si>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</si>
  <si>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</si>
  <si>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</si>
  <si>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</si>
  <si>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</si>
  <si>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</si>
  <si>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</si>
  <si>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</si>
  <si>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</si>
  <si>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</si>
  <si>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</si>
  <si>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</si>
  <si>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</si>
  <si>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</si>
  <si>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</si>
  <si>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</si>
  <si>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</si>
  <si>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</si>
  <si>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</si>
  <si>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</si>
  <si>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</si>
  <si>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</si>
  <si>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</si>
  <si>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</si>
  <si>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</si>
  <si>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</si>
  <si>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</si>
  <si>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</si>
  <si>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</si>
  <si>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</si>
  <si>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</si>
  <si>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</si>
  <si>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</si>
  <si>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</si>
  <si>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</si>
  <si>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</si>
  <si>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</si>
  <si>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</si>
  <si>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</si>
  <si>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</si>
  <si>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</si>
  <si>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</si>
  <si>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</si>
  <si>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</si>
  <si>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</si>
  <si>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</si>
  <si>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</si>
  <si>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</si>
  <si>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</si>
  <si>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</si>
  <si>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</si>
  <si>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</si>
  <si>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</si>
  <si>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</si>
  <si>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</si>
  <si>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</si>
  <si>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</si>
  <si>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</si>
  <si>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</si>
  <si>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</si>
  <si>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</si>
  <si>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</si>
  <si>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</si>
  <si>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</si>
  <si>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</si>
  <si>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</si>
  <si>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</si>
  <si>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</si>
  <si>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</si>
  <si>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</si>
  <si>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</si>
  <si>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</si>
  <si>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</si>
  <si>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</si>
  <si>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</si>
  <si>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</si>
  <si>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</si>
  <si>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</si>
  <si>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</si>
  <si>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</si>
  <si>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</si>
  <si>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</si>
  <si>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</si>
  <si>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</si>
  <si>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</si>
  <si>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</si>
  <si>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</si>
  <si>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</si>
  <si>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</si>
  <si>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</si>
  <si>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</si>
  <si>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</si>
  <si>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</si>
  <si>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</si>
  <si>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</si>
  <si>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</si>
  <si>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</si>
  <si>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</si>
  <si>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</si>
  <si>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</si>
  <si>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</si>
  <si>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</si>
  <si>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</si>
  <si>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</si>
  <si>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</si>
  <si>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</si>
  <si>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</si>
  <si>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</si>
  <si>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</si>
  <si>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</si>
  <si>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</si>
  <si>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</si>
  <si>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</si>
  <si>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</si>
  <si>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</si>
  <si>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</si>
  <si>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</si>
  <si>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</si>
  <si>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</si>
  <si>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</si>
  <si>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</si>
  <si>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</si>
  <si>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</si>
  <si>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</si>
  <si>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</si>
  <si>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</si>
  <si>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</si>
  <si>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</si>
  <si>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</si>
  <si>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</si>
  <si>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</si>
  <si>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</si>
  <si>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</si>
  <si>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</si>
  <si>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</si>
  <si>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</si>
  <si>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</si>
  <si>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</si>
  <si>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</si>
  <si>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</si>
  <si>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</si>
  <si>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</si>
  <si>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</si>
  <si>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</si>
  <si>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</si>
  <si>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</si>
  <si>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</si>
  <si>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</si>
  <si>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</si>
  <si>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</si>
  <si>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</si>
  <si>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</si>
  <si>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</si>
  <si>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</si>
  <si>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</si>
  <si>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</si>
  <si>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</si>
  <si>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</si>
  <si>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</si>
  <si>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</si>
  <si>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</si>
  <si>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</si>
  <si>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</si>
  <si>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</si>
  <si>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</si>
  <si>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</si>
  <si>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</si>
  <si>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</si>
  <si>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</si>
  <si>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</si>
  <si>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</si>
  <si>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</si>
  <si>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</si>
  <si>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</si>
  <si>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</si>
  <si>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</si>
  <si>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</si>
  <si>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</si>
  <si>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</si>
  <si>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</si>
  <si>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</si>
  <si>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</si>
  <si>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</si>
  <si>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</si>
  <si>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</si>
  <si>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</si>
  <si>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</si>
  <si>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</si>
  <si>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</si>
  <si>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</si>
  <si>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</si>
  <si>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</si>
  <si>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</si>
  <si>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</si>
  <si>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</si>
  <si>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</si>
  <si>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</si>
  <si>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</si>
  <si>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</si>
  <si>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</si>
  <si>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</si>
  <si>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</si>
  <si>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</si>
  <si>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</si>
  <si>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</si>
  <si>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</si>
  <si>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</si>
  <si>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</si>
  <si>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</si>
  <si>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</si>
  <si>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</si>
  <si>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</si>
  <si>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</si>
  <si>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</si>
  <si>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</si>
  <si>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</si>
  <si>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</si>
  <si>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</si>
  <si>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</si>
  <si>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</si>
  <si>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</si>
  <si>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</si>
  <si>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</si>
  <si>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</si>
  <si>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</si>
  <si>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</si>
  <si>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</si>
  <si>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</si>
  <si>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</si>
  <si>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</si>
  <si>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</si>
  <si>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</si>
  <si>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</si>
  <si>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</si>
  <si>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</si>
  <si>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</si>
  <si>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</si>
  <si>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</si>
  <si>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</si>
  <si>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</si>
  <si>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</si>
  <si>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</si>
  <si>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</si>
  <si>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</si>
  <si>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</si>
  <si>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</si>
  <si>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</si>
  <si>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</si>
  <si>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</si>
  <si>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</si>
  <si>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</si>
  <si>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</si>
  <si>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</si>
  <si>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</si>
  <si>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</si>
  <si>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</si>
  <si>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</si>
  <si>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</si>
  <si>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</si>
  <si>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</si>
  <si>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</si>
  <si>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</si>
  <si>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</si>
  <si>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JSC " Halyk Bank Georgia"</t>
  </si>
  <si>
    <t>Arman Dunayev</t>
  </si>
  <si>
    <t>Nikoloz Geguchadze</t>
  </si>
  <si>
    <t>www.Halykbank.ge</t>
  </si>
  <si>
    <t>Independent member</t>
  </si>
  <si>
    <t>Yevgeniya Shaimerden</t>
  </si>
  <si>
    <t>Non-independent member</t>
  </si>
  <si>
    <t>Aliya Karpykova</t>
  </si>
  <si>
    <t>Viktor Skryl</t>
  </si>
  <si>
    <t xml:space="preserve">Nana Gvaladze </t>
  </si>
  <si>
    <t>General Director/ Security, AML,Human resources, Marketing, Estimation</t>
  </si>
  <si>
    <t>Konstantine Gordeziani</t>
  </si>
  <si>
    <t>Deputy General Director/Financial Risks, Operational Risks, Credit administration</t>
  </si>
  <si>
    <t>Shota Chkoidze</t>
  </si>
  <si>
    <t>Deputy General Director/IT, Retail Business, Bank Cards, Contact Center</t>
  </si>
  <si>
    <t>Marina Tankarova</t>
  </si>
  <si>
    <t>Deputy General Director/Finance, Accounting, Operations, Maintenance department, Stationery</t>
  </si>
  <si>
    <t>Tamar Goderdzishvili</t>
  </si>
  <si>
    <t>Deputy General Director/Corporate Business, Small and Medium Business, Treasury</t>
  </si>
  <si>
    <t>JSC " Halyk Bank of Kazakhstan"</t>
  </si>
  <si>
    <t>Timur Kulibayev</t>
  </si>
  <si>
    <t>Dinara Kulibayeva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</si>
</sst>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9">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sz val="10"/>
      <color rgb="FFFF0000"/>
      <name val="Arial"/>
      <family val="2"/>
    </font>
    <font>
      <b/>
      <sz val="9"/>
      <color theme="1"/>
      <name val="Calibri"/>
      <family val="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3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thin">
        <color auto="1"/>
      </top>
      <bottom/>
      <diagonal/>
    </border>
    <border>
      <left/>
      <right/>
      <top style="thin">
        <color auto="1"/>
      </top>
      <bottom style="thin">
        <color auto="1"/>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68" fontId="23"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68" fontId="23"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69" fontId="23"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68" fontId="23" fillId="64" borderId="41" applyNumberFormat="0" applyAlignment="0" applyProtection="0"/>
    <xf numFmtId="169" fontId="23" fillId="64" borderId="41" applyNumberFormat="0" applyAlignment="0" applyProtection="0"/>
    <xf numFmtId="168" fontId="23" fillId="64" borderId="41" applyNumberFormat="0" applyAlignment="0" applyProtection="0"/>
    <xf numFmtId="168" fontId="23" fillId="64" borderId="41" applyNumberFormat="0" applyAlignment="0" applyProtection="0"/>
    <xf numFmtId="169" fontId="23" fillId="64" borderId="41" applyNumberFormat="0" applyAlignment="0" applyProtection="0"/>
    <xf numFmtId="168" fontId="23" fillId="64" borderId="41" applyNumberFormat="0" applyAlignment="0" applyProtection="0"/>
    <xf numFmtId="168" fontId="23" fillId="64" borderId="41" applyNumberFormat="0" applyAlignment="0" applyProtection="0"/>
    <xf numFmtId="169" fontId="23" fillId="64" borderId="41" applyNumberFormat="0" applyAlignment="0" applyProtection="0"/>
    <xf numFmtId="168" fontId="23" fillId="64" borderId="41" applyNumberFormat="0" applyAlignment="0" applyProtection="0"/>
    <xf numFmtId="168" fontId="23" fillId="64" borderId="41" applyNumberFormat="0" applyAlignment="0" applyProtection="0"/>
    <xf numFmtId="169" fontId="23" fillId="64" borderId="41" applyNumberFormat="0" applyAlignment="0" applyProtection="0"/>
    <xf numFmtId="168" fontId="23" fillId="64" borderId="41" applyNumberFormat="0" applyAlignment="0" applyProtection="0"/>
    <xf numFmtId="0" fontId="21" fillId="64" borderId="41" applyNumberFormat="0" applyAlignment="0" applyProtection="0"/>
    <xf numFmtId="0" fontId="24" fillId="65" borderId="42" applyNumberFormat="0" applyAlignment="0" applyProtection="0"/>
    <xf numFmtId="0" fontId="25" fillId="10" borderId="37" applyNumberFormat="0" applyAlignment="0" applyProtection="0"/>
    <xf numFmtId="168"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0" fontId="24"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0" fontId="25" fillId="10" borderId="37"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0" fontId="24"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1" applyNumberFormat="0" applyAlignment="0" applyProtection="0">
      <alignment horizontal="left" vertical="center"/>
    </xf>
    <xf numFmtId="0" fontId="37" fillId="0" borderId="31" applyNumberFormat="0" applyAlignment="0" applyProtection="0">
      <alignment horizontal="left" vertical="center"/>
    </xf>
    <xf numFmtId="168" fontId="37" fillId="0" borderId="31"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4" applyNumberFormat="0" applyFill="0" applyAlignment="0" applyProtection="0"/>
    <xf numFmtId="169" fontId="38" fillId="0" borderId="44" applyNumberFormat="0" applyFill="0" applyAlignment="0" applyProtection="0"/>
    <xf numFmtId="0"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9"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9"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9"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9" fontId="38" fillId="0" borderId="44" applyNumberFormat="0" applyFill="0" applyAlignment="0" applyProtection="0"/>
    <xf numFmtId="168" fontId="38" fillId="0" borderId="44" applyNumberFormat="0" applyFill="0" applyAlignment="0" applyProtection="0"/>
    <xf numFmtId="0" fontId="38" fillId="0" borderId="44" applyNumberFormat="0" applyFill="0" applyAlignment="0" applyProtection="0"/>
    <xf numFmtId="0" fontId="39" fillId="0" borderId="45" applyNumberFormat="0" applyFill="0" applyAlignment="0" applyProtection="0"/>
    <xf numFmtId="169" fontId="39" fillId="0" borderId="45" applyNumberFormat="0" applyFill="0" applyAlignment="0" applyProtection="0"/>
    <xf numFmtId="0"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9"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9"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9"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9" fontId="39" fillId="0" borderId="45" applyNumberFormat="0" applyFill="0" applyAlignment="0" applyProtection="0"/>
    <xf numFmtId="168" fontId="39" fillId="0" borderId="45" applyNumberFormat="0" applyFill="0" applyAlignment="0" applyProtection="0"/>
    <xf numFmtId="0" fontId="39" fillId="0" borderId="45" applyNumberFormat="0" applyFill="0" applyAlignment="0" applyProtection="0"/>
    <xf numFmtId="0" fontId="40" fillId="0" borderId="46" applyNumberFormat="0" applyFill="0" applyAlignment="0" applyProtection="0"/>
    <xf numFmtId="169" fontId="40" fillId="0" borderId="46" applyNumberFormat="0" applyFill="0" applyAlignment="0" applyProtection="0"/>
    <xf numFmtId="0" fontId="40" fillId="0" borderId="46" applyNumberFormat="0" applyFill="0" applyAlignment="0" applyProtection="0"/>
    <xf numFmtId="168" fontId="40" fillId="0" borderId="46" applyNumberFormat="0" applyFill="0" applyAlignment="0" applyProtection="0"/>
    <xf numFmtId="0" fontId="40" fillId="0" borderId="46" applyNumberFormat="0" applyFill="0" applyAlignment="0" applyProtection="0"/>
    <xf numFmtId="168" fontId="40" fillId="0" borderId="46" applyNumberFormat="0" applyFill="0" applyAlignment="0" applyProtection="0"/>
    <xf numFmtId="0" fontId="40" fillId="0" borderId="46" applyNumberFormat="0" applyFill="0" applyAlignment="0" applyProtection="0"/>
    <xf numFmtId="0" fontId="40" fillId="0" borderId="46" applyNumberFormat="0" applyFill="0" applyAlignment="0" applyProtection="0"/>
    <xf numFmtId="168" fontId="40" fillId="0" borderId="46" applyNumberFormat="0" applyFill="0" applyAlignment="0" applyProtection="0"/>
    <xf numFmtId="169" fontId="40" fillId="0" borderId="46" applyNumberFormat="0" applyFill="0" applyAlignment="0" applyProtection="0"/>
    <xf numFmtId="168" fontId="40" fillId="0" borderId="46" applyNumberFormat="0" applyFill="0" applyAlignment="0" applyProtection="0"/>
    <xf numFmtId="168" fontId="40" fillId="0" borderId="46" applyNumberFormat="0" applyFill="0" applyAlignment="0" applyProtection="0"/>
    <xf numFmtId="169" fontId="40" fillId="0" borderId="46" applyNumberFormat="0" applyFill="0" applyAlignment="0" applyProtection="0"/>
    <xf numFmtId="168" fontId="40" fillId="0" borderId="46" applyNumberFormat="0" applyFill="0" applyAlignment="0" applyProtection="0"/>
    <xf numFmtId="168" fontId="40" fillId="0" borderId="46" applyNumberFormat="0" applyFill="0" applyAlignment="0" applyProtection="0"/>
    <xf numFmtId="169" fontId="40" fillId="0" borderId="46" applyNumberFormat="0" applyFill="0" applyAlignment="0" applyProtection="0"/>
    <xf numFmtId="168" fontId="40" fillId="0" borderId="46" applyNumberFormat="0" applyFill="0" applyAlignment="0" applyProtection="0"/>
    <xf numFmtId="168" fontId="40" fillId="0" borderId="46" applyNumberFormat="0" applyFill="0" applyAlignment="0" applyProtection="0"/>
    <xf numFmtId="169" fontId="40" fillId="0" borderId="46" applyNumberFormat="0" applyFill="0" applyAlignment="0" applyProtection="0"/>
    <xf numFmtId="168" fontId="40" fillId="0" borderId="46" applyNumberFormat="0" applyFill="0" applyAlignment="0" applyProtection="0"/>
    <xf numFmtId="0" fontId="40" fillId="0" borderId="46"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68" fontId="51"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68" fontId="51"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69" fontId="51"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68" fontId="51" fillId="43" borderId="41" applyNumberFormat="0" applyAlignment="0" applyProtection="0"/>
    <xf numFmtId="169" fontId="51" fillId="43" borderId="41" applyNumberFormat="0" applyAlignment="0" applyProtection="0"/>
    <xf numFmtId="168" fontId="51" fillId="43" borderId="41" applyNumberFormat="0" applyAlignment="0" applyProtection="0"/>
    <xf numFmtId="168" fontId="51" fillId="43" borderId="41" applyNumberFormat="0" applyAlignment="0" applyProtection="0"/>
    <xf numFmtId="169" fontId="51" fillId="43" borderId="41" applyNumberFormat="0" applyAlignment="0" applyProtection="0"/>
    <xf numFmtId="168" fontId="51" fillId="43" borderId="41" applyNumberFormat="0" applyAlignment="0" applyProtection="0"/>
    <xf numFmtId="168" fontId="51" fillId="43" borderId="41" applyNumberFormat="0" applyAlignment="0" applyProtection="0"/>
    <xf numFmtId="169" fontId="51" fillId="43" borderId="41" applyNumberFormat="0" applyAlignment="0" applyProtection="0"/>
    <xf numFmtId="168" fontId="51" fillId="43" borderId="41" applyNumberFormat="0" applyAlignment="0" applyProtection="0"/>
    <xf numFmtId="168" fontId="51" fillId="43" borderId="41" applyNumberFormat="0" applyAlignment="0" applyProtection="0"/>
    <xf numFmtId="169" fontId="51" fillId="43" borderId="41" applyNumberFormat="0" applyAlignment="0" applyProtection="0"/>
    <xf numFmtId="168" fontId="51" fillId="43" borderId="41" applyNumberFormat="0" applyAlignment="0" applyProtection="0"/>
    <xf numFmtId="0" fontId="49" fillId="43" borderId="41"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7" applyNumberFormat="0" applyFill="0" applyAlignment="0" applyProtection="0"/>
    <xf numFmtId="0" fontId="53" fillId="0" borderId="36"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0" fontId="52" fillId="0" borderId="47"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0" fontId="52"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8"/>
    <xf numFmtId="169" fontId="9" fillId="0" borderId="48"/>
    <xf numFmtId="168" fontId="9"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168" fontId="2" fillId="0" borderId="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10" fillId="74" borderId="49" applyNumberFormat="0" applyFont="0" applyAlignment="0" applyProtection="0"/>
    <xf numFmtId="168" fontId="2" fillId="0" borderId="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169" fontId="2" fillId="0" borderId="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2" fillId="0" borderId="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8" fontId="68"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8" fontId="68"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9" fontId="68"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8" fontId="68" fillId="64" borderId="50" applyNumberFormat="0" applyAlignment="0" applyProtection="0"/>
    <xf numFmtId="169" fontId="68" fillId="64" borderId="50" applyNumberFormat="0" applyAlignment="0" applyProtection="0"/>
    <xf numFmtId="168" fontId="68" fillId="64" borderId="50" applyNumberFormat="0" applyAlignment="0" applyProtection="0"/>
    <xf numFmtId="168" fontId="68" fillId="64" borderId="50" applyNumberFormat="0" applyAlignment="0" applyProtection="0"/>
    <xf numFmtId="169" fontId="68" fillId="64" borderId="50" applyNumberFormat="0" applyAlignment="0" applyProtection="0"/>
    <xf numFmtId="168" fontId="68" fillId="64" borderId="50" applyNumberFormat="0" applyAlignment="0" applyProtection="0"/>
    <xf numFmtId="168" fontId="68" fillId="64" borderId="50" applyNumberFormat="0" applyAlignment="0" applyProtection="0"/>
    <xf numFmtId="169" fontId="68" fillId="64" borderId="50" applyNumberFormat="0" applyAlignment="0" applyProtection="0"/>
    <xf numFmtId="168" fontId="68" fillId="64" borderId="50" applyNumberFormat="0" applyAlignment="0" applyProtection="0"/>
    <xf numFmtId="168" fontId="68" fillId="64" borderId="50" applyNumberFormat="0" applyAlignment="0" applyProtection="0"/>
    <xf numFmtId="169" fontId="68" fillId="64" borderId="50" applyNumberFormat="0" applyAlignment="0" applyProtection="0"/>
    <xf numFmtId="168" fontId="68" fillId="64" borderId="50" applyNumberFormat="0" applyAlignment="0" applyProtection="0"/>
    <xf numFmtId="0" fontId="66" fillId="64" borderId="50"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68" fontId="77"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68" fontId="77"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69" fontId="77"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68" fontId="77" fillId="0" borderId="51" applyNumberFormat="0" applyFill="0" applyAlignment="0" applyProtection="0"/>
    <xf numFmtId="169" fontId="77" fillId="0" borderId="51" applyNumberFormat="0" applyFill="0" applyAlignment="0" applyProtection="0"/>
    <xf numFmtId="168" fontId="77" fillId="0" borderId="51" applyNumberFormat="0" applyFill="0" applyAlignment="0" applyProtection="0"/>
    <xf numFmtId="168" fontId="77" fillId="0" borderId="51" applyNumberFormat="0" applyFill="0" applyAlignment="0" applyProtection="0"/>
    <xf numFmtId="169" fontId="77" fillId="0" borderId="51" applyNumberFormat="0" applyFill="0" applyAlignment="0" applyProtection="0"/>
    <xf numFmtId="168" fontId="77" fillId="0" borderId="51" applyNumberFormat="0" applyFill="0" applyAlignment="0" applyProtection="0"/>
    <xf numFmtId="168" fontId="77" fillId="0" borderId="51" applyNumberFormat="0" applyFill="0" applyAlignment="0" applyProtection="0"/>
    <xf numFmtId="169" fontId="77" fillId="0" borderId="51" applyNumberFormat="0" applyFill="0" applyAlignment="0" applyProtection="0"/>
    <xf numFmtId="168" fontId="77" fillId="0" borderId="51" applyNumberFormat="0" applyFill="0" applyAlignment="0" applyProtection="0"/>
    <xf numFmtId="168" fontId="77" fillId="0" borderId="51" applyNumberFormat="0" applyFill="0" applyAlignment="0" applyProtection="0"/>
    <xf numFmtId="169" fontId="77" fillId="0" borderId="51" applyNumberFormat="0" applyFill="0" applyAlignment="0" applyProtection="0"/>
    <xf numFmtId="168" fontId="77" fillId="0" borderId="51" applyNumberFormat="0" applyFill="0" applyAlignment="0" applyProtection="0"/>
    <xf numFmtId="0" fontId="30" fillId="0" borderId="51" applyNumberFormat="0" applyFill="0" applyAlignment="0" applyProtection="0"/>
    <xf numFmtId="0" fontId="8" fillId="0" borderId="52"/>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75">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0" xfId="0" applyFont="1" applyBorder="1" applyAlignment="1">
      <alignment horizontal="right" vertical="center" wrapText="1"/>
    </xf>
    <xf numFmtId="0" fontId="2" fillId="0" borderId="18" xfId="0" applyFont="1" applyBorder="1" applyAlignment="1">
      <alignment vertical="center" wrapText="1"/>
    </xf>
    <xf numFmtId="0" fontId="2" fillId="0" borderId="20" xfId="0" applyFont="1" applyFill="1" applyBorder="1" applyAlignment="1">
      <alignment horizontal="center"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7" xfId="0" applyFont="1" applyFill="1" applyBorder="1" applyAlignment="1" applyProtection="1">
      <alignment horizontal="center" vertical="center"/>
    </xf>
    <xf numFmtId="0" fontId="2" fillId="0" borderId="18" xfId="0" applyFont="1" applyFill="1" applyBorder="1" applyProtection="1"/>
    <xf numFmtId="0" fontId="2" fillId="0" borderId="20"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36" borderId="21"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3" fontId="2" fillId="0" borderId="3" xfId="7" applyNumberFormat="1" applyFont="1" applyFill="1" applyBorder="1" applyAlignment="1" applyProtection="1">
      <alignment horizontal="right"/>
      <protection locked="0"/>
    </xf>
    <xf numFmtId="193" fontId="2" fillId="0" borderId="10" xfId="0" applyNumberFormat="1" applyFont="1" applyFill="1" applyBorder="1" applyAlignment="1" applyProtection="1">
      <alignment horizontal="right"/>
      <protection locked="0"/>
    </xf>
    <xf numFmtId="193" fontId="2" fillId="0" borderId="3" xfId="0" applyNumberFormat="1" applyFont="1" applyFill="1" applyBorder="1" applyAlignment="1" applyProtection="1">
      <alignment horizontal="right"/>
      <protection locked="0"/>
    </xf>
    <xf numFmtId="193" fontId="2" fillId="0" borderId="21" xfId="0" applyNumberFormat="1" applyFont="1" applyFill="1" applyBorder="1" applyAlignment="1" applyProtection="1">
      <alignment horizontal="right"/>
    </xf>
    <xf numFmtId="0" fontId="2" fillId="0" borderId="22" xfId="0" applyFont="1" applyFill="1" applyBorder="1" applyAlignment="1" applyProtection="1">
      <alignment horizontal="left" indent="1"/>
    </xf>
    <xf numFmtId="0" fontId="45" fillId="0" borderId="73" xfId="0" applyFont="1" applyFill="1" applyBorder="1" applyAlignment="1" applyProtection="1"/>
    <xf numFmtId="193" fontId="2" fillId="36" borderId="23" xfId="7" applyNumberFormat="1" applyFont="1" applyFill="1" applyBorder="1" applyAlignment="1" applyProtection="1">
      <alignment horizontal="right"/>
    </xf>
    <xf numFmtId="193" fontId="2" fillId="36" borderId="24"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7" xfId="0" applyFont="1" applyFill="1" applyBorder="1" applyAlignment="1">
      <alignment horizontal="left" vertical="center" indent="1"/>
    </xf>
    <xf numFmtId="0" fontId="2" fillId="0" borderId="18" xfId="0" applyFont="1" applyFill="1" applyBorder="1" applyAlignment="1">
      <alignment horizontal="left" vertical="center"/>
    </xf>
    <xf numFmtId="0" fontId="2" fillId="0" borderId="20"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20" xfId="0" applyFont="1" applyFill="1" applyBorder="1" applyAlignment="1">
      <alignment horizontal="left" indent="1"/>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2" xfId="0" applyFont="1" applyFill="1" applyBorder="1" applyAlignment="1">
      <alignment horizontal="left" vertical="center" indent="1"/>
    </xf>
    <xf numFmtId="0" fontId="45" fillId="0" borderId="23" xfId="0" applyFont="1" applyFill="1" applyBorder="1" applyAlignment="1"/>
    <xf numFmtId="0" fontId="89" fillId="0" borderId="0" xfId="0" applyFont="1" applyBorder="1"/>
    <xf numFmtId="0" fontId="46" fillId="0" borderId="0" xfId="0" applyFont="1" applyFill="1" applyAlignment="1">
      <alignment horizontal="center"/>
    </xf>
    <xf numFmtId="0" fontId="84" fillId="0" borderId="20" xfId="0" applyFont="1" applyBorder="1" applyAlignment="1">
      <alignment horizontal="center" vertical="center" wrapText="1"/>
    </xf>
    <xf numFmtId="0" fontId="84" fillId="0" borderId="3" xfId="0" applyFont="1" applyFill="1" applyBorder="1" applyAlignment="1">
      <alignment vertical="center" wrapText="1"/>
    </xf>
    <xf numFmtId="0" fontId="84" fillId="0" borderId="22" xfId="0" applyFont="1" applyBorder="1" applyAlignment="1">
      <alignment horizontal="center" vertical="center" wrapText="1"/>
    </xf>
    <xf numFmtId="0" fontId="86" fillId="0" borderId="23"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7" xfId="0" applyFont="1" applyBorder="1"/>
    <xf numFmtId="0" fontId="2" fillId="0" borderId="20" xfId="0" applyFont="1" applyBorder="1" applyAlignment="1">
      <alignment vertical="center"/>
    </xf>
    <xf numFmtId="0" fontId="85" fillId="0" borderId="0" xfId="0" applyFont="1" applyAlignment="1">
      <alignment wrapText="1"/>
    </xf>
    <xf numFmtId="0" fontId="2" fillId="0" borderId="22" xfId="0" applyFont="1" applyBorder="1"/>
    <xf numFmtId="0" fontId="2" fillId="0" borderId="25"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8" xfId="11" applyFont="1" applyFill="1" applyBorder="1" applyAlignment="1" applyProtection="1">
      <alignment horizontal="center" vertical="center"/>
    </xf>
    <xf numFmtId="0" fontId="45" fillId="0" borderId="19"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20"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0"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7"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9" xfId="2" applyNumberFormat="1" applyFont="1" applyFill="1" applyBorder="1" applyAlignment="1" applyProtection="1">
      <alignment horizontal="center" vertical="center"/>
      <protection locked="0"/>
    </xf>
    <xf numFmtId="0" fontId="2" fillId="0" borderId="20"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1"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1"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1"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1"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0"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1"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2" xfId="9" applyFont="1" applyFill="1" applyBorder="1" applyAlignment="1" applyProtection="1">
      <alignment horizontal="center" vertical="center" wrapText="1"/>
      <protection locked="0"/>
    </xf>
    <xf numFmtId="0" fontId="45" fillId="36" borderId="23" xfId="13" applyFont="1" applyFill="1" applyBorder="1" applyAlignment="1" applyProtection="1">
      <alignment vertical="center" wrapText="1"/>
      <protection locked="0"/>
    </xf>
    <xf numFmtId="193" fontId="2" fillId="36" borderId="24"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4"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3" xfId="0" applyFont="1" applyBorder="1" applyAlignment="1">
      <alignment wrapText="1"/>
    </xf>
    <xf numFmtId="193" fontId="84" fillId="0" borderId="32" xfId="0" applyNumberFormat="1" applyFont="1" applyBorder="1" applyAlignment="1">
      <alignment vertical="center"/>
    </xf>
    <xf numFmtId="167" fontId="84" fillId="0" borderId="65"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67" fontId="84" fillId="0" borderId="63" xfId="0" applyNumberFormat="1" applyFont="1" applyBorder="1" applyAlignment="1">
      <alignment horizontal="center"/>
    </xf>
    <xf numFmtId="167" fontId="88" fillId="0" borderId="63" xfId="0" applyNumberFormat="1" applyFont="1" applyBorder="1" applyAlignment="1">
      <alignment horizontal="center"/>
    </xf>
    <xf numFmtId="167" fontId="92" fillId="0" borderId="0" xfId="0" applyNumberFormat="1" applyFont="1" applyBorder="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3"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6"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58" xfId="0" applyNumberFormat="1" applyFont="1" applyFill="1" applyBorder="1" applyAlignment="1">
      <alignment horizontal="center"/>
    </xf>
    <xf numFmtId="167" fontId="90" fillId="0" borderId="0" xfId="0" applyNumberFormat="1" applyFont="1" applyFill="1" applyBorder="1" applyAlignment="1">
      <alignment horizontal="center"/>
    </xf>
    <xf numFmtId="167" fontId="84" fillId="0" borderId="62" xfId="0" applyNumberFormat="1" applyFont="1" applyBorder="1" applyAlignment="1">
      <alignment horizontal="center"/>
    </xf>
    <xf numFmtId="0" fontId="88" fillId="0" borderId="12" xfId="0" applyFont="1" applyBorder="1" applyAlignment="1">
      <alignment horizontal="right" wrapText="1"/>
    </xf>
    <xf numFmtId="167" fontId="84" fillId="0" borderId="67" xfId="0" applyNumberFormat="1" applyFont="1" applyBorder="1" applyAlignment="1">
      <alignment horizontal="center"/>
    </xf>
    <xf numFmtId="0" fontId="84" fillId="0" borderId="22" xfId="0" applyFont="1" applyBorder="1" applyAlignment="1">
      <alignment horizontal="center"/>
    </xf>
    <xf numFmtId="0" fontId="86" fillId="36" borderId="59" xfId="0" applyFont="1" applyFill="1" applyBorder="1" applyAlignment="1">
      <alignment wrapText="1"/>
    </xf>
    <xf numFmtId="193" fontId="86" fillId="36" borderId="60" xfId="0" applyNumberFormat="1" applyFont="1" applyFill="1" applyBorder="1" applyAlignment="1">
      <alignment vertical="center"/>
    </xf>
    <xf numFmtId="167" fontId="86" fillId="36" borderId="61" xfId="0" applyNumberFormat="1" applyFont="1" applyFill="1" applyBorder="1" applyAlignment="1">
      <alignment horizontal="center"/>
    </xf>
    <xf numFmtId="0" fontId="84" fillId="0" borderId="20"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2" xfId="9" applyFont="1" applyFill="1" applyBorder="1" applyAlignment="1" applyProtection="1">
      <alignment horizontal="left" vertical="center"/>
      <protection locked="0"/>
    </xf>
    <xf numFmtId="0" fontId="45" fillId="3" borderId="23" xfId="16" applyFont="1" applyFill="1" applyBorder="1" applyAlignment="1" applyProtection="1">
      <protection locked="0"/>
    </xf>
    <xf numFmtId="193" fontId="84" fillId="36" borderId="23" xfId="0" applyNumberFormat="1" applyFont="1" applyFill="1" applyBorder="1"/>
    <xf numFmtId="0" fontId="86" fillId="0" borderId="0" xfId="0" applyFont="1" applyAlignment="1">
      <alignment horizontal="center"/>
    </xf>
    <xf numFmtId="0" fontId="84" fillId="0" borderId="17" xfId="0" applyFont="1" applyBorder="1"/>
    <xf numFmtId="0" fontId="84" fillId="0" borderId="19" xfId="0" applyFont="1" applyBorder="1"/>
    <xf numFmtId="0" fontId="84" fillId="0" borderId="21" xfId="0" applyFont="1" applyBorder="1" applyAlignment="1">
      <alignment horizontal="center" vertical="center"/>
    </xf>
    <xf numFmtId="164" fontId="2" fillId="3" borderId="20"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1" xfId="1" applyNumberFormat="1" applyFont="1" applyFill="1" applyBorder="1" applyAlignment="1" applyProtection="1">
      <alignment horizontal="center" vertical="center" wrapText="1"/>
      <protection locked="0"/>
    </xf>
    <xf numFmtId="0" fontId="2" fillId="3" borderId="20" xfId="5" applyFont="1" applyFill="1" applyBorder="1" applyAlignment="1" applyProtection="1">
      <alignment horizontal="right" vertical="center"/>
      <protection locked="0"/>
    </xf>
    <xf numFmtId="193" fontId="84" fillId="0" borderId="21" xfId="0" applyNumberFormat="1" applyFont="1" applyBorder="1" applyAlignment="1"/>
    <xf numFmtId="193" fontId="84" fillId="36" borderId="54" xfId="0" applyNumberFormat="1" applyFont="1" applyFill="1" applyBorder="1" applyAlignment="1"/>
    <xf numFmtId="0" fontId="45" fillId="3" borderId="24" xfId="16" applyFont="1" applyFill="1" applyBorder="1" applyAlignment="1" applyProtection="1">
      <protection locked="0"/>
    </xf>
    <xf numFmtId="193" fontId="84" fillId="36" borderId="22" xfId="0" applyNumberFormat="1" applyFont="1" applyFill="1" applyBorder="1"/>
    <xf numFmtId="193" fontId="84" fillId="36" borderId="24" xfId="0" applyNumberFormat="1" applyFont="1" applyFill="1" applyBorder="1"/>
    <xf numFmtId="193" fontId="84" fillId="36" borderId="55" xfId="0" applyNumberFormat="1" applyFont="1" applyFill="1" applyBorder="1"/>
    <xf numFmtId="0" fontId="84" fillId="0" borderId="0" xfId="0" applyFont="1" applyBorder="1" applyAlignment="1">
      <alignment vertical="center"/>
    </xf>
    <xf numFmtId="0" fontId="84" fillId="0" borderId="18" xfId="0" applyFont="1" applyBorder="1"/>
    <xf numFmtId="0" fontId="89" fillId="0" borderId="0" xfId="0" applyFont="1" applyAlignment="1">
      <alignment wrapText="1"/>
    </xf>
    <xf numFmtId="0" fontId="84" fillId="0" borderId="20" xfId="0" applyFont="1" applyBorder="1"/>
    <xf numFmtId="0" fontId="84" fillId="0" borderId="3" xfId="0" applyFont="1" applyBorder="1"/>
    <xf numFmtId="0" fontId="84" fillId="0" borderId="68" xfId="0" applyFont="1" applyBorder="1" applyAlignment="1">
      <alignment wrapText="1"/>
    </xf>
    <xf numFmtId="0" fontId="84" fillId="0" borderId="22" xfId="0" applyFont="1" applyBorder="1"/>
    <xf numFmtId="0" fontId="86" fillId="0" borderId="23" xfId="0" applyFont="1" applyBorder="1"/>
    <xf numFmtId="193" fontId="45" fillId="36" borderId="23" xfId="16" applyNumberFormat="1" applyFont="1" applyFill="1" applyBorder="1" applyAlignment="1" applyProtection="1">
      <protection locked="0"/>
    </xf>
    <xf numFmtId="0" fontId="84" fillId="0" borderId="56" xfId="0" applyFont="1" applyBorder="1" applyAlignment="1">
      <alignment horizontal="center"/>
    </xf>
    <xf numFmtId="0" fontId="84" fillId="0" borderId="57" xfId="0" applyFont="1" applyBorder="1" applyAlignment="1">
      <alignment horizontal="center"/>
    </xf>
    <xf numFmtId="0" fontId="84" fillId="0" borderId="18" xfId="0" applyFont="1" applyBorder="1" applyAlignment="1">
      <alignment horizontal="center"/>
    </xf>
    <xf numFmtId="0" fontId="84" fillId="0" borderId="19" xfId="0" applyFont="1" applyBorder="1" applyAlignment="1">
      <alignment horizontal="center"/>
    </xf>
    <xf numFmtId="0" fontId="89" fillId="0" borderId="0" xfId="0" applyFont="1" applyAlignment="1">
      <alignment horizontal="center"/>
    </xf>
    <xf numFmtId="0" fontId="2" fillId="3" borderId="20"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1" xfId="5" applyNumberFormat="1" applyFon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3" xfId="16" applyNumberFormat="1" applyFont="1" applyFill="1" applyBorder="1" applyAlignment="1" applyProtection="1">
      <protection locked="0"/>
    </xf>
    <xf numFmtId="193" fontId="45" fillId="36" borderId="23" xfId="1" applyNumberFormat="1" applyFont="1" applyFill="1" applyBorder="1" applyAlignment="1" applyProtection="1">
      <protection locked="0"/>
    </xf>
    <xf numFmtId="193" fontId="2" fillId="3" borderId="23" xfId="5" applyNumberFormat="1" applyFont="1" applyFill="1" applyBorder="1" applyProtection="1">
      <protection locked="0"/>
    </xf>
    <xf numFmtId="164" fontId="45" fillId="36" borderId="24"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0" xfId="0" applyFont="1" applyFill="1" applyBorder="1" applyAlignment="1">
      <alignment horizontal="center" vertical="center"/>
    </xf>
    <xf numFmtId="0" fontId="45" fillId="0" borderId="3" xfId="0" applyFont="1" applyFill="1" applyBorder="1" applyAlignment="1" applyProtection="1">
      <alignment horizontal="left"/>
      <protection locked="0"/>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2" xfId="0" applyFont="1" applyFill="1" applyBorder="1" applyAlignment="1">
      <alignment horizontal="center" vertical="center"/>
    </xf>
    <xf numFmtId="0" fontId="45" fillId="0" borderId="26" xfId="0" applyNumberFormat="1" applyFont="1" applyFill="1" applyBorder="1" applyAlignment="1">
      <alignment vertical="center" wrapText="1"/>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2" fillId="0" borderId="23"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7" xfId="11" applyFont="1" applyFill="1" applyBorder="1" applyAlignment="1" applyProtection="1">
      <alignment vertical="center"/>
    </xf>
    <xf numFmtId="0" fontId="2" fillId="0" borderId="18" xfId="11" applyFont="1" applyFill="1" applyBorder="1" applyAlignment="1" applyProtection="1">
      <alignment vertical="center"/>
    </xf>
    <xf numFmtId="193" fontId="86" fillId="36" borderId="23"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3" xfId="0" applyFont="1" applyFill="1" applyBorder="1" applyAlignment="1">
      <alignment wrapText="1"/>
    </xf>
    <xf numFmtId="0" fontId="84" fillId="0" borderId="17" xfId="0" applyFont="1" applyBorder="1" applyAlignment="1">
      <alignment horizontal="center" vertical="center"/>
    </xf>
    <xf numFmtId="193" fontId="84" fillId="36" borderId="19" xfId="0" applyNumberFormat="1" applyFont="1" applyFill="1" applyBorder="1" applyAlignment="1">
      <alignment horizontal="center" vertical="center"/>
    </xf>
    <xf numFmtId="0" fontId="84" fillId="0" borderId="0" xfId="0" applyFont="1" applyAlignment="1"/>
    <xf numFmtId="193" fontId="84" fillId="36" borderId="21" xfId="0" applyNumberFormat="1" applyFont="1" applyFill="1" applyBorder="1" applyAlignment="1">
      <alignment horizontal="center" vertical="center" wrapText="1"/>
    </xf>
    <xf numFmtId="193" fontId="84" fillId="36" borderId="24"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7" xfId="0" applyFont="1" applyBorder="1" applyAlignment="1">
      <alignment horizontal="center" vertical="center" wrapText="1"/>
    </xf>
    <xf numFmtId="0" fontId="84" fillId="0" borderId="18"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7" fillId="0" borderId="10" xfId="0" applyNumberFormat="1" applyFont="1" applyFill="1" applyBorder="1" applyAlignment="1">
      <alignment horizontal="left" vertical="center" wrapText="1"/>
    </xf>
    <xf numFmtId="0" fontId="96"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1"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6" xfId="0" applyFont="1" applyBorder="1"/>
    <xf numFmtId="0" fontId="3" fillId="0" borderId="57" xfId="0" applyFont="1" applyBorder="1"/>
    <xf numFmtId="0" fontId="3" fillId="0" borderId="18" xfId="0" applyFont="1" applyBorder="1" applyAlignment="1">
      <alignment horizontal="center" vertical="center"/>
    </xf>
    <xf numFmtId="0" fontId="3" fillId="0" borderId="27" xfId="0" applyFont="1" applyBorder="1" applyAlignment="1">
      <alignment horizontal="center" vertical="center"/>
    </xf>
    <xf numFmtId="0" fontId="3" fillId="0" borderId="19" xfId="0" applyFont="1" applyBorder="1" applyAlignment="1">
      <alignment horizontal="center" vertical="center"/>
    </xf>
    <xf numFmtId="0" fontId="98" fillId="0" borderId="0" xfId="0" applyFont="1"/>
    <xf numFmtId="0" fontId="3" fillId="0" borderId="68" xfId="0" applyFont="1" applyBorder="1"/>
    <xf numFmtId="0" fontId="3" fillId="0" borderId="0" xfId="0" applyFont="1"/>
    <xf numFmtId="0" fontId="3" fillId="0" borderId="18" xfId="0" applyFont="1" applyBorder="1" applyAlignment="1">
      <alignment wrapText="1"/>
    </xf>
    <xf numFmtId="0" fontId="3" fillId="0" borderId="27" xfId="0" applyFont="1" applyBorder="1" applyAlignment="1">
      <alignment wrapText="1"/>
    </xf>
    <xf numFmtId="0" fontId="3" fillId="0" borderId="19"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36" borderId="23" xfId="0" applyNumberFormat="1" applyFont="1" applyFill="1" applyBorder="1"/>
    <xf numFmtId="9" fontId="3" fillId="0" borderId="21" xfId="20962" applyFont="1" applyBorder="1"/>
    <xf numFmtId="9" fontId="3" fillId="36" borderId="24"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3" xfId="0" applyNumberFormat="1" applyFont="1" applyFill="1" applyBorder="1"/>
    <xf numFmtId="0" fontId="84" fillId="0" borderId="0" xfId="0" applyFont="1" applyFill="1" applyBorder="1" applyAlignment="1">
      <alignment vertical="center" wrapText="1"/>
    </xf>
    <xf numFmtId="0" fontId="84" fillId="0" borderId="74" xfId="0" applyFont="1" applyFill="1" applyBorder="1" applyAlignment="1">
      <alignment vertical="center" wrapText="1"/>
    </xf>
    <xf numFmtId="0" fontId="84" fillId="0" borderId="20" xfId="0" applyFont="1" applyFill="1" applyBorder="1"/>
    <xf numFmtId="0" fontId="84" fillId="0" borderId="20" xfId="0" applyFont="1" applyFill="1" applyBorder="1" applyAlignment="1">
      <alignment horizontal="center"/>
    </xf>
    <xf numFmtId="167" fontId="85" fillId="0" borderId="0" xfId="0" applyNumberFormat="1" applyFont="1" applyFill="1"/>
    <xf numFmtId="193" fontId="86" fillId="36" borderId="23"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2" xfId="0" applyFont="1" applyFill="1" applyBorder="1" applyAlignment="1">
      <alignment wrapText="1"/>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84" xfId="0" applyFont="1" applyFill="1" applyBorder="1" applyAlignment="1">
      <alignment horizontal="left"/>
    </xf>
    <xf numFmtId="0" fontId="4" fillId="3" borderId="87" xfId="0" applyFont="1" applyFill="1" applyBorder="1" applyAlignment="1">
      <alignment vertical="center"/>
    </xf>
    <xf numFmtId="0" fontId="3" fillId="3" borderId="88" xfId="0" applyFont="1" applyFill="1" applyBorder="1" applyAlignment="1">
      <alignment vertical="center"/>
    </xf>
    <xf numFmtId="0" fontId="3" fillId="0" borderId="72" xfId="0" applyFont="1" applyFill="1" applyBorder="1" applyAlignment="1">
      <alignment horizontal="center" vertical="center"/>
    </xf>
    <xf numFmtId="0" fontId="3" fillId="0" borderId="7" xfId="0" applyFont="1" applyFill="1" applyBorder="1" applyAlignment="1">
      <alignment vertical="center"/>
    </xf>
    <xf numFmtId="0" fontId="3" fillId="0" borderId="20"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3" xfId="0" applyFont="1" applyFill="1" applyBorder="1" applyAlignment="1">
      <alignment vertical="center"/>
    </xf>
    <xf numFmtId="0" fontId="3" fillId="3" borderId="68" xfId="0" applyFont="1" applyFill="1" applyBorder="1" applyAlignment="1">
      <alignment horizontal="center" vertical="center"/>
    </xf>
    <xf numFmtId="0" fontId="3" fillId="3" borderId="0" xfId="0" applyFont="1" applyFill="1" applyBorder="1" applyAlignment="1">
      <alignment vertical="center"/>
    </xf>
    <xf numFmtId="0" fontId="3" fillId="0" borderId="17" xfId="0" applyFont="1" applyFill="1" applyBorder="1" applyAlignment="1">
      <alignment horizontal="center" vertical="center"/>
    </xf>
    <xf numFmtId="0" fontId="3" fillId="0" borderId="18" xfId="0" applyFont="1" applyFill="1" applyBorder="1" applyAlignment="1">
      <alignment vertical="center"/>
    </xf>
    <xf numFmtId="169" fontId="9" fillId="37" borderId="57" xfId="20" applyBorder="1"/>
    <xf numFmtId="0" fontId="3" fillId="0" borderId="90" xfId="0" applyFont="1" applyFill="1" applyBorder="1" applyAlignment="1">
      <alignment horizontal="center" vertical="center"/>
    </xf>
    <xf numFmtId="0" fontId="3" fillId="0" borderId="91" xfId="0" applyFont="1" applyFill="1" applyBorder="1" applyAlignment="1">
      <alignment vertical="center"/>
    </xf>
    <xf numFmtId="169" fontId="9" fillId="37" borderId="25" xfId="20" applyBorder="1"/>
    <xf numFmtId="169" fontId="9" fillId="37" borderId="92" xfId="20" applyBorder="1"/>
    <xf numFmtId="169" fontId="9" fillId="37" borderId="26" xfId="20" applyBorder="1"/>
    <xf numFmtId="0" fontId="3" fillId="0" borderId="94" xfId="0" applyFont="1" applyFill="1" applyBorder="1" applyAlignment="1">
      <alignment horizontal="center" vertical="center"/>
    </xf>
    <xf numFmtId="0" fontId="3" fillId="0" borderId="95" xfId="0" applyFont="1" applyFill="1" applyBorder="1" applyAlignment="1">
      <alignment vertical="center"/>
    </xf>
    <xf numFmtId="169" fontId="9" fillId="37" borderId="31" xfId="20" applyBorder="1"/>
    <xf numFmtId="0" fontId="4" fillId="0" borderId="0" xfId="0" applyFont="1" applyFill="1" applyAlignment="1">
      <alignment horizontal="center"/>
    </xf>
    <xf numFmtId="0" fontId="86" fillId="0" borderId="86" xfId="0" applyFont="1" applyFill="1" applyBorder="1" applyAlignment="1">
      <alignment horizontal="center" vertical="center" wrapText="1"/>
    </xf>
    <xf numFmtId="193" fontId="86" fillId="36" borderId="24" xfId="0" applyNumberFormat="1" applyFont="1" applyFill="1" applyBorder="1" applyAlignment="1">
      <alignment horizontal="center" vertical="center"/>
    </xf>
    <xf numFmtId="0" fontId="95" fillId="0" borderId="0" xfId="11" applyFont="1" applyFill="1" applyBorder="1" applyProtection="1"/>
    <xf numFmtId="0" fontId="4" fillId="36" borderId="18" xfId="0" applyFont="1" applyFill="1" applyBorder="1" applyAlignment="1">
      <alignment horizontal="center" vertical="center" wrapText="1"/>
    </xf>
    <xf numFmtId="0" fontId="4" fillId="36" borderId="19" xfId="0" applyFont="1" applyFill="1" applyBorder="1" applyAlignment="1">
      <alignment horizontal="center" vertical="center" wrapText="1"/>
    </xf>
    <xf numFmtId="0" fontId="4" fillId="36" borderId="20" xfId="0" applyFont="1" applyFill="1" applyBorder="1" applyAlignment="1">
      <alignment horizontal="left" vertical="center" wrapText="1"/>
    </xf>
    <xf numFmtId="0" fontId="4" fillId="36" borderId="86" xfId="0" applyFont="1" applyFill="1" applyBorder="1" applyAlignment="1">
      <alignment horizontal="left" vertical="center" wrapText="1"/>
    </xf>
    <xf numFmtId="0" fontId="3" fillId="0" borderId="20" xfId="0" applyFont="1" applyFill="1" applyBorder="1" applyAlignment="1">
      <alignment horizontal="right" vertical="center" wrapText="1"/>
    </xf>
    <xf numFmtId="0" fontId="101" fillId="0" borderId="20" xfId="0" applyFont="1" applyFill="1" applyBorder="1" applyAlignment="1">
      <alignment horizontal="right" vertical="center" wrapText="1"/>
    </xf>
    <xf numFmtId="0" fontId="4" fillId="0" borderId="20"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2" xfId="5" applyNumberFormat="1" applyFont="1" applyFill="1" applyBorder="1" applyAlignment="1" applyProtection="1">
      <alignment horizontal="left" vertical="center"/>
      <protection locked="0"/>
    </xf>
    <xf numFmtId="0" fontId="103" fillId="0" borderId="23" xfId="9" applyFont="1" applyFill="1" applyBorder="1" applyAlignment="1" applyProtection="1">
      <alignment horizontal="left" vertical="center" wrapText="1"/>
      <protection locked="0"/>
    </xf>
    <xf numFmtId="0" fontId="84" fillId="0" borderId="85" xfId="0" applyFont="1" applyBorder="1" applyAlignment="1">
      <alignment vertical="center" wrapText="1"/>
    </xf>
    <xf numFmtId="14" fontId="2" fillId="3" borderId="85" xfId="8" quotePrefix="1" applyNumberFormat="1" applyFont="1" applyFill="1" applyBorder="1" applyAlignment="1" applyProtection="1">
      <alignment horizontal="left"/>
      <protection locked="0"/>
    </xf>
    <xf numFmtId="3" fontId="104" fillId="36" borderId="86" xfId="0" applyNumberFormat="1" applyFont="1" applyFill="1" applyBorder="1" applyAlignment="1">
      <alignment vertical="center" wrapText="1"/>
    </xf>
    <xf numFmtId="3" fontId="104" fillId="36" borderId="23" xfId="0" applyNumberFormat="1" applyFont="1" applyFill="1" applyBorder="1" applyAlignment="1">
      <alignment vertical="center" wrapText="1"/>
    </xf>
    <xf numFmtId="3" fontId="104" fillId="36" borderId="24" xfId="0" applyNumberFormat="1" applyFont="1" applyFill="1" applyBorder="1" applyAlignment="1">
      <alignment vertical="center" wrapText="1"/>
    </xf>
    <xf numFmtId="0" fontId="6" fillId="0" borderId="85" xfId="17" applyFill="1" applyBorder="1" applyAlignment="1" applyProtection="1"/>
    <xf numFmtId="49" fontId="84" fillId="0" borderId="85"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1" xfId="20964" applyFont="1" applyFill="1" applyBorder="1" applyAlignment="1">
      <alignment vertical="center"/>
    </xf>
    <xf numFmtId="0" fontId="45" fillId="77" borderId="102" xfId="20964" applyFont="1" applyFill="1" applyBorder="1" applyAlignment="1">
      <alignment vertical="center"/>
    </xf>
    <xf numFmtId="0" fontId="45" fillId="77" borderId="99" xfId="20964" applyFont="1" applyFill="1" applyBorder="1" applyAlignment="1">
      <alignment vertical="center"/>
    </xf>
    <xf numFmtId="0" fontId="106" fillId="70" borderId="98" xfId="20964" applyFont="1" applyFill="1" applyBorder="1" applyAlignment="1">
      <alignment horizontal="center" vertical="center"/>
    </xf>
    <xf numFmtId="0" fontId="106" fillId="70" borderId="99" xfId="20964" applyFont="1" applyFill="1" applyBorder="1" applyAlignment="1">
      <alignment horizontal="left" vertical="center" wrapText="1"/>
    </xf>
    <xf numFmtId="164" fontId="106" fillId="0" borderId="100" xfId="7" applyNumberFormat="1" applyFont="1" applyFill="1" applyBorder="1" applyAlignment="1" applyProtection="1">
      <alignment horizontal="right" vertical="center"/>
      <protection locked="0"/>
    </xf>
    <xf numFmtId="0" fontId="105" fillId="78" borderId="100" xfId="20964" applyFont="1" applyFill="1" applyBorder="1" applyAlignment="1">
      <alignment horizontal="center" vertical="center"/>
    </xf>
    <xf numFmtId="0" fontId="105" fillId="78" borderId="102" xfId="20964" applyFont="1" applyFill="1" applyBorder="1" applyAlignment="1">
      <alignment vertical="top" wrapText="1"/>
    </xf>
    <xf numFmtId="164" fontId="45" fillId="77" borderId="99" xfId="7" applyNumberFormat="1" applyFont="1" applyFill="1" applyBorder="1" applyAlignment="1">
      <alignment horizontal="right" vertical="center"/>
    </xf>
    <xf numFmtId="0" fontId="107" fillId="70" borderId="98" xfId="20964" applyFont="1" applyFill="1" applyBorder="1" applyAlignment="1">
      <alignment horizontal="center" vertical="center"/>
    </xf>
    <xf numFmtId="0" fontId="106" fillId="70" borderId="102" xfId="20964" applyFont="1" applyFill="1" applyBorder="1" applyAlignment="1">
      <alignment vertical="center" wrapText="1"/>
    </xf>
    <xf numFmtId="0" fontId="106" fillId="70" borderId="99" xfId="20964" applyFont="1" applyFill="1" applyBorder="1" applyAlignment="1">
      <alignment horizontal="left" vertical="center"/>
    </xf>
    <xf numFmtId="0" fontId="107" fillId="3" borderId="98" xfId="20964" applyFont="1" applyFill="1" applyBorder="1" applyAlignment="1">
      <alignment horizontal="center" vertical="center"/>
    </xf>
    <xf numFmtId="0" fontId="106" fillId="3" borderId="99" xfId="20964" applyFont="1" applyFill="1" applyBorder="1" applyAlignment="1">
      <alignment horizontal="left" vertical="center"/>
    </xf>
    <xf numFmtId="0" fontId="107" fillId="0" borderId="98" xfId="20964" applyFont="1" applyFill="1" applyBorder="1" applyAlignment="1">
      <alignment horizontal="center" vertical="center"/>
    </xf>
    <xf numFmtId="0" fontId="106" fillId="0" borderId="99" xfId="20964" applyFont="1" applyFill="1" applyBorder="1" applyAlignment="1">
      <alignment horizontal="left" vertical="center"/>
    </xf>
    <xf numFmtId="0" fontId="108" fillId="78" borderId="100" xfId="20964" applyFont="1" applyFill="1" applyBorder="1" applyAlignment="1">
      <alignment horizontal="center" vertical="center"/>
    </xf>
    <xf numFmtId="0" fontId="105" fillId="78" borderId="102" xfId="20964" applyFont="1" applyFill="1" applyBorder="1" applyAlignment="1">
      <alignment vertical="center"/>
    </xf>
    <xf numFmtId="164" fontId="106" fillId="78" borderId="100" xfId="7" applyNumberFormat="1" applyFont="1" applyFill="1" applyBorder="1" applyAlignment="1" applyProtection="1">
      <alignment horizontal="right" vertical="center"/>
      <protection locked="0"/>
    </xf>
    <xf numFmtId="0" fontId="105" fillId="77" borderId="101" xfId="20964" applyFont="1" applyFill="1" applyBorder="1" applyAlignment="1">
      <alignment vertical="center"/>
    </xf>
    <xf numFmtId="0" fontId="105" fillId="77" borderId="102" xfId="20964" applyFont="1" applyFill="1" applyBorder="1" applyAlignment="1">
      <alignment vertical="center"/>
    </xf>
    <xf numFmtId="164" fontId="105" fillId="77" borderId="99" xfId="7" applyNumberFormat="1" applyFont="1" applyFill="1" applyBorder="1" applyAlignment="1">
      <alignment horizontal="right" vertical="center"/>
    </xf>
    <xf numFmtId="0" fontId="110" fillId="3" borderId="98" xfId="20964" applyFont="1" applyFill="1" applyBorder="1" applyAlignment="1">
      <alignment horizontal="center" vertical="center"/>
    </xf>
    <xf numFmtId="0" fontId="111" fillId="78" borderId="100" xfId="20964" applyFont="1" applyFill="1" applyBorder="1" applyAlignment="1">
      <alignment horizontal="center" vertical="center"/>
    </xf>
    <xf numFmtId="0" fontId="45" fillId="78" borderId="102" xfId="20964" applyFont="1" applyFill="1" applyBorder="1" applyAlignment="1">
      <alignment vertical="center"/>
    </xf>
    <xf numFmtId="0" fontId="110" fillId="70" borderId="98" xfId="20964" applyFont="1" applyFill="1" applyBorder="1" applyAlignment="1">
      <alignment horizontal="center" vertical="center"/>
    </xf>
    <xf numFmtId="0" fontId="111" fillId="3" borderId="100" xfId="20964" applyFont="1" applyFill="1" applyBorder="1" applyAlignment="1">
      <alignment horizontal="center" vertical="center"/>
    </xf>
    <xf numFmtId="0" fontId="45" fillId="3" borderId="102" xfId="20964" applyFont="1" applyFill="1" applyBorder="1" applyAlignment="1">
      <alignment vertical="center"/>
    </xf>
    <xf numFmtId="0" fontId="107" fillId="70" borderId="100" xfId="20964" applyFont="1" applyFill="1" applyBorder="1" applyAlignment="1">
      <alignment horizontal="center" vertical="center"/>
    </xf>
    <xf numFmtId="0" fontId="19" fillId="70" borderId="100" xfId="20964" applyFont="1" applyFill="1" applyBorder="1" applyAlignment="1">
      <alignment horizontal="center" vertical="center"/>
    </xf>
    <xf numFmtId="0" fontId="101" fillId="0" borderId="100" xfId="0" applyFont="1" applyFill="1" applyBorder="1" applyAlignment="1">
      <alignment horizontal="left" vertical="center" wrapText="1"/>
    </xf>
    <xf numFmtId="10" fontId="97" fillId="0" borderId="100" xfId="20962" applyNumberFormat="1" applyFont="1" applyFill="1" applyBorder="1" applyAlignment="1">
      <alignment horizontal="left" vertical="center" wrapText="1"/>
    </xf>
    <xf numFmtId="1" fontId="3" fillId="0" borderId="86" xfId="0" applyNumberFormat="1" applyFont="1" applyFill="1" applyBorder="1" applyAlignment="1">
      <alignment horizontal="right" vertical="center" wrapText="1"/>
    </xf>
    <xf numFmtId="10" fontId="3" fillId="0" borderId="100" xfId="20962" applyNumberFormat="1" applyFont="1" applyFill="1" applyBorder="1" applyAlignment="1">
      <alignment horizontal="left" vertical="center" wrapText="1"/>
    </xf>
    <xf numFmtId="10" fontId="4" fillId="36" borderId="100" xfId="0" applyNumberFormat="1" applyFont="1" applyFill="1" applyBorder="1" applyAlignment="1">
      <alignment horizontal="left" vertical="center" wrapText="1"/>
    </xf>
    <xf numFmtId="10" fontId="101" fillId="0" borderId="100" xfId="20962" applyNumberFormat="1" applyFont="1" applyFill="1" applyBorder="1" applyAlignment="1">
      <alignment horizontal="left" vertical="center" wrapText="1"/>
    </xf>
    <xf numFmtId="10" fontId="4" fillId="36" borderId="100" xfId="20962" applyNumberFormat="1" applyFont="1" applyFill="1" applyBorder="1" applyAlignment="1">
      <alignment horizontal="left" vertical="center" wrapText="1"/>
    </xf>
    <xf numFmtId="10" fontId="4" fillId="36" borderId="100" xfId="0" applyNumberFormat="1" applyFont="1" applyFill="1" applyBorder="1" applyAlignment="1">
      <alignment horizontal="center" vertical="center" wrapText="1"/>
    </xf>
    <xf numFmtId="10" fontId="103" fillId="0" borderId="23" xfId="20962" applyNumberFormat="1" applyFont="1" applyFill="1" applyBorder="1" applyAlignment="1" applyProtection="1">
      <alignment horizontal="left" vertical="center"/>
    </xf>
    <xf numFmtId="0" fontId="4" fillId="36" borderId="100" xfId="0" applyFont="1" applyFill="1" applyBorder="1" applyAlignment="1">
      <alignment horizontal="left" vertical="center" wrapText="1"/>
    </xf>
    <xf numFmtId="0" fontId="3" fillId="0" borderId="100" xfId="0" applyFont="1" applyFill="1" applyBorder="1" applyAlignment="1">
      <alignment horizontal="left" vertical="center" wrapText="1"/>
    </xf>
    <xf numFmtId="10" fontId="4" fillId="36" borderId="86" xfId="0" applyNumberFormat="1" applyFont="1" applyFill="1" applyBorder="1" applyAlignment="1">
      <alignment horizontal="left" vertical="center" wrapText="1"/>
    </xf>
    <xf numFmtId="10" fontId="4" fillId="36" borderId="86" xfId="20962" applyNumberFormat="1" applyFont="1" applyFill="1" applyBorder="1" applyAlignment="1">
      <alignment horizontal="left" vertical="center" wrapText="1"/>
    </xf>
    <xf numFmtId="0" fontId="4" fillId="36" borderId="86" xfId="0" applyFont="1" applyFill="1" applyBorder="1" applyAlignment="1">
      <alignment horizontal="center" vertical="center" wrapText="1"/>
    </xf>
    <xf numFmtId="1" fontId="3" fillId="0" borderId="24" xfId="0" applyNumberFormat="1" applyFont="1" applyFill="1" applyBorder="1" applyAlignment="1">
      <alignment horizontal="right" vertical="center" wrapText="1"/>
    </xf>
    <xf numFmtId="0" fontId="4" fillId="36" borderId="87" xfId="0" applyFont="1" applyFill="1" applyBorder="1" applyAlignment="1">
      <alignment vertical="center" wrapText="1"/>
    </xf>
    <xf numFmtId="0" fontId="4" fillId="36" borderId="99" xfId="0" applyFont="1" applyFill="1" applyBorder="1" applyAlignment="1">
      <alignment vertical="center" wrapText="1"/>
    </xf>
    <xf numFmtId="0" fontId="4" fillId="36" borderId="75" xfId="0" applyFont="1" applyFill="1" applyBorder="1" applyAlignment="1">
      <alignment vertical="center" wrapText="1"/>
    </xf>
    <xf numFmtId="0" fontId="4" fillId="36" borderId="30" xfId="0" applyFont="1" applyFill="1" applyBorder="1" applyAlignment="1">
      <alignment vertical="center" wrapText="1"/>
    </xf>
    <xf numFmtId="0" fontId="84" fillId="0" borderId="100" xfId="0" applyFont="1" applyBorder="1"/>
    <xf numFmtId="0" fontId="6" fillId="0" borderId="100" xfId="17" applyFill="1" applyBorder="1" applyAlignment="1" applyProtection="1">
      <alignment horizontal="left" vertical="center"/>
    </xf>
    <xf numFmtId="0" fontId="6" fillId="0" borderId="100" xfId="17" applyBorder="1" applyAlignment="1" applyProtection="1"/>
    <xf numFmtId="0" fontId="84" fillId="0" borderId="100" xfId="0" applyFont="1" applyFill="1" applyBorder="1"/>
    <xf numFmtId="0" fontId="6" fillId="0" borderId="100" xfId="17" applyFill="1" applyBorder="1" applyAlignment="1" applyProtection="1">
      <alignment horizontal="left" vertical="center" wrapText="1"/>
    </xf>
    <xf numFmtId="0" fontId="6" fillId="0" borderId="100" xfId="17" applyFill="1" applyBorder="1" applyAlignment="1" applyProtection="1"/>
    <xf numFmtId="0" fontId="45" fillId="0" borderId="18" xfId="0" applyFont="1" applyBorder="1" applyAlignment="1">
      <alignment horizontal="center" vertical="center" wrapText="1"/>
    </xf>
    <xf numFmtId="0" fontId="45" fillId="0" borderId="19" xfId="0" applyFont="1" applyBorder="1" applyAlignment="1">
      <alignment horizontal="center" vertical="center" wrapText="1"/>
    </xf>
    <xf numFmtId="3" fontId="104" fillId="36" borderId="100" xfId="0" applyNumberFormat="1" applyFont="1" applyFill="1" applyBorder="1" applyAlignment="1">
      <alignment vertical="center" wrapText="1"/>
    </xf>
    <xf numFmtId="3" fontId="104" fillId="36" borderId="101" xfId="0" applyNumberFormat="1" applyFont="1" applyFill="1" applyBorder="1" applyAlignment="1">
      <alignment vertical="center" wrapText="1"/>
    </xf>
    <xf numFmtId="3" fontId="104" fillId="36" borderId="25" xfId="0" applyNumberFormat="1" applyFont="1" applyFill="1" applyBorder="1" applyAlignment="1">
      <alignment vertical="center" wrapText="1"/>
    </xf>
    <xf numFmtId="3" fontId="104" fillId="36" borderId="88" xfId="0" applyNumberFormat="1" applyFont="1" applyFill="1" applyBorder="1" applyAlignment="1">
      <alignment vertical="center" wrapText="1"/>
    </xf>
    <xf numFmtId="3" fontId="104" fillId="36" borderId="40" xfId="0" applyNumberFormat="1" applyFont="1" applyFill="1" applyBorder="1" applyAlignment="1">
      <alignment vertical="center" wrapText="1"/>
    </xf>
    <xf numFmtId="0" fontId="2" fillId="0" borderId="18" xfId="0" applyNumberFormat="1" applyFont="1" applyFill="1" applyBorder="1" applyAlignment="1">
      <alignment horizontal="left" vertical="center" wrapText="1" indent="1"/>
    </xf>
    <xf numFmtId="0" fontId="2" fillId="0" borderId="19"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applyBorder="1"/>
    <xf numFmtId="169" fontId="2" fillId="37" borderId="97" xfId="20" applyFont="1" applyBorder="1"/>
    <xf numFmtId="0" fontId="2" fillId="0" borderId="20" xfId="0" applyFont="1" applyFill="1" applyBorder="1" applyAlignment="1">
      <alignment horizontal="right" vertical="center" wrapText="1"/>
    </xf>
    <xf numFmtId="0" fontId="2" fillId="2" borderId="20" xfId="0" applyFont="1" applyFill="1" applyBorder="1" applyAlignment="1">
      <alignment horizontal="right" vertical="center"/>
    </xf>
    <xf numFmtId="0" fontId="45" fillId="0" borderId="20" xfId="0" applyFont="1" applyFill="1" applyBorder="1" applyAlignment="1">
      <alignment horizontal="center" vertical="center" wrapText="1"/>
    </xf>
    <xf numFmtId="0" fontId="2" fillId="2" borderId="22"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6" xfId="0" applyFont="1" applyFill="1" applyBorder="1"/>
    <xf numFmtId="0" fontId="3" fillId="3" borderId="103" xfId="0" applyFont="1" applyFill="1" applyBorder="1" applyAlignment="1">
      <alignment wrapText="1"/>
    </xf>
    <xf numFmtId="0" fontId="3" fillId="3" borderId="104" xfId="0" applyFont="1" applyFill="1" applyBorder="1"/>
    <xf numFmtId="0" fontId="4" fillId="3" borderId="81" xfId="0" applyFont="1" applyFill="1" applyBorder="1" applyAlignment="1">
      <alignment horizontal="center" wrapText="1"/>
    </xf>
    <xf numFmtId="0" fontId="3" fillId="0" borderId="100" xfId="0" applyFont="1" applyFill="1" applyBorder="1" applyAlignment="1">
      <alignment horizontal="center"/>
    </xf>
    <xf numFmtId="0" fontId="3" fillId="0" borderId="100" xfId="0" applyFont="1" applyBorder="1" applyAlignment="1">
      <alignment horizontal="center"/>
    </xf>
    <xf numFmtId="0" fontId="3" fillId="3" borderId="68"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7" xfId="0" applyFont="1" applyFill="1" applyBorder="1" applyAlignment="1">
      <alignment horizontal="center" vertical="center" wrapText="1"/>
    </xf>
    <xf numFmtId="0" fontId="3" fillId="0" borderId="20" xfId="0" applyFont="1" applyBorder="1"/>
    <xf numFmtId="0" fontId="3" fillId="0" borderId="100" xfId="0" applyFont="1" applyBorder="1" applyAlignment="1">
      <alignment wrapText="1"/>
    </xf>
    <xf numFmtId="164" fontId="3" fillId="0" borderId="100" xfId="7" applyNumberFormat="1" applyFont="1" applyBorder="1"/>
    <xf numFmtId="164" fontId="3" fillId="0" borderId="86" xfId="7" applyNumberFormat="1" applyFont="1" applyBorder="1"/>
    <xf numFmtId="0" fontId="100" fillId="0" borderId="100" xfId="0" applyFont="1" applyBorder="1" applyAlignment="1">
      <alignment horizontal="left" wrapText="1" indent="2"/>
    </xf>
    <xf numFmtId="169" fontId="9" fillId="37" borderId="100" xfId="20" applyBorder="1"/>
    <xf numFmtId="164" fontId="3" fillId="0" borderId="100" xfId="7" applyNumberFormat="1" applyFont="1" applyBorder="1" applyAlignment="1">
      <alignment vertical="center"/>
    </xf>
    <xf numFmtId="0" fontId="4" fillId="0" borderId="20" xfId="0" applyFont="1" applyBorder="1"/>
    <xf numFmtId="0" fontId="4" fillId="0" borderId="100" xfId="0" applyFont="1" applyBorder="1" applyAlignment="1">
      <alignment wrapText="1"/>
    </xf>
    <xf numFmtId="164" fontId="4" fillId="0" borderId="86" xfId="7" applyNumberFormat="1" applyFont="1" applyBorder="1"/>
    <xf numFmtId="0" fontId="112" fillId="3" borderId="68" xfId="0" applyFont="1" applyFill="1" applyBorder="1" applyAlignment="1">
      <alignment horizontal="left"/>
    </xf>
    <xf numFmtId="0" fontId="112"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7" xfId="7" applyNumberFormat="1" applyFont="1" applyFill="1" applyBorder="1"/>
    <xf numFmtId="0" fontId="100" fillId="0" borderId="100"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97" xfId="0" applyFont="1" applyFill="1" applyBorder="1"/>
    <xf numFmtId="0" fontId="4" fillId="0" borderId="22" xfId="0" applyFont="1" applyBorder="1"/>
    <xf numFmtId="0" fontId="4" fillId="0" borderId="23" xfId="0" applyFont="1" applyBorder="1" applyAlignment="1">
      <alignment wrapText="1"/>
    </xf>
    <xf numFmtId="10" fontId="4" fillId="0" borderId="24" xfId="20962" applyNumberFormat="1" applyFont="1" applyBorder="1"/>
    <xf numFmtId="0" fontId="2" fillId="2" borderId="90" xfId="0" applyFont="1" applyFill="1" applyBorder="1" applyAlignment="1">
      <alignment horizontal="right" vertical="center"/>
    </xf>
    <xf numFmtId="193" fontId="87" fillId="2" borderId="93" xfId="0" applyNumberFormat="1" applyFont="1" applyFill="1" applyBorder="1" applyAlignment="1" applyProtection="1">
      <alignment vertical="center"/>
      <protection locked="0"/>
    </xf>
    <xf numFmtId="0" fontId="113" fillId="0" borderId="0" xfId="11" applyFont="1" applyFill="1" applyBorder="1" applyProtection="1"/>
    <xf numFmtId="0" fontId="113" fillId="0" borderId="0" xfId="11" applyFont="1" applyFill="1" applyBorder="1" applyAlignment="1" applyProtection="1"/>
    <xf numFmtId="0" fontId="115" fillId="0" borderId="0" xfId="11" applyFont="1" applyFill="1" applyBorder="1" applyAlignment="1" applyProtection="1"/>
    <xf numFmtId="0" fontId="118" fillId="0" borderId="115" xfId="13" applyFont="1" applyFill="1" applyBorder="1" applyAlignment="1" applyProtection="1">
      <alignment horizontal="left" vertical="center" wrapText="1"/>
      <protection locked="0"/>
    </xf>
    <xf numFmtId="49" fontId="118" fillId="0" borderId="115" xfId="5" applyNumberFormat="1" applyFont="1" applyFill="1" applyBorder="1" applyAlignment="1" applyProtection="1">
      <alignment horizontal="right" vertical="center"/>
      <protection locked="0"/>
    </xf>
    <xf numFmtId="49" fontId="119" fillId="0" borderId="115" xfId="5" applyNumberFormat="1" applyFont="1" applyFill="1" applyBorder="1" applyAlignment="1" applyProtection="1">
      <alignment horizontal="right" vertical="center"/>
      <protection locked="0"/>
    </xf>
    <xf numFmtId="0" fontId="114" fillId="0" borderId="115" xfId="0" applyFont="1" applyFill="1" applyBorder="1"/>
    <xf numFmtId="166" fontId="113" fillId="0" borderId="115" xfId="20965" applyFont="1" applyFill="1" applyBorder="1"/>
    <xf numFmtId="49" fontId="118" fillId="0" borderId="115" xfId="5" applyNumberFormat="1" applyFont="1" applyFill="1" applyBorder="1" applyAlignment="1" applyProtection="1">
      <alignment horizontal="right" vertical="center" wrapText="1"/>
      <protection locked="0"/>
    </xf>
    <xf numFmtId="49" fontId="119" fillId="0" borderId="115" xfId="5" applyNumberFormat="1" applyFont="1" applyFill="1" applyBorder="1" applyAlignment="1" applyProtection="1">
      <alignment horizontal="right" vertical="center" wrapText="1"/>
      <protection locked="0"/>
    </xf>
    <xf numFmtId="0" fontId="114" fillId="0" borderId="0" xfId="0" applyFont="1" applyFill="1"/>
    <xf numFmtId="0" fontId="113" fillId="0" borderId="115" xfId="0" applyNumberFormat="1" applyFont="1" applyFill="1" applyBorder="1" applyAlignment="1">
      <alignment horizontal="left" vertical="center" wrapText="1"/>
    </xf>
    <xf numFmtId="0" fontId="117" fillId="0" borderId="115" xfId="0" applyFont="1" applyFill="1" applyBorder="1"/>
    <xf numFmtId="0" fontId="114" fillId="0" borderId="0" xfId="0" applyFont="1" applyFill="1" applyBorder="1"/>
    <xf numFmtId="0" fontId="116" fillId="0" borderId="115" xfId="0" applyFont="1" applyFill="1" applyBorder="1" applyAlignment="1">
      <alignment horizontal="left" indent="1"/>
    </xf>
    <xf numFmtId="0" fontId="116" fillId="0" borderId="115" xfId="0" applyFont="1" applyFill="1" applyBorder="1" applyAlignment="1">
      <alignment horizontal="left" wrapText="1" indent="1"/>
    </xf>
    <xf numFmtId="0" fontId="113" fillId="0" borderId="115" xfId="0" applyFont="1" applyFill="1" applyBorder="1" applyAlignment="1">
      <alignment horizontal="left" indent="1"/>
    </xf>
    <xf numFmtId="0" fontId="113" fillId="0" borderId="115" xfId="0" applyNumberFormat="1" applyFont="1" applyFill="1" applyBorder="1" applyAlignment="1">
      <alignment horizontal="left" indent="1"/>
    </xf>
    <xf numFmtId="0" fontId="113" fillId="0" borderId="115" xfId="0" applyFont="1" applyFill="1" applyBorder="1" applyAlignment="1">
      <alignment horizontal="left" wrapText="1" indent="2"/>
    </xf>
    <xf numFmtId="0" fontId="116" fillId="0" borderId="115" xfId="0" applyFont="1" applyFill="1" applyBorder="1" applyAlignment="1">
      <alignment horizontal="left" vertical="center" indent="1"/>
    </xf>
    <xf numFmtId="0" fontId="114" fillId="0" borderId="115" xfId="0" applyFont="1" applyFill="1" applyBorder="1" applyAlignment="1">
      <alignment horizontal="left" wrapText="1"/>
    </xf>
    <xf numFmtId="0" fontId="114" fillId="0" borderId="115" xfId="0" applyFont="1" applyFill="1" applyBorder="1" applyAlignment="1">
      <alignment horizontal="left" wrapText="1" indent="2"/>
    </xf>
    <xf numFmtId="49" fontId="114" fillId="0" borderId="115" xfId="0" applyNumberFormat="1" applyFont="1" applyFill="1" applyBorder="1" applyAlignment="1">
      <alignment horizontal="left" indent="3"/>
    </xf>
    <xf numFmtId="49" fontId="114" fillId="0" borderId="115" xfId="0" applyNumberFormat="1" applyFont="1" applyFill="1" applyBorder="1" applyAlignment="1">
      <alignment horizontal="left" indent="1"/>
    </xf>
    <xf numFmtId="49" fontId="114" fillId="0" borderId="115" xfId="0" applyNumberFormat="1" applyFont="1" applyFill="1" applyBorder="1" applyAlignment="1">
      <alignment horizontal="left" vertical="top" wrapText="1" indent="2"/>
    </xf>
    <xf numFmtId="49" fontId="114" fillId="0" borderId="115" xfId="0" applyNumberFormat="1" applyFont="1" applyFill="1" applyBorder="1" applyAlignment="1">
      <alignment horizontal="left" wrapText="1" indent="3"/>
    </xf>
    <xf numFmtId="49" fontId="114" fillId="0" borderId="115" xfId="0" applyNumberFormat="1" applyFont="1" applyFill="1" applyBorder="1" applyAlignment="1">
      <alignment horizontal="left" wrapText="1" indent="2"/>
    </xf>
    <xf numFmtId="0" fontId="114" fillId="0" borderId="115" xfId="0" applyNumberFormat="1" applyFont="1" applyFill="1" applyBorder="1" applyAlignment="1">
      <alignment horizontal="left" wrapText="1" indent="1"/>
    </xf>
    <xf numFmtId="49" fontId="114" fillId="0" borderId="115" xfId="0" applyNumberFormat="1" applyFont="1" applyFill="1" applyBorder="1" applyAlignment="1">
      <alignment horizontal="left" wrapText="1" indent="1"/>
    </xf>
    <xf numFmtId="0" fontId="116" fillId="0" borderId="74" xfId="0" applyNumberFormat="1" applyFont="1" applyFill="1" applyBorder="1" applyAlignment="1">
      <alignment horizontal="left" vertical="center" wrapText="1"/>
    </xf>
    <xf numFmtId="0" fontId="114" fillId="0" borderId="116" xfId="0" applyFont="1" applyFill="1" applyBorder="1" applyAlignment="1">
      <alignment horizontal="center" vertical="center" wrapText="1"/>
    </xf>
    <xf numFmtId="0" fontId="116" fillId="0" borderId="115" xfId="0" applyNumberFormat="1" applyFont="1" applyFill="1" applyBorder="1" applyAlignment="1">
      <alignment horizontal="left" vertical="center" wrapText="1"/>
    </xf>
    <xf numFmtId="0" fontId="114" fillId="0" borderId="115" xfId="0" applyFont="1" applyFill="1" applyBorder="1" applyAlignment="1">
      <alignment horizontal="left" indent="1"/>
    </xf>
    <xf numFmtId="0" fontId="6" fillId="0" borderId="115" xfId="17" applyBorder="1" applyAlignment="1" applyProtection="1"/>
    <xf numFmtId="0" fontId="117" fillId="0" borderId="115"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0" xfId="0" applyFont="1" applyFill="1" applyBorder="1" applyAlignment="1">
      <alignment horizontal="center" vertical="center" wrapText="1"/>
    </xf>
    <xf numFmtId="14" fontId="84" fillId="0" borderId="0" xfId="0" applyNumberFormat="1" applyFont="1" applyFill="1"/>
    <xf numFmtId="0" fontId="120" fillId="0" borderId="115" xfId="13" applyFont="1" applyFill="1" applyBorder="1" applyAlignment="1" applyProtection="1">
      <alignment horizontal="left" vertical="center" wrapText="1"/>
      <protection locked="0"/>
    </xf>
    <xf numFmtId="0" fontId="114" fillId="0" borderId="0" xfId="0" applyFont="1" applyFill="1" applyAlignment="1">
      <alignment horizontal="left" vertical="top" wrapText="1"/>
    </xf>
    <xf numFmtId="0" fontId="114" fillId="0" borderId="0" xfId="0" applyFont="1" applyFill="1" applyAlignment="1">
      <alignment wrapText="1"/>
    </xf>
    <xf numFmtId="0" fontId="114" fillId="0" borderId="115" xfId="0" applyFont="1" applyFill="1" applyBorder="1" applyAlignment="1">
      <alignment horizontal="center" vertical="center"/>
    </xf>
    <xf numFmtId="0" fontId="114" fillId="0" borderId="115" xfId="0" applyFont="1" applyFill="1" applyBorder="1" applyAlignment="1">
      <alignment horizontal="center" vertical="center" wrapText="1"/>
    </xf>
    <xf numFmtId="0" fontId="117" fillId="0" borderId="0" xfId="0" applyFont="1" applyFill="1"/>
    <xf numFmtId="0" fontId="114" fillId="0" borderId="115" xfId="0" applyFont="1" applyFill="1" applyBorder="1" applyAlignment="1">
      <alignment wrapText="1"/>
    </xf>
    <xf numFmtId="0" fontId="114" fillId="0" borderId="115" xfId="0" applyFont="1" applyFill="1" applyBorder="1" applyAlignment="1">
      <alignment horizontal="left" indent="8"/>
    </xf>
    <xf numFmtId="0" fontId="114" fillId="0" borderId="0" xfId="0" applyFont="1" applyFill="1" applyBorder="1" applyAlignment="1">
      <alignment horizontal="left"/>
    </xf>
    <xf numFmtId="0" fontId="117" fillId="0" borderId="0" xfId="0" applyFont="1" applyFill="1" applyBorder="1"/>
    <xf numFmtId="0" fontId="117" fillId="0" borderId="7" xfId="0" applyFont="1" applyFill="1" applyBorder="1"/>
    <xf numFmtId="0" fontId="114" fillId="0" borderId="0" xfId="0" applyFont="1" applyFill="1" applyBorder="1" applyAlignment="1">
      <alignment horizontal="center" vertical="center"/>
    </xf>
    <xf numFmtId="49" fontId="114" fillId="0" borderId="115" xfId="0" applyNumberFormat="1" applyFont="1" applyFill="1" applyBorder="1" applyAlignment="1">
      <alignment horizontal="center" vertical="center" wrapText="1"/>
    </xf>
    <xf numFmtId="0" fontId="114" fillId="0" borderId="115" xfId="0" applyFont="1" applyFill="1" applyBorder="1" applyAlignment="1">
      <alignment horizontal="center"/>
    </xf>
    <xf numFmtId="0" fontId="114" fillId="0" borderId="7" xfId="0" applyFont="1" applyFill="1" applyBorder="1"/>
    <xf numFmtId="0" fontId="114" fillId="0" borderId="115" xfId="0" applyFont="1" applyFill="1" applyBorder="1" applyAlignment="1">
      <alignment horizontal="left" indent="2"/>
    </xf>
    <xf numFmtId="0" fontId="114" fillId="0" borderId="115" xfId="0" applyNumberFormat="1" applyFont="1" applyFill="1" applyBorder="1" applyAlignment="1">
      <alignment horizontal="left" indent="1"/>
    </xf>
    <xf numFmtId="0" fontId="114" fillId="0" borderId="0" xfId="0" applyFont="1" applyFill="1" applyAlignment="1">
      <alignment horizontal="center" vertical="center"/>
    </xf>
    <xf numFmtId="0" fontId="122" fillId="0" borderId="0" xfId="0" applyFont="1" applyFill="1"/>
    <xf numFmtId="0" fontId="122" fillId="0" borderId="0" xfId="0" applyFont="1" applyFill="1" applyAlignment="1">
      <alignment horizontal="center" vertical="center"/>
    </xf>
    <xf numFmtId="0" fontId="116" fillId="0" borderId="115" xfId="0" applyFont="1" applyFill="1" applyBorder="1" applyAlignment="1">
      <alignment horizontal="center" vertical="center" wrapText="1"/>
    </xf>
    <xf numFmtId="0" fontId="114" fillId="79" borderId="115" xfId="0" applyFont="1" applyFill="1" applyBorder="1"/>
    <xf numFmtId="0" fontId="117" fillId="79" borderId="115" xfId="0" applyFont="1" applyFill="1" applyBorder="1"/>
    <xf numFmtId="0" fontId="0" fillId="0" borderId="115" xfId="0" applyBorder="1" applyAlignment="1">
      <alignment horizontal="left" indent="2"/>
    </xf>
    <xf numFmtId="0" fontId="0" fillId="0" borderId="116" xfId="0" applyBorder="1" applyAlignment="1">
      <alignment horizontal="left" indent="2"/>
    </xf>
    <xf numFmtId="0" fontId="0" fillId="0" borderId="115" xfId="0" applyFill="1" applyBorder="1" applyAlignment="1">
      <alignment horizontal="left" indent="2"/>
    </xf>
    <xf numFmtId="0" fontId="124" fillId="0" borderId="122" xfId="0" applyNumberFormat="1" applyFont="1" applyFill="1" applyBorder="1" applyAlignment="1">
      <alignment vertical="center" wrapText="1" readingOrder="1"/>
    </xf>
    <xf numFmtId="0" fontId="124" fillId="0" borderId="123" xfId="0" applyNumberFormat="1" applyFont="1" applyFill="1" applyBorder="1" applyAlignment="1">
      <alignment vertical="center" wrapText="1" readingOrder="1"/>
    </xf>
    <xf numFmtId="0" fontId="124" fillId="0" borderId="123" xfId="0" applyNumberFormat="1" applyFont="1" applyFill="1" applyBorder="1" applyAlignment="1">
      <alignment horizontal="left" vertical="center" wrapText="1" indent="1" readingOrder="1"/>
    </xf>
    <xf numFmtId="0" fontId="124" fillId="0" borderId="124" xfId="0" applyNumberFormat="1" applyFont="1" applyFill="1" applyBorder="1" applyAlignment="1">
      <alignment vertical="center" wrapText="1" readingOrder="1"/>
    </xf>
    <xf numFmtId="0" fontId="125" fillId="0" borderId="115" xfId="0" applyNumberFormat="1" applyFont="1" applyFill="1" applyBorder="1" applyAlignment="1">
      <alignment vertical="center" wrapText="1" readingOrder="1"/>
    </xf>
    <xf numFmtId="0" fontId="114" fillId="0" borderId="116" xfId="0" applyFont="1" applyFill="1" applyBorder="1" applyAlignment="1">
      <alignment horizontal="center" vertical="center" wrapText="1"/>
    </xf>
    <xf numFmtId="0" fontId="0" fillId="0" borderId="7" xfId="0" applyBorder="1"/>
    <xf numFmtId="0" fontId="114" fillId="0" borderId="107" xfId="0" applyFont="1" applyFill="1" applyBorder="1" applyAlignment="1">
      <alignment horizontal="center" vertical="center" wrapText="1"/>
    </xf>
    <xf numFmtId="0" fontId="0" fillId="0" borderId="115" xfId="0" applyBorder="1" applyAlignment="1">
      <alignment horizontal="left" indent="3"/>
    </xf>
    <xf numFmtId="0" fontId="114" fillId="0" borderId="7" xfId="0" applyFont="1" applyFill="1" applyBorder="1" applyAlignment="1">
      <alignment horizontal="center" vertical="center" wrapText="1"/>
    </xf>
    <xf numFmtId="0" fontId="114" fillId="0" borderId="115" xfId="0" applyFont="1" applyFill="1" applyBorder="1" applyAlignment="1">
      <alignment horizontal="center" vertical="center" wrapText="1"/>
    </xf>
    <xf numFmtId="164" fontId="2" fillId="0" borderId="0" xfId="7" applyNumberFormat="1" applyFont="1"/>
    <xf numFmtId="164" fontId="84" fillId="0" borderId="0" xfId="7" applyNumberFormat="1" applyFont="1"/>
    <xf numFmtId="164" fontId="84" fillId="0" borderId="0" xfId="7" applyNumberFormat="1" applyFont="1" applyBorder="1"/>
    <xf numFmtId="164" fontId="2" fillId="0" borderId="0" xfId="7" applyNumberFormat="1" applyFont="1" applyBorder="1"/>
    <xf numFmtId="164" fontId="2" fillId="0" borderId="0" xfId="7" applyNumberFormat="1" applyFont="1" applyFill="1" applyBorder="1" applyProtection="1"/>
    <xf numFmtId="164" fontId="2" fillId="0" borderId="0" xfId="7" applyNumberFormat="1" applyFont="1" applyFill="1" applyBorder="1" applyProtection="1">
      <protection locked="0"/>
    </xf>
    <xf numFmtId="164" fontId="46" fillId="0" borderId="0" xfId="7" applyNumberFormat="1" applyFont="1" applyFill="1" applyBorder="1" applyAlignment="1" applyProtection="1">
      <alignment horizontal="right"/>
      <protection locked="0"/>
    </xf>
    <xf numFmtId="164" fontId="2" fillId="0" borderId="3" xfId="7" applyNumberFormat="1" applyFont="1" applyFill="1" applyBorder="1" applyAlignment="1">
      <alignment horizontal="center" vertical="center" wrapText="1"/>
    </xf>
    <xf numFmtId="164" fontId="2" fillId="0" borderId="21" xfId="7" applyNumberFormat="1" applyFont="1" applyFill="1" applyBorder="1" applyAlignment="1">
      <alignment horizontal="center" vertical="center" wrapText="1"/>
    </xf>
    <xf numFmtId="164" fontId="2" fillId="0" borderId="3" xfId="7" applyNumberFormat="1" applyFont="1" applyFill="1" applyBorder="1" applyAlignment="1" applyProtection="1">
      <alignment horizontal="right"/>
      <protection locked="0"/>
    </xf>
    <xf numFmtId="164" fontId="2" fillId="0" borderId="21" xfId="7" applyNumberFormat="1" applyFont="1" applyFill="1" applyBorder="1" applyAlignment="1" applyProtection="1">
      <alignment horizontal="right"/>
      <protection locked="0"/>
    </xf>
    <xf numFmtId="164" fontId="2" fillId="36" borderId="3" xfId="7" applyNumberFormat="1" applyFont="1" applyFill="1" applyBorder="1" applyAlignment="1" applyProtection="1">
      <alignment horizontal="right"/>
    </xf>
    <xf numFmtId="164" fontId="2" fillId="36" borderId="21" xfId="7" applyNumberFormat="1" applyFont="1" applyFill="1" applyBorder="1" applyAlignment="1" applyProtection="1">
      <alignment horizontal="right"/>
    </xf>
    <xf numFmtId="164" fontId="2" fillId="36" borderId="3" xfId="7" applyNumberFormat="1" applyFont="1" applyFill="1" applyBorder="1" applyAlignment="1">
      <alignment horizontal="right"/>
    </xf>
    <xf numFmtId="164" fontId="2" fillId="3" borderId="3" xfId="7" applyNumberFormat="1" applyFont="1" applyFill="1" applyBorder="1" applyAlignment="1" applyProtection="1">
      <alignment horizontal="right"/>
      <protection locked="0"/>
    </xf>
    <xf numFmtId="164" fontId="2" fillId="3" borderId="3" xfId="7" applyNumberFormat="1" applyFont="1" applyFill="1" applyBorder="1" applyAlignment="1" applyProtection="1">
      <alignment horizontal="right"/>
    </xf>
    <xf numFmtId="164" fontId="2" fillId="3" borderId="21" xfId="7" applyNumberFormat="1" applyFont="1" applyFill="1" applyBorder="1" applyAlignment="1" applyProtection="1">
      <alignment horizontal="right"/>
    </xf>
    <xf numFmtId="164" fontId="45" fillId="0" borderId="3" xfId="7" applyNumberFormat="1" applyFont="1" applyFill="1" applyBorder="1" applyAlignment="1">
      <alignment horizontal="center"/>
    </xf>
    <xf numFmtId="164" fontId="45" fillId="3" borderId="3" xfId="7" applyNumberFormat="1" applyFont="1" applyFill="1" applyBorder="1" applyAlignment="1">
      <alignment horizontal="center"/>
    </xf>
    <xf numFmtId="164" fontId="2" fillId="36" borderId="23" xfId="7" applyNumberFormat="1" applyFont="1" applyFill="1" applyBorder="1" applyAlignment="1">
      <alignment horizontal="right"/>
    </xf>
    <xf numFmtId="164" fontId="2" fillId="36" borderId="23" xfId="7" applyNumberFormat="1" applyFont="1" applyFill="1" applyBorder="1" applyAlignment="1" applyProtection="1">
      <alignment horizontal="right"/>
    </xf>
    <xf numFmtId="164" fontId="2" fillId="36" borderId="24" xfId="7" applyNumberFormat="1" applyFont="1" applyFill="1" applyBorder="1" applyAlignment="1" applyProtection="1">
      <alignment horizontal="right"/>
    </xf>
    <xf numFmtId="164" fontId="127" fillId="36" borderId="3" xfId="7" applyNumberFormat="1" applyFont="1" applyFill="1" applyBorder="1" applyAlignment="1">
      <alignment horizontal="right"/>
    </xf>
    <xf numFmtId="164" fontId="127" fillId="36" borderId="3" xfId="7" applyNumberFormat="1" applyFont="1" applyFill="1" applyBorder="1" applyAlignment="1" applyProtection="1">
      <alignment horizontal="right"/>
    </xf>
    <xf numFmtId="164" fontId="127" fillId="0" borderId="3" xfId="7" applyNumberFormat="1" applyFont="1" applyFill="1" applyBorder="1" applyAlignment="1" applyProtection="1">
      <alignment horizontal="right"/>
      <protection locked="0"/>
    </xf>
    <xf numFmtId="164" fontId="127" fillId="36" borderId="21" xfId="7" applyNumberFormat="1" applyFont="1" applyFill="1" applyBorder="1" applyAlignment="1" applyProtection="1">
      <alignment horizontal="right"/>
    </xf>
    <xf numFmtId="164" fontId="127" fillId="36" borderId="23" xfId="7" applyNumberFormat="1" applyFont="1" applyFill="1" applyBorder="1" applyAlignment="1">
      <alignment horizontal="right"/>
    </xf>
    <xf numFmtId="164" fontId="2" fillId="0" borderId="3" xfId="7" applyNumberFormat="1" applyFont="1" applyFill="1" applyBorder="1" applyAlignment="1" applyProtection="1">
      <alignment horizontal="right"/>
    </xf>
    <xf numFmtId="164" fontId="104" fillId="0" borderId="100" xfId="7" applyNumberFormat="1" applyFont="1" applyBorder="1" applyAlignment="1">
      <alignment vertical="center" wrapText="1"/>
    </xf>
    <xf numFmtId="164" fontId="84" fillId="0" borderId="20" xfId="7" applyNumberFormat="1" applyFont="1" applyBorder="1" applyAlignment="1"/>
    <xf numFmtId="0" fontId="100" fillId="3" borderId="128" xfId="0" applyFont="1" applyFill="1" applyBorder="1" applyAlignment="1">
      <alignment horizontal="left"/>
    </xf>
    <xf numFmtId="0" fontId="2" fillId="0" borderId="115" xfId="0" applyFont="1" applyFill="1" applyBorder="1" applyAlignment="1">
      <alignment horizontal="center" vertical="center" wrapText="1"/>
    </xf>
    <xf numFmtId="0" fontId="2" fillId="0" borderId="86" xfId="0" applyFont="1" applyFill="1" applyBorder="1" applyAlignment="1">
      <alignment horizontal="center" vertical="center" wrapText="1"/>
    </xf>
    <xf numFmtId="0" fontId="3" fillId="3" borderId="129" xfId="0" applyFont="1" applyFill="1" applyBorder="1" applyAlignment="1">
      <alignment vertical="center"/>
    </xf>
    <xf numFmtId="0" fontId="3" fillId="0" borderId="115" xfId="0" applyFont="1" applyFill="1" applyBorder="1" applyAlignment="1">
      <alignment vertical="center"/>
    </xf>
    <xf numFmtId="0" fontId="4" fillId="0" borderId="115" xfId="0" applyFont="1" applyFill="1" applyBorder="1" applyAlignment="1">
      <alignment vertical="center"/>
    </xf>
    <xf numFmtId="165" fontId="3" fillId="0" borderId="127" xfId="20962" applyNumberFormat="1" applyFont="1" applyFill="1" applyBorder="1" applyAlignment="1">
      <alignment vertical="center"/>
    </xf>
    <xf numFmtId="165" fontId="3" fillId="0" borderId="73" xfId="20962" applyNumberFormat="1" applyFont="1" applyFill="1" applyBorder="1" applyAlignment="1">
      <alignment vertical="center"/>
    </xf>
    <xf numFmtId="165" fontId="3" fillId="0" borderId="130" xfId="20962" applyNumberFormat="1" applyFont="1" applyFill="1" applyBorder="1" applyAlignment="1">
      <alignment vertical="center"/>
    </xf>
    <xf numFmtId="164" fontId="3" fillId="0" borderId="89" xfId="7" applyNumberFormat="1" applyFont="1" applyFill="1" applyBorder="1" applyAlignment="1">
      <alignment vertical="center"/>
    </xf>
    <xf numFmtId="164" fontId="3" fillId="0" borderId="69" xfId="7" applyNumberFormat="1" applyFont="1" applyFill="1" applyBorder="1" applyAlignment="1">
      <alignment vertical="center"/>
    </xf>
    <xf numFmtId="164" fontId="3" fillId="3" borderId="129" xfId="7" applyNumberFormat="1" applyFont="1" applyFill="1" applyBorder="1" applyAlignment="1">
      <alignment vertical="center"/>
    </xf>
    <xf numFmtId="164" fontId="3" fillId="3" borderId="88" xfId="7" applyNumberFormat="1" applyFont="1" applyFill="1" applyBorder="1" applyAlignment="1">
      <alignment vertical="center"/>
    </xf>
    <xf numFmtId="164" fontId="3" fillId="0" borderId="73" xfId="7" applyNumberFormat="1" applyFont="1" applyFill="1" applyBorder="1" applyAlignment="1">
      <alignment vertical="center"/>
    </xf>
    <xf numFmtId="164" fontId="3" fillId="0" borderId="130" xfId="7" applyNumberFormat="1" applyFont="1" applyFill="1" applyBorder="1" applyAlignment="1">
      <alignment vertical="center"/>
    </xf>
    <xf numFmtId="164" fontId="3" fillId="0" borderId="7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19" xfId="7" applyNumberFormat="1" applyFont="1" applyFill="1" applyBorder="1" applyAlignment="1">
      <alignment vertical="center"/>
    </xf>
    <xf numFmtId="164" fontId="3" fillId="0" borderId="127" xfId="7" applyNumberFormat="1" applyFont="1" applyFill="1" applyBorder="1" applyAlignment="1">
      <alignment vertical="center"/>
    </xf>
    <xf numFmtId="165" fontId="106" fillId="0" borderId="100" xfId="20962" applyNumberFormat="1" applyFont="1" applyFill="1" applyBorder="1" applyAlignment="1" applyProtection="1">
      <alignment horizontal="right" vertical="center"/>
      <protection locked="0"/>
    </xf>
    <xf numFmtId="164" fontId="114" fillId="0" borderId="0" xfId="7" applyNumberFormat="1" applyFont="1" applyFill="1"/>
    <xf numFmtId="164" fontId="117" fillId="0" borderId="115" xfId="7" applyNumberFormat="1" applyFont="1" applyFill="1" applyBorder="1" applyAlignment="1">
      <alignment horizontal="center" vertical="center" wrapText="1"/>
    </xf>
    <xf numFmtId="164" fontId="114" fillId="0" borderId="115" xfId="7" applyNumberFormat="1" applyFont="1" applyFill="1" applyBorder="1"/>
    <xf numFmtId="164" fontId="117" fillId="0" borderId="115" xfId="7" applyNumberFormat="1" applyFont="1" applyFill="1" applyBorder="1"/>
    <xf numFmtId="164" fontId="114" fillId="0" borderId="115" xfId="7" applyNumberFormat="1" applyFont="1" applyFill="1" applyBorder="1" applyAlignment="1">
      <alignment horizontal="center" vertical="center"/>
    </xf>
    <xf numFmtId="164" fontId="114" fillId="0" borderId="115" xfId="7" applyNumberFormat="1" applyFont="1" applyFill="1" applyBorder="1" applyAlignment="1">
      <alignment horizontal="center" vertical="center" wrapText="1"/>
    </xf>
    <xf numFmtId="164" fontId="114" fillId="0" borderId="116" xfId="7" applyNumberFormat="1" applyFont="1" applyFill="1" applyBorder="1" applyAlignment="1">
      <alignment horizontal="center" vertical="center" wrapText="1"/>
    </xf>
    <xf numFmtId="164" fontId="113" fillId="0" borderId="115" xfId="7" applyNumberFormat="1" applyFont="1" applyFill="1" applyBorder="1"/>
    <xf numFmtId="164" fontId="114" fillId="0" borderId="0" xfId="7" applyNumberFormat="1" applyFont="1" applyFill="1" applyAlignment="1">
      <alignment wrapText="1"/>
    </xf>
    <xf numFmtId="164" fontId="114" fillId="0" borderId="0" xfId="7" applyNumberFormat="1" applyFont="1" applyFill="1" applyBorder="1" applyAlignment="1">
      <alignment horizontal="center" vertical="center" wrapText="1"/>
    </xf>
    <xf numFmtId="164" fontId="114" fillId="0" borderId="7" xfId="7" applyNumberFormat="1" applyFont="1" applyFill="1" applyBorder="1" applyAlignment="1">
      <alignment wrapText="1"/>
    </xf>
    <xf numFmtId="164" fontId="114" fillId="0" borderId="7" xfId="7" applyNumberFormat="1" applyFont="1" applyFill="1" applyBorder="1" applyAlignment="1">
      <alignment horizontal="center" vertical="center" wrapText="1"/>
    </xf>
    <xf numFmtId="164" fontId="114" fillId="80" borderId="115" xfId="7" applyNumberFormat="1" applyFont="1" applyFill="1" applyBorder="1"/>
    <xf numFmtId="0" fontId="114" fillId="81" borderId="115" xfId="0" applyFont="1" applyFill="1" applyBorder="1"/>
    <xf numFmtId="164" fontId="117" fillId="0" borderId="7" xfId="7" applyNumberFormat="1" applyFont="1" applyFill="1" applyBorder="1"/>
    <xf numFmtId="164" fontId="114" fillId="0" borderId="7" xfId="7" applyNumberFormat="1" applyFont="1" applyFill="1" applyBorder="1"/>
    <xf numFmtId="0" fontId="114" fillId="0" borderId="89" xfId="0" applyFont="1" applyFill="1" applyBorder="1"/>
    <xf numFmtId="164" fontId="113" fillId="0" borderId="115" xfId="7" applyNumberFormat="1" applyFont="1" applyFill="1" applyBorder="1" applyAlignment="1">
      <alignment horizontal="left" vertical="center" wrapText="1"/>
    </xf>
    <xf numFmtId="164" fontId="116" fillId="0" borderId="115" xfId="7" applyNumberFormat="1" applyFont="1" applyFill="1" applyBorder="1" applyAlignment="1">
      <alignment horizontal="left" vertical="center" wrapText="1"/>
    </xf>
    <xf numFmtId="164" fontId="122" fillId="0" borderId="115" xfId="7" applyNumberFormat="1" applyFont="1" applyBorder="1"/>
    <xf numFmtId="164" fontId="128" fillId="0" borderId="115" xfId="7" applyNumberFormat="1" applyFont="1" applyBorder="1"/>
    <xf numFmtId="165" fontId="2" fillId="37" borderId="0" xfId="20962" applyNumberFormat="1" applyFont="1" applyFill="1" applyBorder="1"/>
    <xf numFmtId="165" fontId="2" fillId="37" borderId="97" xfId="20962" applyNumberFormat="1" applyFont="1" applyFill="1" applyBorder="1"/>
    <xf numFmtId="165" fontId="122" fillId="0" borderId="115" xfId="20962" applyNumberFormat="1" applyFont="1" applyBorder="1"/>
    <xf numFmtId="165" fontId="128" fillId="0" borderId="115" xfId="20962" applyNumberFormat="1" applyFont="1" applyBorder="1"/>
    <xf numFmtId="0" fontId="2" fillId="0" borderId="17" xfId="0" applyFont="1" applyBorder="1" applyAlignment="1">
      <alignment horizontal="right" vertical="center" wrapText="1"/>
    </xf>
    <xf numFmtId="0" fontId="2" fillId="0" borderId="68" xfId="0" applyFont="1" applyBorder="1"/>
    <xf numFmtId="0" fontId="45" fillId="0" borderId="115" xfId="0" applyFont="1" applyFill="1" applyBorder="1" applyAlignment="1">
      <alignment horizontal="center" vertical="center" wrapText="1"/>
    </xf>
    <xf numFmtId="0" fontId="65" fillId="0" borderId="115" xfId="0" applyFont="1" applyFill="1" applyBorder="1" applyAlignment="1">
      <alignment horizontal="left" vertical="center" wrapText="1"/>
    </xf>
    <xf numFmtId="0" fontId="2" fillId="0" borderId="115" xfId="0" applyFont="1" applyBorder="1" applyAlignment="1">
      <alignment vertical="center" wrapText="1"/>
    </xf>
    <xf numFmtId="193" fontId="2" fillId="0" borderId="115" xfId="0" applyNumberFormat="1" applyFont="1" applyFill="1" applyBorder="1" applyAlignment="1" applyProtection="1">
      <alignment vertical="center" wrapText="1"/>
      <protection locked="0"/>
    </xf>
    <xf numFmtId="193" fontId="2" fillId="0" borderId="86" xfId="0" applyNumberFormat="1" applyFont="1" applyFill="1" applyBorder="1" applyAlignment="1" applyProtection="1">
      <alignment vertical="center" wrapText="1"/>
      <protection locked="0"/>
    </xf>
    <xf numFmtId="165" fontId="2" fillId="0" borderId="115" xfId="20962" applyNumberFormat="1" applyFont="1" applyFill="1" applyBorder="1" applyAlignment="1" applyProtection="1">
      <alignment vertical="center" wrapText="1"/>
      <protection locked="0"/>
    </xf>
    <xf numFmtId="165" fontId="2" fillId="0" borderId="86" xfId="20962" applyNumberFormat="1" applyFont="1" applyFill="1" applyBorder="1" applyAlignment="1" applyProtection="1">
      <alignment vertical="center" wrapText="1"/>
      <protection locked="0"/>
    </xf>
    <xf numFmtId="164" fontId="2" fillId="0" borderId="115" xfId="7" applyNumberFormat="1" applyFont="1" applyFill="1" applyBorder="1" applyAlignment="1" applyProtection="1">
      <alignment vertical="center" wrapText="1"/>
      <protection locked="0"/>
    </xf>
    <xf numFmtId="164" fontId="2" fillId="0" borderId="86" xfId="7" applyNumberFormat="1" applyFont="1" applyFill="1" applyBorder="1" applyAlignment="1" applyProtection="1">
      <alignment vertical="center" wrapText="1"/>
      <protection locked="0"/>
    </xf>
    <xf numFmtId="0" fontId="2" fillId="0" borderId="116" xfId="0" applyFont="1" applyBorder="1" applyAlignment="1">
      <alignment vertical="center" wrapText="1"/>
    </xf>
    <xf numFmtId="9" fontId="2" fillId="0" borderId="115" xfId="20962" applyFont="1" applyFill="1" applyBorder="1" applyAlignment="1" applyProtection="1">
      <alignment vertical="center" wrapText="1"/>
      <protection locked="0"/>
    </xf>
    <xf numFmtId="9" fontId="2" fillId="0" borderId="86" xfId="20962" applyFont="1" applyFill="1" applyBorder="1" applyAlignment="1" applyProtection="1">
      <alignment vertical="center" wrapText="1"/>
      <protection locked="0"/>
    </xf>
    <xf numFmtId="193" fontId="2" fillId="2" borderId="116" xfId="0" applyNumberFormat="1" applyFont="1" applyFill="1" applyBorder="1" applyAlignment="1" applyProtection="1">
      <alignment vertical="center"/>
      <protection locked="0"/>
    </xf>
    <xf numFmtId="193" fontId="87" fillId="2" borderId="116" xfId="0" applyNumberFormat="1" applyFont="1" applyFill="1" applyBorder="1" applyAlignment="1" applyProtection="1">
      <alignment vertical="center"/>
      <protection locked="0"/>
    </xf>
    <xf numFmtId="9" fontId="2" fillId="0" borderId="23" xfId="20962" applyFont="1" applyFill="1" applyBorder="1" applyAlignment="1" applyProtection="1">
      <alignment vertical="center" wrapText="1"/>
      <protection locked="0"/>
    </xf>
    <xf numFmtId="9" fontId="2" fillId="0" borderId="24" xfId="20962" applyFont="1" applyFill="1" applyBorder="1" applyAlignment="1" applyProtection="1">
      <alignment vertical="center" wrapText="1"/>
      <protection locked="0"/>
    </xf>
    <xf numFmtId="0" fontId="2" fillId="0" borderId="117" xfId="0" applyFont="1" applyBorder="1" applyAlignment="1">
      <alignment wrapText="1"/>
    </xf>
    <xf numFmtId="0" fontId="2" fillId="0" borderId="86" xfId="0" applyFont="1" applyBorder="1" applyAlignment="1">
      <alignment wrapText="1"/>
    </xf>
    <xf numFmtId="0" fontId="84" fillId="0" borderId="88" xfId="0" applyFont="1" applyBorder="1" applyAlignment="1"/>
    <xf numFmtId="0" fontId="2" fillId="0" borderId="115" xfId="0" applyFont="1" applyBorder="1" applyAlignment="1">
      <alignment wrapText="1"/>
    </xf>
    <xf numFmtId="0" fontId="84" fillId="0" borderId="86" xfId="0" applyFont="1" applyBorder="1" applyAlignment="1"/>
    <xf numFmtId="0" fontId="45" fillId="0" borderId="115" xfId="0" applyFont="1" applyBorder="1" applyAlignment="1">
      <alignment horizontal="center" vertical="center" wrapText="1"/>
    </xf>
    <xf numFmtId="0" fontId="45" fillId="0" borderId="86" xfId="0" applyFont="1" applyBorder="1" applyAlignment="1">
      <alignment horizontal="center" vertical="center" wrapText="1"/>
    </xf>
    <xf numFmtId="0" fontId="2" fillId="0" borderId="88" xfId="0" applyFont="1" applyBorder="1" applyAlignment="1"/>
    <xf numFmtId="0" fontId="2" fillId="0" borderId="88" xfId="0" applyFont="1" applyBorder="1" applyAlignment="1">
      <alignment wrapText="1"/>
    </xf>
    <xf numFmtId="9" fontId="84" fillId="0" borderId="88" xfId="20962" applyFont="1" applyBorder="1" applyAlignment="1"/>
    <xf numFmtId="10" fontId="84" fillId="0" borderId="88" xfId="20962" applyNumberFormat="1" applyFont="1" applyBorder="1" applyAlignment="1"/>
    <xf numFmtId="10" fontId="84" fillId="0" borderId="40" xfId="20962" applyNumberFormat="1" applyFont="1" applyBorder="1" applyAlignment="1"/>
    <xf numFmtId="0" fontId="86" fillId="0" borderId="115" xfId="0" applyFont="1" applyFill="1" applyBorder="1" applyAlignment="1">
      <alignment horizontal="center" vertical="center" wrapText="1"/>
    </xf>
    <xf numFmtId="0" fontId="84" fillId="0" borderId="115" xfId="0" applyFont="1" applyFill="1" applyBorder="1"/>
    <xf numFmtId="164" fontId="84" fillId="0" borderId="115" xfId="7" applyNumberFormat="1" applyFont="1" applyFill="1" applyBorder="1" applyAlignment="1">
      <alignment horizontal="center" vertical="center"/>
    </xf>
    <xf numFmtId="164" fontId="84" fillId="0" borderId="86" xfId="7" applyNumberFormat="1" applyFont="1" applyFill="1" applyBorder="1" applyAlignment="1">
      <alignment horizontal="center" vertical="center"/>
    </xf>
    <xf numFmtId="0" fontId="84" fillId="0" borderId="115" xfId="0" applyFont="1" applyFill="1" applyBorder="1" applyAlignment="1">
      <alignment horizontal="left" indent="1"/>
    </xf>
    <xf numFmtId="0" fontId="88" fillId="0" borderId="115" xfId="0" applyFont="1" applyFill="1" applyBorder="1" applyAlignment="1">
      <alignment horizontal="left" indent="1"/>
    </xf>
    <xf numFmtId="164" fontId="9" fillId="37" borderId="0" xfId="7" applyNumberFormat="1" applyFont="1" applyFill="1" applyBorder="1"/>
    <xf numFmtId="0" fontId="94" fillId="0" borderId="71" xfId="0" applyFont="1" applyBorder="1" applyAlignment="1">
      <alignment horizontal="left" wrapText="1"/>
    </xf>
    <xf numFmtId="0" fontId="94" fillId="0" borderId="70" xfId="0" applyFont="1" applyBorder="1" applyAlignment="1">
      <alignment horizontal="left" wrapText="1"/>
    </xf>
    <xf numFmtId="0" fontId="2" fillId="0" borderId="27" xfId="0" applyFont="1" applyFill="1" applyBorder="1" applyAlignment="1" applyProtection="1">
      <alignment horizontal="center"/>
    </xf>
    <xf numFmtId="0" fontId="2" fillId="0" borderId="28"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29" xfId="0" applyFont="1" applyFill="1" applyBorder="1" applyAlignment="1" applyProtection="1">
      <alignment horizontal="center"/>
    </xf>
    <xf numFmtId="164" fontId="2" fillId="0" borderId="27" xfId="7" applyNumberFormat="1" applyFont="1" applyFill="1" applyBorder="1" applyAlignment="1" applyProtection="1">
      <alignment horizontal="center"/>
    </xf>
    <xf numFmtId="164" fontId="2" fillId="0" borderId="28" xfId="7" applyNumberFormat="1" applyFont="1" applyFill="1" applyBorder="1" applyAlignment="1" applyProtection="1">
      <alignment horizontal="center"/>
    </xf>
    <xf numFmtId="164" fontId="2" fillId="0" borderId="30" xfId="7" applyNumberFormat="1" applyFont="1" applyFill="1" applyBorder="1" applyAlignment="1" applyProtection="1">
      <alignment horizontal="center"/>
    </xf>
    <xf numFmtId="164" fontId="2" fillId="0" borderId="29" xfId="7" applyNumberFormat="1" applyFont="1" applyFill="1" applyBorder="1" applyAlignment="1" applyProtection="1">
      <alignment horizontal="center"/>
    </xf>
    <xf numFmtId="0" fontId="86" fillId="0" borderId="4" xfId="0" applyFont="1" applyBorder="1" applyAlignment="1">
      <alignment horizontal="center" vertical="center"/>
    </xf>
    <xf numFmtId="0" fontId="86" fillId="0" borderId="72"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115" xfId="0" applyFont="1" applyBorder="1" applyAlignment="1">
      <alignment horizontal="center" vertical="center" wrapText="1"/>
    </xf>
    <xf numFmtId="0" fontId="45" fillId="0" borderId="86" xfId="0" applyFont="1" applyBorder="1" applyAlignment="1">
      <alignment horizontal="center" vertical="center" wrapText="1"/>
    </xf>
    <xf numFmtId="0" fontId="86" fillId="0" borderId="115" xfId="0" applyFont="1" applyFill="1" applyBorder="1" applyAlignment="1">
      <alignment horizontal="center" vertical="center" wrapText="1"/>
    </xf>
    <xf numFmtId="0" fontId="84" fillId="0" borderId="115" xfId="0" applyFont="1" applyFill="1" applyBorder="1" applyAlignment="1">
      <alignment horizontal="center" vertical="center" wrapText="1"/>
    </xf>
    <xf numFmtId="0" fontId="45" fillId="0" borderId="115" xfId="11" applyFont="1" applyFill="1" applyBorder="1" applyAlignment="1" applyProtection="1">
      <alignment horizontal="center" vertical="center" wrapText="1"/>
    </xf>
    <xf numFmtId="0" fontId="45" fillId="0" borderId="86" xfId="11" applyFont="1" applyFill="1" applyBorder="1" applyAlignment="1" applyProtection="1">
      <alignment horizontal="center" vertical="center" wrapText="1"/>
    </xf>
    <xf numFmtId="0" fontId="45" fillId="0" borderId="76"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7" xfId="13" applyFont="1" applyFill="1" applyBorder="1" applyAlignment="1" applyProtection="1">
      <alignment horizontal="center" vertical="center" wrapText="1"/>
      <protection locked="0"/>
    </xf>
    <xf numFmtId="0" fontId="99" fillId="3" borderId="69"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5" xfId="1" applyNumberFormat="1" applyFont="1" applyFill="1" applyBorder="1" applyAlignment="1" applyProtection="1">
      <alignment horizontal="center"/>
      <protection locked="0"/>
    </xf>
    <xf numFmtId="164" fontId="45" fillId="3" borderId="28" xfId="1" applyNumberFormat="1" applyFont="1" applyFill="1" applyBorder="1" applyAlignment="1" applyProtection="1">
      <alignment horizontal="center"/>
      <protection locked="0"/>
    </xf>
    <xf numFmtId="164" fontId="45" fillId="3" borderId="29" xfId="1" applyNumberFormat="1" applyFont="1" applyFill="1" applyBorder="1" applyAlignment="1" applyProtection="1">
      <alignment horizontal="center"/>
      <protection locked="0"/>
    </xf>
    <xf numFmtId="164" fontId="45" fillId="0" borderId="17"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0" fontId="86" fillId="0" borderId="53" xfId="0" applyFont="1" applyBorder="1" applyAlignment="1">
      <alignment horizontal="center" vertical="center" wrapText="1"/>
    </xf>
    <xf numFmtId="0" fontId="86" fillId="0" borderId="54" xfId="0" applyFont="1" applyBorder="1" applyAlignment="1">
      <alignment horizontal="center" vertical="center" wrapText="1"/>
    </xf>
    <xf numFmtId="164" fontId="45" fillId="0" borderId="78" xfId="1" applyNumberFormat="1" applyFont="1" applyFill="1" applyBorder="1" applyAlignment="1" applyProtection="1">
      <alignment horizontal="center" vertical="center" wrapText="1"/>
      <protection locked="0"/>
    </xf>
    <xf numFmtId="164" fontId="45" fillId="0" borderId="79" xfId="1" applyNumberFormat="1" applyFont="1" applyFill="1" applyBorder="1" applyAlignment="1" applyProtection="1">
      <alignment horizontal="center" vertical="center" wrapText="1"/>
      <protection locked="0"/>
    </xf>
    <xf numFmtId="0" fontId="3" fillId="0" borderId="77"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86" fillId="0" borderId="80" xfId="0" applyFont="1" applyBorder="1" applyAlignment="1">
      <alignment horizontal="center"/>
    </xf>
    <xf numFmtId="0" fontId="86" fillId="0" borderId="81"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6" xfId="0" applyFont="1" applyFill="1" applyBorder="1" applyAlignment="1">
      <alignment horizontal="left" vertical="center"/>
    </xf>
    <xf numFmtId="0" fontId="100" fillId="0" borderId="57" xfId="0" applyFont="1" applyFill="1" applyBorder="1" applyAlignment="1">
      <alignment horizontal="left" vertical="center"/>
    </xf>
    <xf numFmtId="0" fontId="3" fillId="0" borderId="57"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125"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3" fillId="0" borderId="126" xfId="0" applyFont="1" applyFill="1" applyBorder="1" applyAlignment="1">
      <alignment horizontal="center" vertical="center" wrapText="1"/>
    </xf>
    <xf numFmtId="0" fontId="3" fillId="0" borderId="18" xfId="0" applyFont="1" applyBorder="1" applyAlignment="1">
      <alignment horizontal="center"/>
    </xf>
    <xf numFmtId="0" fontId="3" fillId="0" borderId="19" xfId="0" applyFont="1" applyBorder="1" applyAlignment="1">
      <alignment horizontal="center" vertical="center" wrapText="1"/>
    </xf>
    <xf numFmtId="0" fontId="3" fillId="0" borderId="86" xfId="0" applyFont="1" applyBorder="1" applyAlignment="1">
      <alignment horizontal="center" vertical="center" wrapText="1"/>
    </xf>
    <xf numFmtId="0" fontId="116" fillId="0" borderId="105" xfId="0" applyNumberFormat="1" applyFont="1" applyFill="1" applyBorder="1" applyAlignment="1">
      <alignment horizontal="left" vertical="center" wrapText="1"/>
    </xf>
    <xf numFmtId="0" fontId="116" fillId="0" borderId="106" xfId="0" applyNumberFormat="1" applyFont="1" applyFill="1" applyBorder="1" applyAlignment="1">
      <alignment horizontal="left" vertical="center" wrapText="1"/>
    </xf>
    <xf numFmtId="0" fontId="116" fillId="0" borderId="110" xfId="0" applyNumberFormat="1" applyFont="1" applyFill="1" applyBorder="1" applyAlignment="1">
      <alignment horizontal="left" vertical="center" wrapText="1"/>
    </xf>
    <xf numFmtId="0" fontId="116" fillId="0" borderId="111" xfId="0" applyNumberFormat="1" applyFont="1" applyFill="1" applyBorder="1" applyAlignment="1">
      <alignment horizontal="left" vertical="center" wrapText="1"/>
    </xf>
    <xf numFmtId="0" fontId="116" fillId="0" borderId="113" xfId="0" applyNumberFormat="1" applyFont="1" applyFill="1" applyBorder="1" applyAlignment="1">
      <alignment horizontal="left" vertical="center" wrapText="1"/>
    </xf>
    <xf numFmtId="0" fontId="116" fillId="0" borderId="114" xfId="0" applyNumberFormat="1" applyFont="1" applyFill="1" applyBorder="1" applyAlignment="1">
      <alignment horizontal="left" vertical="center" wrapText="1"/>
    </xf>
    <xf numFmtId="164" fontId="117" fillId="0" borderId="107" xfId="7" applyNumberFormat="1" applyFont="1" applyFill="1" applyBorder="1" applyAlignment="1">
      <alignment horizontal="center" vertical="center" wrapText="1"/>
    </xf>
    <xf numFmtId="164" fontId="117" fillId="0" borderId="108" xfId="7" applyNumberFormat="1" applyFont="1" applyFill="1" applyBorder="1" applyAlignment="1">
      <alignment horizontal="center" vertical="center" wrapText="1"/>
    </xf>
    <xf numFmtId="164" fontId="117" fillId="0" borderId="109" xfId="7" applyNumberFormat="1" applyFont="1" applyFill="1" applyBorder="1" applyAlignment="1">
      <alignment horizontal="center" vertical="center" wrapText="1"/>
    </xf>
    <xf numFmtId="164" fontId="117" fillId="0" borderId="89" xfId="7" applyNumberFormat="1" applyFont="1" applyFill="1" applyBorder="1" applyAlignment="1">
      <alignment horizontal="center" vertical="center" wrapText="1"/>
    </xf>
    <xf numFmtId="164" fontId="117" fillId="0" borderId="112" xfId="7" applyNumberFormat="1" applyFont="1" applyFill="1" applyBorder="1" applyAlignment="1">
      <alignment horizontal="center" vertical="center" wrapText="1"/>
    </xf>
    <xf numFmtId="164" fontId="117" fillId="0" borderId="81" xfId="7" applyNumberFormat="1" applyFont="1" applyFill="1" applyBorder="1" applyAlignment="1">
      <alignment horizontal="center" vertical="center" wrapText="1"/>
    </xf>
    <xf numFmtId="164" fontId="114" fillId="0" borderId="116" xfId="7" applyNumberFormat="1" applyFont="1" applyFill="1" applyBorder="1" applyAlignment="1">
      <alignment horizontal="center" vertical="center" wrapText="1"/>
    </xf>
    <xf numFmtId="164" fontId="114" fillId="0" borderId="7" xfId="7" applyNumberFormat="1" applyFont="1" applyFill="1" applyBorder="1" applyAlignment="1">
      <alignment horizontal="center" vertical="center" wrapText="1"/>
    </xf>
    <xf numFmtId="164" fontId="114" fillId="0" borderId="115" xfId="7" applyNumberFormat="1" applyFont="1" applyFill="1" applyBorder="1" applyAlignment="1">
      <alignment horizontal="center" vertical="center" wrapText="1"/>
    </xf>
    <xf numFmtId="0" fontId="114" fillId="0" borderId="116"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115" xfId="0" applyFont="1" applyFill="1" applyBorder="1" applyAlignment="1">
      <alignment horizontal="center" vertical="center" wrapText="1"/>
    </xf>
    <xf numFmtId="0" fontId="121" fillId="0" borderId="115" xfId="0" applyFont="1" applyFill="1" applyBorder="1" applyAlignment="1">
      <alignment horizontal="center" vertical="center"/>
    </xf>
    <xf numFmtId="0" fontId="121" fillId="0" borderId="107" xfId="0" applyFont="1" applyFill="1" applyBorder="1" applyAlignment="1">
      <alignment horizontal="center" vertical="center"/>
    </xf>
    <xf numFmtId="0" fontId="121" fillId="0" borderId="109" xfId="0" applyFont="1" applyFill="1" applyBorder="1" applyAlignment="1">
      <alignment horizontal="center" vertical="center"/>
    </xf>
    <xf numFmtId="0" fontId="121" fillId="0" borderId="89" xfId="0" applyFont="1" applyFill="1" applyBorder="1" applyAlignment="1">
      <alignment horizontal="center" vertical="center"/>
    </xf>
    <xf numFmtId="0" fontId="121" fillId="0" borderId="81" xfId="0" applyFont="1" applyFill="1" applyBorder="1" applyAlignment="1">
      <alignment horizontal="center" vertical="center"/>
    </xf>
    <xf numFmtId="0" fontId="117" fillId="0" borderId="107" xfId="0" applyFont="1" applyFill="1" applyBorder="1" applyAlignment="1">
      <alignment horizontal="center" vertical="center" wrapText="1"/>
    </xf>
    <xf numFmtId="0" fontId="117" fillId="0" borderId="89" xfId="0" applyFont="1" applyFill="1" applyBorder="1" applyAlignment="1">
      <alignment horizontal="center" vertical="center" wrapText="1"/>
    </xf>
    <xf numFmtId="0" fontId="117" fillId="0" borderId="115" xfId="0" applyFont="1" applyFill="1" applyBorder="1" applyAlignment="1">
      <alignment horizontal="center" vertical="center" wrapText="1"/>
    </xf>
    <xf numFmtId="0" fontId="117" fillId="0" borderId="109" xfId="0" applyFont="1" applyFill="1" applyBorder="1" applyAlignment="1">
      <alignment horizontal="center" vertical="center" wrapText="1"/>
    </xf>
    <xf numFmtId="0" fontId="117" fillId="0" borderId="76" xfId="0" applyFont="1" applyFill="1" applyBorder="1" applyAlignment="1">
      <alignment horizontal="center" vertical="center" wrapText="1"/>
    </xf>
    <xf numFmtId="0" fontId="117" fillId="0" borderId="74" xfId="0" applyFont="1" applyFill="1" applyBorder="1" applyAlignment="1">
      <alignment horizontal="center" vertical="center" wrapText="1"/>
    </xf>
    <xf numFmtId="0" fontId="117" fillId="0" borderId="81" xfId="0" applyFont="1" applyFill="1" applyBorder="1" applyAlignment="1">
      <alignment horizontal="center" vertical="center" wrapText="1"/>
    </xf>
    <xf numFmtId="164" fontId="114" fillId="0" borderId="117" xfId="7" applyNumberFormat="1" applyFont="1" applyFill="1" applyBorder="1" applyAlignment="1">
      <alignment horizontal="center" vertical="center" wrapText="1"/>
    </xf>
    <xf numFmtId="164" fontId="114" fillId="0" borderId="118" xfId="7" applyNumberFormat="1" applyFont="1" applyFill="1" applyBorder="1" applyAlignment="1">
      <alignment horizontal="center" vertical="center" wrapText="1"/>
    </xf>
    <xf numFmtId="164" fontId="114" fillId="0" borderId="119" xfId="7" applyNumberFormat="1" applyFont="1" applyFill="1" applyBorder="1" applyAlignment="1">
      <alignment horizontal="center" vertical="center" wrapText="1"/>
    </xf>
    <xf numFmtId="164" fontId="117" fillId="0" borderId="82" xfId="7" applyNumberFormat="1" applyFont="1" applyFill="1" applyBorder="1" applyAlignment="1">
      <alignment horizontal="center" vertical="center" wrapText="1"/>
    </xf>
    <xf numFmtId="164" fontId="117" fillId="0" borderId="7" xfId="7" applyNumberFormat="1" applyFont="1" applyFill="1" applyBorder="1" applyAlignment="1">
      <alignment horizontal="center" vertical="center" wrapText="1"/>
    </xf>
    <xf numFmtId="164" fontId="114" fillId="0" borderId="82" xfId="7" applyNumberFormat="1" applyFont="1" applyFill="1" applyBorder="1" applyAlignment="1">
      <alignment horizontal="center" vertical="center" wrapText="1"/>
    </xf>
    <xf numFmtId="164" fontId="114" fillId="0" borderId="76" xfId="7" applyNumberFormat="1" applyFont="1" applyFill="1" applyBorder="1" applyAlignment="1">
      <alignment horizontal="center" vertical="center" wrapText="1"/>
    </xf>
    <xf numFmtId="164" fontId="114" fillId="0" borderId="0" xfId="7" applyNumberFormat="1" applyFont="1" applyFill="1" applyBorder="1" applyAlignment="1">
      <alignment horizontal="center" vertical="center" wrapText="1"/>
    </xf>
    <xf numFmtId="164" fontId="114" fillId="0" borderId="74" xfId="7" applyNumberFormat="1" applyFont="1" applyFill="1" applyBorder="1" applyAlignment="1">
      <alignment horizontal="center" vertical="center" wrapText="1"/>
    </xf>
    <xf numFmtId="164" fontId="114" fillId="0" borderId="81" xfId="7" applyNumberFormat="1" applyFont="1" applyFill="1" applyBorder="1" applyAlignment="1">
      <alignment horizontal="center" vertical="center" wrapText="1"/>
    </xf>
    <xf numFmtId="0" fontId="117" fillId="0" borderId="107" xfId="0" applyFont="1" applyFill="1" applyBorder="1" applyAlignment="1">
      <alignment horizontal="center" vertical="top" wrapText="1"/>
    </xf>
    <xf numFmtId="0" fontId="117" fillId="0" borderId="109" xfId="0" applyFont="1" applyFill="1" applyBorder="1" applyAlignment="1">
      <alignment horizontal="center" vertical="top" wrapText="1"/>
    </xf>
    <xf numFmtId="0" fontId="117" fillId="0" borderId="76" xfId="0" applyFont="1" applyFill="1" applyBorder="1" applyAlignment="1">
      <alignment horizontal="center" vertical="top" wrapText="1"/>
    </xf>
    <xf numFmtId="0" fontId="117" fillId="0" borderId="74" xfId="0" applyFont="1" applyFill="1" applyBorder="1" applyAlignment="1">
      <alignment horizontal="center" vertical="top" wrapText="1"/>
    </xf>
    <xf numFmtId="0" fontId="117" fillId="0" borderId="89" xfId="0" applyFont="1" applyFill="1" applyBorder="1" applyAlignment="1">
      <alignment horizontal="center" vertical="top" wrapText="1"/>
    </xf>
    <xf numFmtId="0" fontId="117" fillId="0" borderId="81" xfId="0" applyFont="1" applyFill="1" applyBorder="1" applyAlignment="1">
      <alignment horizontal="center" vertical="top" wrapText="1"/>
    </xf>
    <xf numFmtId="0" fontId="114" fillId="0" borderId="131" xfId="0" applyFont="1" applyFill="1" applyBorder="1" applyAlignment="1">
      <alignment horizontal="center" vertical="center"/>
    </xf>
    <xf numFmtId="0" fontId="114" fillId="0" borderId="128" xfId="0" applyFont="1" applyFill="1" applyBorder="1" applyAlignment="1">
      <alignment horizontal="center" vertical="center"/>
    </xf>
    <xf numFmtId="0" fontId="114" fillId="0" borderId="132" xfId="0" applyFont="1" applyFill="1" applyBorder="1" applyAlignment="1">
      <alignment horizontal="center" vertical="center"/>
    </xf>
    <xf numFmtId="0" fontId="114" fillId="0" borderId="117" xfId="0" applyFont="1" applyFill="1" applyBorder="1" applyAlignment="1">
      <alignment horizontal="center" vertical="center"/>
    </xf>
    <xf numFmtId="0" fontId="114" fillId="0" borderId="129" xfId="0" applyFont="1" applyFill="1" applyBorder="1" applyAlignment="1">
      <alignment horizontal="center" vertical="center"/>
    </xf>
    <xf numFmtId="0" fontId="114" fillId="0" borderId="119" xfId="0" applyFont="1" applyFill="1" applyBorder="1" applyAlignment="1">
      <alignment horizontal="center" vertical="center"/>
    </xf>
    <xf numFmtId="0" fontId="114" fillId="0" borderId="131" xfId="0" applyFont="1" applyFill="1" applyBorder="1" applyAlignment="1">
      <alignment horizontal="center" vertical="center" wrapText="1"/>
    </xf>
    <xf numFmtId="0" fontId="114" fillId="0" borderId="128" xfId="0" applyFont="1" applyFill="1" applyBorder="1" applyAlignment="1">
      <alignment horizontal="center" vertical="center" wrapText="1"/>
    </xf>
    <xf numFmtId="0" fontId="114" fillId="0" borderId="132" xfId="0" applyFont="1" applyFill="1" applyBorder="1" applyAlignment="1">
      <alignment horizontal="center" vertical="center" wrapText="1"/>
    </xf>
    <xf numFmtId="0" fontId="117" fillId="0" borderId="82" xfId="0" applyFont="1" applyFill="1" applyBorder="1" applyAlignment="1">
      <alignment horizontal="center" vertical="center" wrapText="1"/>
    </xf>
    <xf numFmtId="0" fontId="117" fillId="0" borderId="7" xfId="0" applyFont="1" applyFill="1" applyBorder="1" applyAlignment="1">
      <alignment horizontal="center" vertical="center" wrapText="1"/>
    </xf>
    <xf numFmtId="0" fontId="114" fillId="0" borderId="118" xfId="0" applyFont="1" applyFill="1" applyBorder="1" applyAlignment="1">
      <alignment horizontal="center" vertical="center"/>
    </xf>
    <xf numFmtId="0" fontId="114" fillId="0" borderId="107" xfId="0" applyFont="1" applyFill="1" applyBorder="1" applyAlignment="1">
      <alignment horizontal="center" vertical="top" wrapText="1"/>
    </xf>
    <xf numFmtId="0" fontId="114" fillId="0" borderId="108" xfId="0" applyFont="1" applyFill="1" applyBorder="1" applyAlignment="1">
      <alignment horizontal="center" vertical="top" wrapText="1"/>
    </xf>
    <xf numFmtId="0" fontId="114" fillId="0" borderId="109" xfId="0" applyFont="1" applyFill="1" applyBorder="1" applyAlignment="1">
      <alignment horizontal="center" vertical="top" wrapText="1"/>
    </xf>
    <xf numFmtId="0" fontId="114" fillId="0" borderId="118" xfId="0" applyFont="1" applyFill="1" applyBorder="1" applyAlignment="1">
      <alignment horizontal="center" vertical="top" wrapText="1"/>
    </xf>
    <xf numFmtId="0" fontId="114" fillId="0" borderId="119" xfId="0" applyFont="1" applyFill="1" applyBorder="1" applyAlignment="1">
      <alignment horizontal="center" vertical="top" wrapText="1"/>
    </xf>
    <xf numFmtId="0" fontId="114" fillId="0" borderId="116" xfId="0" applyFont="1" applyFill="1" applyBorder="1" applyAlignment="1">
      <alignment horizontal="center" vertical="top" wrapText="1"/>
    </xf>
    <xf numFmtId="0" fontId="114" fillId="0" borderId="7" xfId="0" applyFont="1" applyFill="1" applyBorder="1" applyAlignment="1">
      <alignment horizontal="center" vertical="top" wrapText="1"/>
    </xf>
    <xf numFmtId="0" fontId="116" fillId="0" borderId="120" xfId="0" applyNumberFormat="1" applyFont="1" applyFill="1" applyBorder="1" applyAlignment="1">
      <alignment horizontal="left" vertical="top" wrapText="1"/>
    </xf>
    <xf numFmtId="0" fontId="116" fillId="0" borderId="121" xfId="0" applyNumberFormat="1" applyFont="1" applyFill="1" applyBorder="1" applyAlignment="1">
      <alignment horizontal="left" vertical="top" wrapText="1"/>
    </xf>
    <xf numFmtId="0" fontId="122" fillId="0" borderId="116" xfId="0" applyFont="1" applyBorder="1" applyAlignment="1">
      <alignment horizontal="center" vertical="center" wrapText="1"/>
    </xf>
    <xf numFmtId="0" fontId="122" fillId="0" borderId="107" xfId="0" applyFont="1" applyBorder="1" applyAlignment="1">
      <alignment horizontal="center" vertical="center" wrapText="1"/>
    </xf>
    <xf numFmtId="0" fontId="126" fillId="0" borderId="115" xfId="0" applyFont="1" applyBorder="1" applyAlignment="1">
      <alignment horizontal="center" vertical="center"/>
    </xf>
    <xf numFmtId="0" fontId="123" fillId="0" borderId="115" xfId="0" applyFont="1" applyBorder="1" applyAlignment="1">
      <alignment horizontal="center" vertical="center"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zoomScaleNormal="100" workbookViewId="0">
      <selection activeCell="C10" sqref="C10"/>
    </sheetView>
  </sheetViews>
  <sheetFormatPr defaultColWidth="9.1796875" defaultRowHeight="14"/>
  <cols>
    <col min="1" max="1" width="10.26953125" style="4" customWidth="1"/>
    <col min="2" max="2" width="138.453125" style="5" bestFit="1" customWidth="1"/>
    <col min="3" max="3" width="39.453125" style="5" customWidth="1"/>
    <col min="4" max="6" width="9.1796875" style="5"/>
    <col min="7" max="7" width="25" style="5" customWidth="1"/>
    <col min="8" max="16384" width="9.1796875" style="5"/>
  </cols>
  <sheetData>
    <row r="1" spans="1:3">
      <c r="A1" s="173"/>
      <c r="B1" s="218" t="s">
        <v>343</v>
      </c>
      <c r="C1" s="173"/>
    </row>
    <row r="2" spans="1:3">
      <c r="A2" s="219">
        <v>1</v>
      </c>
      <c r="B2" s="347" t="s">
        <v>344</v>
      </c>
      <c r="C2" s="84" t="s">
        <v>740</v>
      </c>
    </row>
    <row r="3" spans="1:3">
      <c r="A3" s="219">
        <v>2</v>
      </c>
      <c r="B3" s="348" t="s">
        <v>340</v>
      </c>
      <c r="C3" s="84" t="s">
        <v>741</v>
      </c>
    </row>
    <row r="4" spans="1:3">
      <c r="A4" s="219">
        <v>3</v>
      </c>
      <c r="B4" s="349" t="s">
        <v>345</v>
      </c>
      <c r="C4" s="84" t="s">
        <v>742</v>
      </c>
    </row>
    <row r="5" spans="1:3">
      <c r="A5" s="220">
        <v>4</v>
      </c>
      <c r="B5" s="350" t="s">
        <v>341</v>
      </c>
      <c r="C5" s="84" t="s">
        <v>743</v>
      </c>
    </row>
    <row r="6" spans="1:3" s="221" customFormat="1" ht="45.75" customHeight="1">
      <c r="A6" s="647" t="s">
        <v>419</v>
      </c>
      <c r="B6" s="648"/>
      <c r="C6" s="648"/>
    </row>
    <row r="7" spans="1:3">
      <c r="A7" s="222" t="s">
        <v>29</v>
      </c>
      <c r="B7" s="218" t="s">
        <v>342</v>
      </c>
    </row>
    <row r="8" spans="1:3">
      <c r="A8" s="173">
        <v>1</v>
      </c>
      <c r="B8" s="264" t="s">
        <v>20</v>
      </c>
    </row>
    <row r="9" spans="1:3">
      <c r="A9" s="173">
        <v>2</v>
      </c>
      <c r="B9" s="265" t="s">
        <v>21</v>
      </c>
    </row>
    <row r="10" spans="1:3">
      <c r="A10" s="173">
        <v>3</v>
      </c>
      <c r="B10" s="265" t="s">
        <v>22</v>
      </c>
    </row>
    <row r="11" spans="1:3">
      <c r="A11" s="173">
        <v>4</v>
      </c>
      <c r="B11" s="265" t="s">
        <v>23</v>
      </c>
      <c r="C11" s="89"/>
    </row>
    <row r="12" spans="1:3">
      <c r="A12" s="173">
        <v>5</v>
      </c>
      <c r="B12" s="265" t="s">
        <v>24</v>
      </c>
    </row>
    <row r="13" spans="1:3">
      <c r="A13" s="173">
        <v>6</v>
      </c>
      <c r="B13" s="266" t="s">
        <v>352</v>
      </c>
    </row>
    <row r="14" spans="1:3">
      <c r="A14" s="173">
        <v>7</v>
      </c>
      <c r="B14" s="265" t="s">
        <v>346</v>
      </c>
    </row>
    <row r="15" spans="1:3">
      <c r="A15" s="173">
        <v>8</v>
      </c>
      <c r="B15" s="265" t="s">
        <v>347</v>
      </c>
    </row>
    <row r="16" spans="1:3">
      <c r="A16" s="173">
        <v>9</v>
      </c>
      <c r="B16" s="265" t="s">
        <v>25</v>
      </c>
    </row>
    <row r="17" spans="1:2">
      <c r="A17" s="346" t="s">
        <v>418</v>
      </c>
      <c r="B17" s="345" t="s">
        <v>405</v>
      </c>
    </row>
    <row r="18" spans="1:2">
      <c r="A18" s="173">
        <v>10</v>
      </c>
      <c r="B18" s="265" t="s">
        <v>26</v>
      </c>
    </row>
    <row r="19" spans="1:2">
      <c r="A19" s="173">
        <v>11</v>
      </c>
      <c r="B19" s="266" t="s">
        <v>348</v>
      </c>
    </row>
    <row r="20" spans="1:2">
      <c r="A20" s="173">
        <v>12</v>
      </c>
      <c r="B20" s="266" t="s">
        <v>27</v>
      </c>
    </row>
    <row r="21" spans="1:2">
      <c r="A21" s="401">
        <v>13</v>
      </c>
      <c r="B21" s="402" t="s">
        <v>349</v>
      </c>
    </row>
    <row r="22" spans="1:2">
      <c r="A22" s="401">
        <v>14</v>
      </c>
      <c r="B22" s="403" t="s">
        <v>376</v>
      </c>
    </row>
    <row r="23" spans="1:2">
      <c r="A23" s="404">
        <v>15</v>
      </c>
      <c r="B23" s="405" t="s">
        <v>28</v>
      </c>
    </row>
    <row r="24" spans="1:2">
      <c r="A24" s="404">
        <v>15.1</v>
      </c>
      <c r="B24" s="406" t="s">
        <v>432</v>
      </c>
    </row>
    <row r="25" spans="1:2">
      <c r="A25" s="404">
        <v>16</v>
      </c>
      <c r="B25" s="406" t="s">
        <v>496</v>
      </c>
    </row>
    <row r="26" spans="1:2">
      <c r="A26" s="404">
        <v>17</v>
      </c>
      <c r="B26" s="406" t="s">
        <v>537</v>
      </c>
    </row>
    <row r="27" spans="1:2">
      <c r="A27" s="404">
        <v>18</v>
      </c>
      <c r="B27" s="406" t="s">
        <v>707</v>
      </c>
    </row>
    <row r="28" spans="1:2">
      <c r="A28" s="404">
        <v>19</v>
      </c>
      <c r="B28" s="406" t="s">
        <v>708</v>
      </c>
    </row>
    <row r="29" spans="1:2">
      <c r="A29" s="404">
        <v>20</v>
      </c>
      <c r="B29" s="493" t="s">
        <v>538</v>
      </c>
    </row>
    <row r="30" spans="1:2">
      <c r="A30" s="404">
        <v>21</v>
      </c>
      <c r="B30" s="406" t="s">
        <v>704</v>
      </c>
    </row>
    <row r="31" spans="1:2">
      <c r="A31" s="404">
        <v>22</v>
      </c>
      <c r="B31" s="406" t="s">
        <v>539</v>
      </c>
    </row>
    <row r="32" spans="1:2">
      <c r="A32" s="404">
        <v>23</v>
      </c>
      <c r="B32" s="406" t="s">
        <v>540</v>
      </c>
    </row>
    <row r="33" spans="1:2">
      <c r="A33" s="404">
        <v>24</v>
      </c>
      <c r="B33" s="406" t="s">
        <v>541</v>
      </c>
    </row>
    <row r="34" spans="1:2">
      <c r="A34" s="404">
        <v>25</v>
      </c>
      <c r="B34" s="406" t="s">
        <v>542</v>
      </c>
    </row>
    <row r="35" spans="1:2">
      <c r="A35" s="404">
        <v>26</v>
      </c>
      <c r="B35" s="406" t="s">
        <v>739</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90" zoomScaleNormal="90" workbookViewId="0">
      <pane xSplit="1" ySplit="5" topLeftCell="B33" activePane="bottomRight" state="frozen"/>
      <selection activeCell="B9" sqref="B9"/>
      <selection pane="topRight" activeCell="B9" sqref="B9"/>
      <selection pane="bottomLeft" activeCell="B9" sqref="B9"/>
      <selection pane="bottomRight" activeCell="C52" sqref="C6:C52"/>
    </sheetView>
  </sheetViews>
  <sheetFormatPr defaultColWidth="9.1796875" defaultRowHeight="12.5"/>
  <cols>
    <col min="1" max="1" width="9.54296875" style="92" bestFit="1" customWidth="1"/>
    <col min="2" max="2" width="132.453125" style="4" customWidth="1"/>
    <col min="3" max="3" width="18.453125" style="4" customWidth="1"/>
    <col min="4" max="16384" width="9.1796875" style="4"/>
  </cols>
  <sheetData>
    <row r="1" spans="1:3">
      <c r="A1" s="2" t="s">
        <v>30</v>
      </c>
      <c r="B1" s="3" t="str">
        <f>'Info '!C2</f>
        <v>JSC " Halyk Bank Georgia"</v>
      </c>
    </row>
    <row r="2" spans="1:3" s="79" customFormat="1" ht="15.75" customHeight="1">
      <c r="A2" s="79" t="s">
        <v>31</v>
      </c>
      <c r="B2" s="416">
        <f>'1. key ratios '!B2</f>
        <v>44834</v>
      </c>
    </row>
    <row r="3" spans="1:3" s="79" customFormat="1" ht="15.75" customHeight="1"/>
    <row r="4" spans="1:3" ht="13.5" thickBot="1">
      <c r="A4" s="92" t="s">
        <v>245</v>
      </c>
      <c r="B4" s="155" t="s">
        <v>244</v>
      </c>
    </row>
    <row r="5" spans="1:3" ht="13">
      <c r="A5" s="93" t="s">
        <v>6</v>
      </c>
      <c r="B5" s="94"/>
      <c r="C5" s="95" t="s">
        <v>73</v>
      </c>
    </row>
    <row r="6" spans="1:3" ht="13">
      <c r="A6" s="96">
        <v>1</v>
      </c>
      <c r="B6" s="97" t="s">
        <v>243</v>
      </c>
      <c r="C6" s="98">
        <f>SUM(C7:C11)</f>
        <v>126125566</v>
      </c>
    </row>
    <row r="7" spans="1:3">
      <c r="A7" s="96">
        <v>2</v>
      </c>
      <c r="B7" s="99" t="s">
        <v>242</v>
      </c>
      <c r="C7" s="100">
        <v>76000000</v>
      </c>
    </row>
    <row r="8" spans="1:3">
      <c r="A8" s="96">
        <v>3</v>
      </c>
      <c r="B8" s="101" t="s">
        <v>241</v>
      </c>
      <c r="C8" s="100">
        <v>0</v>
      </c>
    </row>
    <row r="9" spans="1:3">
      <c r="A9" s="96">
        <v>4</v>
      </c>
      <c r="B9" s="101" t="s">
        <v>240</v>
      </c>
      <c r="C9" s="100">
        <v>1941106</v>
      </c>
    </row>
    <row r="10" spans="1:3">
      <c r="A10" s="96">
        <v>5</v>
      </c>
      <c r="B10" s="101" t="s">
        <v>239</v>
      </c>
      <c r="C10" s="100">
        <v>0</v>
      </c>
    </row>
    <row r="11" spans="1:3">
      <c r="A11" s="96">
        <v>6</v>
      </c>
      <c r="B11" s="102" t="s">
        <v>238</v>
      </c>
      <c r="C11" s="100">
        <v>48184460</v>
      </c>
    </row>
    <row r="12" spans="1:3" s="69" customFormat="1" ht="13">
      <c r="A12" s="96">
        <v>7</v>
      </c>
      <c r="B12" s="97" t="s">
        <v>237</v>
      </c>
      <c r="C12" s="103">
        <f>SUM(C13:C27)</f>
        <v>6506289</v>
      </c>
    </row>
    <row r="13" spans="1:3" s="69" customFormat="1">
      <c r="A13" s="96">
        <v>8</v>
      </c>
      <c r="B13" s="104" t="s">
        <v>236</v>
      </c>
      <c r="C13" s="100">
        <v>1941106</v>
      </c>
    </row>
    <row r="14" spans="1:3" s="69" customFormat="1" ht="25">
      <c r="A14" s="96">
        <v>9</v>
      </c>
      <c r="B14" s="106" t="s">
        <v>235</v>
      </c>
      <c r="C14" s="100">
        <v>0</v>
      </c>
    </row>
    <row r="15" spans="1:3" s="69" customFormat="1">
      <c r="A15" s="96">
        <v>10</v>
      </c>
      <c r="B15" s="107" t="s">
        <v>234</v>
      </c>
      <c r="C15" s="100">
        <v>4565183</v>
      </c>
    </row>
    <row r="16" spans="1:3" s="69" customFormat="1">
      <c r="A16" s="96">
        <v>11</v>
      </c>
      <c r="B16" s="108" t="s">
        <v>233</v>
      </c>
      <c r="C16" s="100">
        <v>0</v>
      </c>
    </row>
    <row r="17" spans="1:3" s="69" customFormat="1">
      <c r="A17" s="96">
        <v>12</v>
      </c>
      <c r="B17" s="107" t="s">
        <v>232</v>
      </c>
      <c r="C17" s="100">
        <v>0</v>
      </c>
    </row>
    <row r="18" spans="1:3" s="69" customFormat="1">
      <c r="A18" s="96">
        <v>13</v>
      </c>
      <c r="B18" s="107" t="s">
        <v>231</v>
      </c>
      <c r="C18" s="100">
        <v>0</v>
      </c>
    </row>
    <row r="19" spans="1:3" s="69" customFormat="1">
      <c r="A19" s="96">
        <v>14</v>
      </c>
      <c r="B19" s="107" t="s">
        <v>230</v>
      </c>
      <c r="C19" s="100">
        <v>0</v>
      </c>
    </row>
    <row r="20" spans="1:3" s="69" customFormat="1">
      <c r="A20" s="96">
        <v>15</v>
      </c>
      <c r="B20" s="107" t="s">
        <v>229</v>
      </c>
      <c r="C20" s="100">
        <v>0</v>
      </c>
    </row>
    <row r="21" spans="1:3" s="69" customFormat="1" ht="25">
      <c r="A21" s="96">
        <v>16</v>
      </c>
      <c r="B21" s="106" t="s">
        <v>228</v>
      </c>
      <c r="C21" s="100">
        <v>0</v>
      </c>
    </row>
    <row r="22" spans="1:3" s="69" customFormat="1">
      <c r="A22" s="96">
        <v>17</v>
      </c>
      <c r="B22" s="109" t="s">
        <v>227</v>
      </c>
      <c r="C22" s="100">
        <v>0</v>
      </c>
    </row>
    <row r="23" spans="1:3" s="69" customFormat="1">
      <c r="A23" s="96">
        <v>18</v>
      </c>
      <c r="B23" s="106" t="s">
        <v>226</v>
      </c>
      <c r="C23" s="100">
        <v>0</v>
      </c>
    </row>
    <row r="24" spans="1:3" s="69" customFormat="1" ht="25">
      <c r="A24" s="96">
        <v>19</v>
      </c>
      <c r="B24" s="106" t="s">
        <v>203</v>
      </c>
      <c r="C24" s="100">
        <v>0</v>
      </c>
    </row>
    <row r="25" spans="1:3" s="69" customFormat="1">
      <c r="A25" s="96">
        <v>20</v>
      </c>
      <c r="B25" s="110" t="s">
        <v>225</v>
      </c>
      <c r="C25" s="100">
        <v>0</v>
      </c>
    </row>
    <row r="26" spans="1:3" s="69" customFormat="1">
      <c r="A26" s="96">
        <v>21</v>
      </c>
      <c r="B26" s="110" t="s">
        <v>224</v>
      </c>
      <c r="C26" s="100">
        <v>0</v>
      </c>
    </row>
    <row r="27" spans="1:3" s="69" customFormat="1">
      <c r="A27" s="96">
        <v>22</v>
      </c>
      <c r="B27" s="110" t="s">
        <v>223</v>
      </c>
      <c r="C27" s="100">
        <v>0</v>
      </c>
    </row>
    <row r="28" spans="1:3" s="69" customFormat="1" ht="13">
      <c r="A28" s="96">
        <v>23</v>
      </c>
      <c r="B28" s="111" t="s">
        <v>222</v>
      </c>
      <c r="C28" s="103">
        <f>C6-C12</f>
        <v>119619277</v>
      </c>
    </row>
    <row r="29" spans="1:3" s="69" customFormat="1" ht="13">
      <c r="A29" s="112"/>
      <c r="B29" s="113"/>
      <c r="C29" s="105"/>
    </row>
    <row r="30" spans="1:3" s="69" customFormat="1" ht="13">
      <c r="A30" s="112">
        <v>24</v>
      </c>
      <c r="B30" s="111" t="s">
        <v>221</v>
      </c>
      <c r="C30" s="103">
        <f>C31+C34</f>
        <v>0</v>
      </c>
    </row>
    <row r="31" spans="1:3" s="69" customFormat="1">
      <c r="A31" s="112">
        <v>25</v>
      </c>
      <c r="B31" s="101" t="s">
        <v>220</v>
      </c>
      <c r="C31" s="114">
        <f>C32+C33</f>
        <v>0</v>
      </c>
    </row>
    <row r="32" spans="1:3" s="69" customFormat="1">
      <c r="A32" s="112">
        <v>26</v>
      </c>
      <c r="B32" s="115" t="s">
        <v>301</v>
      </c>
      <c r="C32" s="100">
        <v>0</v>
      </c>
    </row>
    <row r="33" spans="1:3" s="69" customFormat="1">
      <c r="A33" s="112">
        <v>27</v>
      </c>
      <c r="B33" s="115" t="s">
        <v>219</v>
      </c>
      <c r="C33" s="100">
        <v>0</v>
      </c>
    </row>
    <row r="34" spans="1:3" s="69" customFormat="1">
      <c r="A34" s="112">
        <v>28</v>
      </c>
      <c r="B34" s="101" t="s">
        <v>218</v>
      </c>
      <c r="C34" s="100">
        <v>0</v>
      </c>
    </row>
    <row r="35" spans="1:3" s="69" customFormat="1" ht="13">
      <c r="A35" s="112">
        <v>29</v>
      </c>
      <c r="B35" s="111" t="s">
        <v>217</v>
      </c>
      <c r="C35" s="103">
        <f>SUM(C36:C40)</f>
        <v>0</v>
      </c>
    </row>
    <row r="36" spans="1:3" s="69" customFormat="1">
      <c r="A36" s="112">
        <v>30</v>
      </c>
      <c r="B36" s="106" t="s">
        <v>216</v>
      </c>
      <c r="C36" s="100">
        <v>0</v>
      </c>
    </row>
    <row r="37" spans="1:3" s="69" customFormat="1">
      <c r="A37" s="112">
        <v>31</v>
      </c>
      <c r="B37" s="107" t="s">
        <v>215</v>
      </c>
      <c r="C37" s="100">
        <v>0</v>
      </c>
    </row>
    <row r="38" spans="1:3" s="69" customFormat="1">
      <c r="A38" s="112">
        <v>32</v>
      </c>
      <c r="B38" s="106" t="s">
        <v>214</v>
      </c>
      <c r="C38" s="100">
        <v>0</v>
      </c>
    </row>
    <row r="39" spans="1:3" s="69" customFormat="1" ht="25">
      <c r="A39" s="112">
        <v>33</v>
      </c>
      <c r="B39" s="106" t="s">
        <v>203</v>
      </c>
      <c r="C39" s="100">
        <v>0</v>
      </c>
    </row>
    <row r="40" spans="1:3" s="69" customFormat="1">
      <c r="A40" s="112">
        <v>34</v>
      </c>
      <c r="B40" s="110" t="s">
        <v>213</v>
      </c>
      <c r="C40" s="100">
        <v>0</v>
      </c>
    </row>
    <row r="41" spans="1:3" s="69" customFormat="1" ht="13">
      <c r="A41" s="112">
        <v>35</v>
      </c>
      <c r="B41" s="111" t="s">
        <v>212</v>
      </c>
      <c r="C41" s="103">
        <f>C30-C35</f>
        <v>0</v>
      </c>
    </row>
    <row r="42" spans="1:3" s="69" customFormat="1" ht="13">
      <c r="A42" s="112"/>
      <c r="B42" s="113"/>
      <c r="C42" s="105"/>
    </row>
    <row r="43" spans="1:3" s="69" customFormat="1" ht="13">
      <c r="A43" s="112">
        <v>36</v>
      </c>
      <c r="B43" s="116" t="s">
        <v>211</v>
      </c>
      <c r="C43" s="103">
        <f>SUM(C44:C46)</f>
        <v>38224909.920000002</v>
      </c>
    </row>
    <row r="44" spans="1:3" s="69" customFormat="1">
      <c r="A44" s="112">
        <v>37</v>
      </c>
      <c r="B44" s="101" t="s">
        <v>210</v>
      </c>
      <c r="C44" s="100">
        <v>28352000</v>
      </c>
    </row>
    <row r="45" spans="1:3" s="69" customFormat="1">
      <c r="A45" s="112">
        <v>38</v>
      </c>
      <c r="B45" s="101" t="s">
        <v>209</v>
      </c>
      <c r="C45" s="100">
        <v>0</v>
      </c>
    </row>
    <row r="46" spans="1:3" s="69" customFormat="1">
      <c r="A46" s="112">
        <v>39</v>
      </c>
      <c r="B46" s="101" t="s">
        <v>208</v>
      </c>
      <c r="C46" s="100">
        <v>9872909.9199999999</v>
      </c>
    </row>
    <row r="47" spans="1:3" s="69" customFormat="1" ht="13">
      <c r="A47" s="112">
        <v>40</v>
      </c>
      <c r="B47" s="116" t="s">
        <v>207</v>
      </c>
      <c r="C47" s="103">
        <f>SUM(C48:C51)</f>
        <v>0</v>
      </c>
    </row>
    <row r="48" spans="1:3" s="69" customFormat="1">
      <c r="A48" s="112">
        <v>41</v>
      </c>
      <c r="B48" s="106" t="s">
        <v>206</v>
      </c>
      <c r="C48" s="100">
        <v>0</v>
      </c>
    </row>
    <row r="49" spans="1:3" s="69" customFormat="1">
      <c r="A49" s="112">
        <v>42</v>
      </c>
      <c r="B49" s="107" t="s">
        <v>205</v>
      </c>
      <c r="C49" s="100">
        <v>0</v>
      </c>
    </row>
    <row r="50" spans="1:3" s="69" customFormat="1">
      <c r="A50" s="112">
        <v>43</v>
      </c>
      <c r="B50" s="106" t="s">
        <v>204</v>
      </c>
      <c r="C50" s="100">
        <v>0</v>
      </c>
    </row>
    <row r="51" spans="1:3" s="69" customFormat="1" ht="25">
      <c r="A51" s="112">
        <v>44</v>
      </c>
      <c r="B51" s="106" t="s">
        <v>203</v>
      </c>
      <c r="C51" s="100">
        <v>0</v>
      </c>
    </row>
    <row r="52" spans="1:3" s="69" customFormat="1" ht="13.5" thickBot="1">
      <c r="A52" s="117">
        <v>45</v>
      </c>
      <c r="B52" s="118" t="s">
        <v>202</v>
      </c>
      <c r="C52" s="119">
        <f>C43-C47</f>
        <v>38224909.920000002</v>
      </c>
    </row>
    <row r="55" spans="1:3">
      <c r="B55" s="4" t="s">
        <v>7</v>
      </c>
    </row>
  </sheetData>
  <dataValidations count="1">
    <dataValidation operator="lessThanOrEqual" allowBlank="1" showInputMessage="1" showErrorMessage="1" errorTitle="Should be negative number" error="Should be whole negative number or 0" sqref="C28:C31 C35 C41:C43 C47 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7" sqref="C7:D21"/>
    </sheetView>
  </sheetViews>
  <sheetFormatPr defaultColWidth="9.1796875" defaultRowHeight="13"/>
  <cols>
    <col min="1" max="1" width="9.453125" style="279" bestFit="1" customWidth="1"/>
    <col min="2" max="2" width="59" style="279" customWidth="1"/>
    <col min="3" max="3" width="16.7265625" style="279" bestFit="1" customWidth="1"/>
    <col min="4" max="4" width="13.26953125" style="279" bestFit="1" customWidth="1"/>
    <col min="5" max="16384" width="9.1796875" style="279"/>
  </cols>
  <sheetData>
    <row r="1" spans="1:4" ht="13.5">
      <c r="A1" s="326" t="s">
        <v>30</v>
      </c>
      <c r="B1" s="3" t="str">
        <f>'Info '!C2</f>
        <v>JSC " Halyk Bank Georgia"</v>
      </c>
    </row>
    <row r="2" spans="1:4" s="247" customFormat="1" ht="15.75" customHeight="1">
      <c r="A2" s="247" t="s">
        <v>31</v>
      </c>
      <c r="B2" s="416">
        <f>'1. key ratios '!B2</f>
        <v>44834</v>
      </c>
    </row>
    <row r="3" spans="1:4" s="247" customFormat="1" ht="15.75" customHeight="1"/>
    <row r="4" spans="1:4" ht="13.5" thickBot="1">
      <c r="A4" s="301" t="s">
        <v>404</v>
      </c>
      <c r="B4" s="334" t="s">
        <v>405</v>
      </c>
    </row>
    <row r="5" spans="1:4" s="335" customFormat="1" ht="12.75" customHeight="1">
      <c r="A5" s="399"/>
      <c r="B5" s="400" t="s">
        <v>408</v>
      </c>
      <c r="C5" s="327" t="s">
        <v>406</v>
      </c>
      <c r="D5" s="328" t="s">
        <v>407</v>
      </c>
    </row>
    <row r="6" spans="1:4" s="336" customFormat="1">
      <c r="A6" s="329">
        <v>1</v>
      </c>
      <c r="B6" s="391" t="s">
        <v>409</v>
      </c>
      <c r="C6" s="391"/>
      <c r="D6" s="330"/>
    </row>
    <row r="7" spans="1:4" s="336" customFormat="1">
      <c r="A7" s="331" t="s">
        <v>395</v>
      </c>
      <c r="B7" s="392" t="s">
        <v>410</v>
      </c>
      <c r="C7" s="383">
        <v>4.4999999999999998E-2</v>
      </c>
      <c r="D7" s="384">
        <f>C7*'5. RWA '!$C$13</f>
        <v>45182789.666039996</v>
      </c>
    </row>
    <row r="8" spans="1:4" s="336" customFormat="1">
      <c r="A8" s="331" t="s">
        <v>396</v>
      </c>
      <c r="B8" s="392" t="s">
        <v>411</v>
      </c>
      <c r="C8" s="385">
        <v>0.06</v>
      </c>
      <c r="D8" s="384">
        <f>C8*'5. RWA '!$C$13</f>
        <v>60243719.554719992</v>
      </c>
    </row>
    <row r="9" spans="1:4" s="336" customFormat="1">
      <c r="A9" s="331" t="s">
        <v>397</v>
      </c>
      <c r="B9" s="392" t="s">
        <v>412</v>
      </c>
      <c r="C9" s="385">
        <v>0.08</v>
      </c>
      <c r="D9" s="384">
        <f>C9*'5. RWA '!$C$13</f>
        <v>80324959.406293333</v>
      </c>
    </row>
    <row r="10" spans="1:4" s="336" customFormat="1">
      <c r="A10" s="329" t="s">
        <v>398</v>
      </c>
      <c r="B10" s="391" t="s">
        <v>413</v>
      </c>
      <c r="C10" s="386"/>
      <c r="D10" s="393"/>
    </row>
    <row r="11" spans="1:4" s="337" customFormat="1">
      <c r="A11" s="332" t="s">
        <v>399</v>
      </c>
      <c r="B11" s="382" t="s">
        <v>479</v>
      </c>
      <c r="C11" s="387">
        <v>0</v>
      </c>
      <c r="D11" s="384">
        <f>C11*'5. RWA '!$C$13</f>
        <v>0</v>
      </c>
    </row>
    <row r="12" spans="1:4" s="337" customFormat="1">
      <c r="A12" s="332" t="s">
        <v>400</v>
      </c>
      <c r="B12" s="382" t="s">
        <v>414</v>
      </c>
      <c r="C12" s="387">
        <v>0</v>
      </c>
      <c r="D12" s="384">
        <f>C12*'5. RWA '!$C$13</f>
        <v>0</v>
      </c>
    </row>
    <row r="13" spans="1:4" s="337" customFormat="1">
      <c r="A13" s="332" t="s">
        <v>401</v>
      </c>
      <c r="B13" s="382" t="s">
        <v>415</v>
      </c>
      <c r="C13" s="387"/>
      <c r="D13" s="384">
        <f>C13*'5. RWA '!$C$13</f>
        <v>0</v>
      </c>
    </row>
    <row r="14" spans="1:4" s="337" customFormat="1">
      <c r="A14" s="329" t="s">
        <v>402</v>
      </c>
      <c r="B14" s="391" t="s">
        <v>476</v>
      </c>
      <c r="C14" s="388"/>
      <c r="D14" s="394"/>
    </row>
    <row r="15" spans="1:4" s="337" customFormat="1">
      <c r="A15" s="332">
        <v>3.1</v>
      </c>
      <c r="B15" s="382" t="s">
        <v>420</v>
      </c>
      <c r="C15" s="387">
        <v>2.1444783353771063E-2</v>
      </c>
      <c r="D15" s="384">
        <f>C15*'5. RWA '!$C$13</f>
        <v>21531891.904605195</v>
      </c>
    </row>
    <row r="16" spans="1:4" s="337" customFormat="1">
      <c r="A16" s="332">
        <v>3.2</v>
      </c>
      <c r="B16" s="382" t="s">
        <v>421</v>
      </c>
      <c r="C16" s="387">
        <v>2.8618437146875557E-2</v>
      </c>
      <c r="D16" s="384">
        <f>C16*'5. RWA '!$C$13</f>
        <v>28734685.026179202</v>
      </c>
    </row>
    <row r="17" spans="1:6" s="336" customFormat="1">
      <c r="A17" s="332">
        <v>3.3</v>
      </c>
      <c r="B17" s="382" t="s">
        <v>422</v>
      </c>
      <c r="C17" s="387">
        <v>4.5792944606232011E-2</v>
      </c>
      <c r="D17" s="384">
        <f>C17*'5. RWA '!$C$13</f>
        <v>45978955.207377814</v>
      </c>
    </row>
    <row r="18" spans="1:6" s="335" customFormat="1" ht="12.75" customHeight="1">
      <c r="A18" s="397"/>
      <c r="B18" s="398" t="s">
        <v>475</v>
      </c>
      <c r="C18" s="389" t="s">
        <v>406</v>
      </c>
      <c r="D18" s="395" t="s">
        <v>407</v>
      </c>
    </row>
    <row r="19" spans="1:6" s="336" customFormat="1">
      <c r="A19" s="333">
        <v>4</v>
      </c>
      <c r="B19" s="382" t="s">
        <v>416</v>
      </c>
      <c r="C19" s="387">
        <f>C7+C11+C12+C13+C15</f>
        <v>6.6444783353771061E-2</v>
      </c>
      <c r="D19" s="384">
        <f>C19*'5. RWA '!$C$13</f>
        <v>66714681.570645191</v>
      </c>
    </row>
    <row r="20" spans="1:6" s="336" customFormat="1">
      <c r="A20" s="333">
        <v>5</v>
      </c>
      <c r="B20" s="382" t="s">
        <v>136</v>
      </c>
      <c r="C20" s="387">
        <f>C8+C11+C12+C13+C16</f>
        <v>8.8618437146875562E-2</v>
      </c>
      <c r="D20" s="384">
        <f>C20*'5. RWA '!$C$13</f>
        <v>88978404.580899194</v>
      </c>
    </row>
    <row r="21" spans="1:6" s="336" customFormat="1" ht="13.5" thickBot="1">
      <c r="A21" s="338" t="s">
        <v>403</v>
      </c>
      <c r="B21" s="339" t="s">
        <v>417</v>
      </c>
      <c r="C21" s="390">
        <f>C9+C11+C12+C13+C17</f>
        <v>0.12579294460623203</v>
      </c>
      <c r="D21" s="396">
        <f>C21*'5. RWA '!$C$13</f>
        <v>126303914.61367115</v>
      </c>
    </row>
    <row r="22" spans="1:6">
      <c r="F22" s="301"/>
    </row>
    <row r="23" spans="1:6" ht="50.5">
      <c r="B23" s="300" t="s">
        <v>478</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workbookViewId="0">
      <pane xSplit="1" ySplit="5" topLeftCell="B6" activePane="bottomRight" state="frozen"/>
      <selection activeCell="B47" sqref="B47"/>
      <selection pane="topRight" activeCell="B47" sqref="B47"/>
      <selection pane="bottomLeft" activeCell="B47" sqref="B47"/>
      <selection pane="bottomRight" activeCell="D15" sqref="D15"/>
    </sheetView>
  </sheetViews>
  <sheetFormatPr defaultColWidth="9.1796875" defaultRowHeight="14"/>
  <cols>
    <col min="1" max="1" width="10.7265625" style="4" customWidth="1"/>
    <col min="2" max="2" width="91.81640625" style="4" customWidth="1"/>
    <col min="3" max="3" width="53.1796875" style="4" customWidth="1"/>
    <col min="4" max="4" width="32.26953125" style="4" customWidth="1"/>
    <col min="5" max="5" width="9.453125" style="5" customWidth="1"/>
    <col min="6" max="16384" width="9.1796875" style="5"/>
  </cols>
  <sheetData>
    <row r="1" spans="1:6">
      <c r="A1" s="2" t="s">
        <v>30</v>
      </c>
      <c r="B1" s="3" t="str">
        <f>'Info '!C2</f>
        <v>JSC " Halyk Bank Georgia"</v>
      </c>
      <c r="E1" s="4"/>
      <c r="F1" s="4"/>
    </row>
    <row r="2" spans="1:6" s="79" customFormat="1" ht="15.75" customHeight="1">
      <c r="A2" s="2" t="s">
        <v>31</v>
      </c>
      <c r="B2" s="416">
        <f>'1. key ratios '!B2</f>
        <v>44834</v>
      </c>
    </row>
    <row r="3" spans="1:6" s="79" customFormat="1" ht="15.75" customHeight="1">
      <c r="A3" s="120"/>
    </row>
    <row r="4" spans="1:6" s="79" customFormat="1" ht="15.75" customHeight="1" thickBot="1">
      <c r="A4" s="79" t="s">
        <v>86</v>
      </c>
      <c r="B4" s="238" t="s">
        <v>285</v>
      </c>
      <c r="D4" s="45" t="s">
        <v>73</v>
      </c>
    </row>
    <row r="5" spans="1:6" ht="25">
      <c r="A5" s="121" t="s">
        <v>6</v>
      </c>
      <c r="B5" s="269" t="s">
        <v>339</v>
      </c>
      <c r="C5" s="122" t="s">
        <v>92</v>
      </c>
      <c r="D5" s="123" t="s">
        <v>93</v>
      </c>
    </row>
    <row r="6" spans="1:6">
      <c r="A6" s="85">
        <v>1</v>
      </c>
      <c r="B6" s="124" t="s">
        <v>35</v>
      </c>
      <c r="C6" s="125">
        <v>13893358</v>
      </c>
      <c r="D6" s="126"/>
      <c r="E6" s="127"/>
    </row>
    <row r="7" spans="1:6">
      <c r="A7" s="85">
        <v>2</v>
      </c>
      <c r="B7" s="128" t="s">
        <v>36</v>
      </c>
      <c r="C7" s="125">
        <v>248634404</v>
      </c>
      <c r="D7" s="129"/>
      <c r="E7" s="127"/>
    </row>
    <row r="8" spans="1:6">
      <c r="A8" s="85">
        <v>3</v>
      </c>
      <c r="B8" s="128" t="s">
        <v>37</v>
      </c>
      <c r="C8" s="125">
        <v>45030394</v>
      </c>
      <c r="D8" s="129"/>
      <c r="E8" s="127"/>
    </row>
    <row r="9" spans="1:6">
      <c r="A9" s="85">
        <v>4</v>
      </c>
      <c r="B9" s="128" t="s">
        <v>38</v>
      </c>
      <c r="C9" s="125">
        <v>0</v>
      </c>
      <c r="D9" s="129"/>
      <c r="E9" s="127"/>
    </row>
    <row r="10" spans="1:6">
      <c r="A10" s="85">
        <v>5</v>
      </c>
      <c r="B10" s="128" t="s">
        <v>39</v>
      </c>
      <c r="C10" s="125">
        <v>16609443</v>
      </c>
      <c r="D10" s="129"/>
      <c r="E10" s="127"/>
    </row>
    <row r="11" spans="1:6" ht="14.5">
      <c r="A11" s="85">
        <v>6.1</v>
      </c>
      <c r="B11" s="239" t="s">
        <v>40</v>
      </c>
      <c r="C11" s="125">
        <v>642962318</v>
      </c>
      <c r="D11" s="130"/>
      <c r="E11" s="131"/>
    </row>
    <row r="12" spans="1:6" ht="14.5">
      <c r="A12" s="85">
        <v>6.2</v>
      </c>
      <c r="B12" s="240" t="s">
        <v>41</v>
      </c>
      <c r="C12" s="125">
        <v>-39900326</v>
      </c>
      <c r="D12" s="130"/>
      <c r="E12" s="131"/>
    </row>
    <row r="13" spans="1:6" ht="14.5">
      <c r="A13" s="85" t="s">
        <v>710</v>
      </c>
      <c r="B13" s="133" t="s">
        <v>712</v>
      </c>
      <c r="C13" s="125">
        <v>9713038.1600000057</v>
      </c>
      <c r="D13" s="130"/>
      <c r="E13" s="131"/>
    </row>
    <row r="14" spans="1:6" ht="14.5">
      <c r="A14" s="85" t="s">
        <v>711</v>
      </c>
      <c r="B14" s="133" t="s">
        <v>713</v>
      </c>
      <c r="C14" s="125">
        <v>0</v>
      </c>
      <c r="D14" s="130"/>
      <c r="E14" s="131"/>
    </row>
    <row r="15" spans="1:6">
      <c r="A15" s="85">
        <v>6</v>
      </c>
      <c r="B15" s="128" t="s">
        <v>42</v>
      </c>
      <c r="C15" s="132">
        <f>C11+C12</f>
        <v>603061992</v>
      </c>
      <c r="D15" s="130"/>
      <c r="E15" s="127"/>
    </row>
    <row r="16" spans="1:6">
      <c r="A16" s="85">
        <v>7</v>
      </c>
      <c r="B16" s="128" t="s">
        <v>43</v>
      </c>
      <c r="C16" s="125">
        <v>5977210</v>
      </c>
      <c r="D16" s="129"/>
      <c r="E16" s="127"/>
    </row>
    <row r="17" spans="1:5">
      <c r="A17" s="85">
        <v>8</v>
      </c>
      <c r="B17" s="267" t="s">
        <v>198</v>
      </c>
      <c r="C17" s="125">
        <v>9369369.4399999995</v>
      </c>
      <c r="D17" s="129"/>
      <c r="E17" s="127"/>
    </row>
    <row r="18" spans="1:5">
      <c r="A18" s="85">
        <v>9</v>
      </c>
      <c r="B18" s="128" t="s">
        <v>44</v>
      </c>
      <c r="C18" s="125">
        <v>54000</v>
      </c>
      <c r="D18" s="129"/>
      <c r="E18" s="127"/>
    </row>
    <row r="19" spans="1:5">
      <c r="A19" s="85">
        <v>9.1</v>
      </c>
      <c r="B19" s="133" t="s">
        <v>88</v>
      </c>
      <c r="C19" s="125">
        <v>0</v>
      </c>
      <c r="D19" s="129"/>
      <c r="E19" s="127"/>
    </row>
    <row r="20" spans="1:5">
      <c r="A20" s="85">
        <v>9.1999999999999993</v>
      </c>
      <c r="B20" s="133" t="s">
        <v>89</v>
      </c>
      <c r="C20" s="125">
        <v>0</v>
      </c>
      <c r="D20" s="129"/>
      <c r="E20" s="127"/>
    </row>
    <row r="21" spans="1:5">
      <c r="A21" s="85">
        <v>9.3000000000000007</v>
      </c>
      <c r="B21" s="241" t="s">
        <v>267</v>
      </c>
      <c r="C21" s="125">
        <v>0</v>
      </c>
      <c r="D21" s="129"/>
      <c r="E21" s="127"/>
    </row>
    <row r="22" spans="1:5">
      <c r="A22" s="85">
        <v>10</v>
      </c>
      <c r="B22" s="128" t="s">
        <v>45</v>
      </c>
      <c r="C22" s="125">
        <v>20654282</v>
      </c>
      <c r="D22" s="129"/>
      <c r="E22" s="127"/>
    </row>
    <row r="23" spans="1:5">
      <c r="A23" s="85">
        <v>10.1</v>
      </c>
      <c r="B23" s="133" t="s">
        <v>90</v>
      </c>
      <c r="C23" s="125">
        <v>4565183</v>
      </c>
      <c r="D23" s="134" t="s">
        <v>91</v>
      </c>
      <c r="E23" s="127"/>
    </row>
    <row r="24" spans="1:5">
      <c r="A24" s="85">
        <v>11</v>
      </c>
      <c r="B24" s="135" t="s">
        <v>46</v>
      </c>
      <c r="C24" s="136">
        <v>50269774.640000053</v>
      </c>
      <c r="D24" s="137"/>
      <c r="E24" s="127"/>
    </row>
    <row r="25" spans="1:5">
      <c r="A25" s="85">
        <v>12</v>
      </c>
      <c r="B25" s="138" t="s">
        <v>47</v>
      </c>
      <c r="C25" s="139">
        <f>SUM(C6:C10,C15:C18,C22,C24)</f>
        <v>1013554227.0800002</v>
      </c>
      <c r="D25" s="140"/>
      <c r="E25" s="141"/>
    </row>
    <row r="26" spans="1:5">
      <c r="A26" s="85">
        <v>13</v>
      </c>
      <c r="B26" s="128" t="s">
        <v>49</v>
      </c>
      <c r="C26" s="125">
        <v>146073075</v>
      </c>
      <c r="D26" s="142"/>
      <c r="E26" s="127"/>
    </row>
    <row r="27" spans="1:5">
      <c r="A27" s="85">
        <v>14</v>
      </c>
      <c r="B27" s="128" t="s">
        <v>50</v>
      </c>
      <c r="C27" s="125">
        <v>272433018.81999999</v>
      </c>
      <c r="D27" s="129"/>
      <c r="E27" s="127"/>
    </row>
    <row r="28" spans="1:5">
      <c r="A28" s="85">
        <v>15</v>
      </c>
      <c r="B28" s="128" t="s">
        <v>51</v>
      </c>
      <c r="C28" s="125">
        <v>15131093.500000004</v>
      </c>
      <c r="D28" s="129"/>
      <c r="E28" s="127"/>
    </row>
    <row r="29" spans="1:5">
      <c r="A29" s="85">
        <v>16</v>
      </c>
      <c r="B29" s="128" t="s">
        <v>52</v>
      </c>
      <c r="C29" s="125">
        <v>110727082</v>
      </c>
      <c r="D29" s="129"/>
      <c r="E29" s="127"/>
    </row>
    <row r="30" spans="1:5">
      <c r="A30" s="85">
        <v>17</v>
      </c>
      <c r="B30" s="128" t="s">
        <v>53</v>
      </c>
      <c r="C30" s="125">
        <v>12170174</v>
      </c>
      <c r="D30" s="129"/>
      <c r="E30" s="127"/>
    </row>
    <row r="31" spans="1:5">
      <c r="A31" s="85">
        <v>18</v>
      </c>
      <c r="B31" s="128" t="s">
        <v>54</v>
      </c>
      <c r="C31" s="125">
        <v>271439240</v>
      </c>
      <c r="D31" s="129"/>
      <c r="E31" s="127"/>
    </row>
    <row r="32" spans="1:5">
      <c r="A32" s="85">
        <v>19</v>
      </c>
      <c r="B32" s="128" t="s">
        <v>55</v>
      </c>
      <c r="C32" s="125">
        <v>12569988</v>
      </c>
      <c r="D32" s="129"/>
      <c r="E32" s="127"/>
    </row>
    <row r="33" spans="1:5">
      <c r="A33" s="85">
        <v>20</v>
      </c>
      <c r="B33" s="128" t="s">
        <v>56</v>
      </c>
      <c r="C33" s="125">
        <v>18532989.759999998</v>
      </c>
      <c r="D33" s="129"/>
      <c r="E33" s="127"/>
    </row>
    <row r="34" spans="1:5">
      <c r="A34" s="85">
        <v>20.100000000000001</v>
      </c>
      <c r="B34" s="143" t="s">
        <v>715</v>
      </c>
      <c r="C34" s="125">
        <v>0</v>
      </c>
      <c r="D34" s="137"/>
      <c r="E34" s="127"/>
    </row>
    <row r="35" spans="1:5">
      <c r="A35" s="85">
        <v>21</v>
      </c>
      <c r="B35" s="135" t="s">
        <v>57</v>
      </c>
      <c r="C35" s="125">
        <v>28352000</v>
      </c>
      <c r="D35" s="137"/>
      <c r="E35" s="127"/>
    </row>
    <row r="36" spans="1:5">
      <c r="A36" s="85">
        <v>21.1</v>
      </c>
      <c r="B36" s="143" t="s">
        <v>714</v>
      </c>
      <c r="C36" s="125">
        <v>28352000</v>
      </c>
      <c r="D36" s="144"/>
      <c r="E36" s="127"/>
    </row>
    <row r="37" spans="1:5">
      <c r="A37" s="85">
        <v>22</v>
      </c>
      <c r="B37" s="138" t="s">
        <v>58</v>
      </c>
      <c r="C37" s="139">
        <f>SUM(C26:C35)</f>
        <v>887428661.07999992</v>
      </c>
      <c r="D37" s="140"/>
      <c r="E37" s="141"/>
    </row>
    <row r="38" spans="1:5">
      <c r="A38" s="85">
        <v>23</v>
      </c>
      <c r="B38" s="135" t="s">
        <v>60</v>
      </c>
      <c r="C38" s="125">
        <v>76000000</v>
      </c>
      <c r="D38" s="129"/>
      <c r="E38" s="127"/>
    </row>
    <row r="39" spans="1:5">
      <c r="A39" s="85">
        <v>24</v>
      </c>
      <c r="B39" s="135" t="s">
        <v>61</v>
      </c>
      <c r="C39" s="125">
        <v>0</v>
      </c>
      <c r="D39" s="129"/>
      <c r="E39" s="127"/>
    </row>
    <row r="40" spans="1:5">
      <c r="A40" s="85">
        <v>25</v>
      </c>
      <c r="B40" s="135" t="s">
        <v>62</v>
      </c>
      <c r="C40" s="125">
        <v>0</v>
      </c>
      <c r="D40" s="129"/>
      <c r="E40" s="127"/>
    </row>
    <row r="41" spans="1:5">
      <c r="A41" s="85">
        <v>26</v>
      </c>
      <c r="B41" s="135" t="s">
        <v>63</v>
      </c>
      <c r="C41" s="125">
        <v>0</v>
      </c>
      <c r="D41" s="129"/>
      <c r="E41" s="127"/>
    </row>
    <row r="42" spans="1:5">
      <c r="A42" s="85">
        <v>27</v>
      </c>
      <c r="B42" s="135" t="s">
        <v>64</v>
      </c>
      <c r="C42" s="125">
        <v>0</v>
      </c>
      <c r="D42" s="129"/>
      <c r="E42" s="127"/>
    </row>
    <row r="43" spans="1:5">
      <c r="A43" s="85">
        <v>28</v>
      </c>
      <c r="B43" s="135" t="s">
        <v>65</v>
      </c>
      <c r="C43" s="125">
        <v>48184460</v>
      </c>
      <c r="D43" s="129"/>
      <c r="E43" s="127"/>
    </row>
    <row r="44" spans="1:5">
      <c r="A44" s="85">
        <v>29</v>
      </c>
      <c r="B44" s="135" t="s">
        <v>66</v>
      </c>
      <c r="C44" s="125">
        <v>1941106</v>
      </c>
      <c r="D44" s="129"/>
      <c r="E44" s="127"/>
    </row>
    <row r="45" spans="1:5" ht="14.5" thickBot="1">
      <c r="A45" s="145">
        <v>30</v>
      </c>
      <c r="B45" s="146" t="s">
        <v>265</v>
      </c>
      <c r="C45" s="147">
        <f>SUM(C38:C44)</f>
        <v>126125566</v>
      </c>
      <c r="D45" s="148"/>
      <c r="E45" s="141"/>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C8" activePane="bottomRight" state="frozen"/>
      <selection activeCell="B9" sqref="B9"/>
      <selection pane="topRight" activeCell="B9" sqref="B9"/>
      <selection pane="bottomLeft" activeCell="B9" sqref="B9"/>
      <selection pane="bottomRight" activeCell="S32" sqref="S32"/>
    </sheetView>
  </sheetViews>
  <sheetFormatPr defaultColWidth="9.1796875" defaultRowHeight="12.5"/>
  <cols>
    <col min="1" max="1" width="10.54296875" style="4" bestFit="1" customWidth="1"/>
    <col min="2" max="2" width="95" style="4" customWidth="1"/>
    <col min="3" max="3" width="13" style="4" bestFit="1" customWidth="1"/>
    <col min="4" max="4" width="16.453125" style="4" bestFit="1" customWidth="1"/>
    <col min="5" max="5" width="13" style="4" bestFit="1" customWidth="1"/>
    <col min="6" max="6" width="16.453125" style="4" bestFit="1" customWidth="1"/>
    <col min="7" max="7" width="13" style="4" bestFit="1" customWidth="1"/>
    <col min="8" max="8" width="13.26953125" style="4" bestFit="1" customWidth="1"/>
    <col min="9" max="9" width="13" style="4" bestFit="1" customWidth="1"/>
    <col min="10" max="10" width="13.26953125" style="4" bestFit="1" customWidth="1"/>
    <col min="11" max="11" width="13" style="4" bestFit="1" customWidth="1"/>
    <col min="12" max="16" width="13" style="43" bestFit="1" customWidth="1"/>
    <col min="17" max="17" width="14.7265625" style="43" customWidth="1"/>
    <col min="18" max="18" width="13" style="43" bestFit="1" customWidth="1"/>
    <col min="19" max="19" width="34.81640625" style="43" customWidth="1"/>
    <col min="20" max="16384" width="9.1796875" style="43"/>
  </cols>
  <sheetData>
    <row r="1" spans="1:19">
      <c r="A1" s="2" t="s">
        <v>30</v>
      </c>
      <c r="B1" s="3" t="str">
        <f>'Info '!C2</f>
        <v>JSC " Halyk Bank Georgia"</v>
      </c>
    </row>
    <row r="2" spans="1:19">
      <c r="A2" s="2" t="s">
        <v>31</v>
      </c>
      <c r="B2" s="416">
        <f>'1. key ratios '!B2</f>
        <v>44834</v>
      </c>
    </row>
    <row r="4" spans="1:19" ht="26.5" thickBot="1">
      <c r="A4" s="4" t="s">
        <v>248</v>
      </c>
      <c r="B4" s="288" t="s">
        <v>374</v>
      </c>
    </row>
    <row r="5" spans="1:19" s="277" customFormat="1" ht="13">
      <c r="A5" s="272"/>
      <c r="B5" s="273"/>
      <c r="C5" s="274" t="s">
        <v>0</v>
      </c>
      <c r="D5" s="274" t="s">
        <v>1</v>
      </c>
      <c r="E5" s="274" t="s">
        <v>2</v>
      </c>
      <c r="F5" s="274" t="s">
        <v>3</v>
      </c>
      <c r="G5" s="274" t="s">
        <v>4</v>
      </c>
      <c r="H5" s="274" t="s">
        <v>5</v>
      </c>
      <c r="I5" s="274" t="s">
        <v>8</v>
      </c>
      <c r="J5" s="274" t="s">
        <v>9</v>
      </c>
      <c r="K5" s="274" t="s">
        <v>10</v>
      </c>
      <c r="L5" s="274" t="s">
        <v>11</v>
      </c>
      <c r="M5" s="274" t="s">
        <v>12</v>
      </c>
      <c r="N5" s="274" t="s">
        <v>13</v>
      </c>
      <c r="O5" s="274" t="s">
        <v>357</v>
      </c>
      <c r="P5" s="274" t="s">
        <v>358</v>
      </c>
      <c r="Q5" s="274" t="s">
        <v>359</v>
      </c>
      <c r="R5" s="275" t="s">
        <v>360</v>
      </c>
      <c r="S5" s="276" t="s">
        <v>361</v>
      </c>
    </row>
    <row r="6" spans="1:19" s="277" customFormat="1" ht="99" customHeight="1">
      <c r="A6" s="278"/>
      <c r="B6" s="673" t="s">
        <v>362</v>
      </c>
      <c r="C6" s="669">
        <v>0</v>
      </c>
      <c r="D6" s="670"/>
      <c r="E6" s="669">
        <v>0.2</v>
      </c>
      <c r="F6" s="670"/>
      <c r="G6" s="669">
        <v>0.35</v>
      </c>
      <c r="H6" s="670"/>
      <c r="I6" s="669">
        <v>0.5</v>
      </c>
      <c r="J6" s="670"/>
      <c r="K6" s="669">
        <v>0.75</v>
      </c>
      <c r="L6" s="670"/>
      <c r="M6" s="669">
        <v>1</v>
      </c>
      <c r="N6" s="670"/>
      <c r="O6" s="669">
        <v>1.5</v>
      </c>
      <c r="P6" s="670"/>
      <c r="Q6" s="669">
        <v>2.5</v>
      </c>
      <c r="R6" s="670"/>
      <c r="S6" s="671" t="s">
        <v>247</v>
      </c>
    </row>
    <row r="7" spans="1:19" s="277" customFormat="1" ht="30.75" customHeight="1">
      <c r="A7" s="278"/>
      <c r="B7" s="674"/>
      <c r="C7" s="268" t="s">
        <v>250</v>
      </c>
      <c r="D7" s="268" t="s">
        <v>249</v>
      </c>
      <c r="E7" s="268" t="s">
        <v>250</v>
      </c>
      <c r="F7" s="268" t="s">
        <v>249</v>
      </c>
      <c r="G7" s="268" t="s">
        <v>250</v>
      </c>
      <c r="H7" s="268" t="s">
        <v>249</v>
      </c>
      <c r="I7" s="268" t="s">
        <v>250</v>
      </c>
      <c r="J7" s="268" t="s">
        <v>249</v>
      </c>
      <c r="K7" s="268" t="s">
        <v>250</v>
      </c>
      <c r="L7" s="268" t="s">
        <v>249</v>
      </c>
      <c r="M7" s="268" t="s">
        <v>250</v>
      </c>
      <c r="N7" s="268" t="s">
        <v>249</v>
      </c>
      <c r="O7" s="268" t="s">
        <v>250</v>
      </c>
      <c r="P7" s="268" t="s">
        <v>249</v>
      </c>
      <c r="Q7" s="268" t="s">
        <v>250</v>
      </c>
      <c r="R7" s="268" t="s">
        <v>249</v>
      </c>
      <c r="S7" s="672"/>
    </row>
    <row r="8" spans="1:19" s="151" customFormat="1">
      <c r="A8" s="149">
        <v>1</v>
      </c>
      <c r="B8" s="1" t="s">
        <v>95</v>
      </c>
      <c r="C8" s="150">
        <v>27433583</v>
      </c>
      <c r="D8" s="150">
        <v>0</v>
      </c>
      <c r="E8" s="150">
        <v>0</v>
      </c>
      <c r="F8" s="150">
        <v>0</v>
      </c>
      <c r="G8" s="150">
        <v>0</v>
      </c>
      <c r="H8" s="150">
        <v>0</v>
      </c>
      <c r="I8" s="150">
        <v>0</v>
      </c>
      <c r="J8" s="150">
        <v>0</v>
      </c>
      <c r="K8" s="150">
        <v>0</v>
      </c>
      <c r="L8" s="150">
        <v>0</v>
      </c>
      <c r="M8" s="150">
        <v>237810264</v>
      </c>
      <c r="N8" s="150">
        <v>0</v>
      </c>
      <c r="O8" s="150">
        <v>0</v>
      </c>
      <c r="P8" s="150">
        <v>0</v>
      </c>
      <c r="Q8" s="150">
        <v>0</v>
      </c>
      <c r="R8" s="150">
        <v>0</v>
      </c>
      <c r="S8" s="289">
        <f>$C$6*SUM(C8:D8)+$E$6*SUM(E8:F8)+$G$6*SUM(G8:H8)+$I$6*SUM(I8:J8)+$K$6*SUM(K8:L8)+$M$6*SUM(M8:N8)+$O$6*SUM(O8:P8)+$Q$6*SUM(Q8:R8)</f>
        <v>237810264</v>
      </c>
    </row>
    <row r="9" spans="1:19" s="151" customFormat="1">
      <c r="A9" s="149">
        <v>2</v>
      </c>
      <c r="B9" s="1" t="s">
        <v>96</v>
      </c>
      <c r="C9" s="150">
        <v>0</v>
      </c>
      <c r="D9" s="150">
        <v>0</v>
      </c>
      <c r="E9" s="150">
        <v>0</v>
      </c>
      <c r="F9" s="150">
        <v>0</v>
      </c>
      <c r="G9" s="150">
        <v>0</v>
      </c>
      <c r="H9" s="150">
        <v>0</v>
      </c>
      <c r="I9" s="150">
        <v>0</v>
      </c>
      <c r="J9" s="150">
        <v>0</v>
      </c>
      <c r="K9" s="150">
        <v>0</v>
      </c>
      <c r="L9" s="150">
        <v>0</v>
      </c>
      <c r="M9" s="150">
        <v>0</v>
      </c>
      <c r="N9" s="150">
        <v>0</v>
      </c>
      <c r="O9" s="150">
        <v>0</v>
      </c>
      <c r="P9" s="150">
        <v>0</v>
      </c>
      <c r="Q9" s="150">
        <v>0</v>
      </c>
      <c r="R9" s="150">
        <v>0</v>
      </c>
      <c r="S9" s="289">
        <f t="shared" ref="S9:S21" si="0">$C$6*SUM(C9:D9)+$E$6*SUM(E9:F9)+$G$6*SUM(G9:H9)+$I$6*SUM(I9:J9)+$K$6*SUM(K9:L9)+$M$6*SUM(M9:N9)+$O$6*SUM(O9:P9)+$Q$6*SUM(Q9:R9)</f>
        <v>0</v>
      </c>
    </row>
    <row r="10" spans="1:19" s="151" customFormat="1">
      <c r="A10" s="149">
        <v>3</v>
      </c>
      <c r="B10" s="1" t="s">
        <v>268</v>
      </c>
      <c r="C10" s="150">
        <v>0</v>
      </c>
      <c r="D10" s="150">
        <v>0</v>
      </c>
      <c r="E10" s="150">
        <v>0</v>
      </c>
      <c r="F10" s="150">
        <v>0</v>
      </c>
      <c r="G10" s="150">
        <v>0</v>
      </c>
      <c r="H10" s="150">
        <v>0</v>
      </c>
      <c r="I10" s="150">
        <v>0</v>
      </c>
      <c r="J10" s="150">
        <v>0</v>
      </c>
      <c r="K10" s="150">
        <v>0</v>
      </c>
      <c r="L10" s="150">
        <v>0</v>
      </c>
      <c r="M10" s="150">
        <v>0</v>
      </c>
      <c r="N10" s="150">
        <v>0</v>
      </c>
      <c r="O10" s="150">
        <v>0</v>
      </c>
      <c r="P10" s="150">
        <v>0</v>
      </c>
      <c r="Q10" s="150">
        <v>0</v>
      </c>
      <c r="R10" s="150">
        <v>0</v>
      </c>
      <c r="S10" s="289">
        <f t="shared" si="0"/>
        <v>0</v>
      </c>
    </row>
    <row r="11" spans="1:19" s="151" customFormat="1">
      <c r="A11" s="149">
        <v>4</v>
      </c>
      <c r="B11" s="1" t="s">
        <v>97</v>
      </c>
      <c r="C11" s="150">
        <v>0</v>
      </c>
      <c r="D11" s="150">
        <v>0</v>
      </c>
      <c r="E11" s="150">
        <v>0</v>
      </c>
      <c r="F11" s="150">
        <v>0</v>
      </c>
      <c r="G11" s="150">
        <v>0</v>
      </c>
      <c r="H11" s="150">
        <v>0</v>
      </c>
      <c r="I11" s="150">
        <v>0</v>
      </c>
      <c r="J11" s="150">
        <v>0</v>
      </c>
      <c r="K11" s="150">
        <v>0</v>
      </c>
      <c r="L11" s="150">
        <v>0</v>
      </c>
      <c r="M11" s="150">
        <v>0</v>
      </c>
      <c r="N11" s="150">
        <v>0</v>
      </c>
      <c r="O11" s="150">
        <v>0</v>
      </c>
      <c r="P11" s="150">
        <v>0</v>
      </c>
      <c r="Q11" s="150">
        <v>0</v>
      </c>
      <c r="R11" s="150">
        <v>0</v>
      </c>
      <c r="S11" s="289">
        <f t="shared" si="0"/>
        <v>0</v>
      </c>
    </row>
    <row r="12" spans="1:19" s="151" customFormat="1">
      <c r="A12" s="149">
        <v>5</v>
      </c>
      <c r="B12" s="1" t="s">
        <v>98</v>
      </c>
      <c r="C12" s="150">
        <v>0</v>
      </c>
      <c r="D12" s="150">
        <v>0</v>
      </c>
      <c r="E12" s="150">
        <v>0</v>
      </c>
      <c r="F12" s="150">
        <v>0</v>
      </c>
      <c r="G12" s="150">
        <v>0</v>
      </c>
      <c r="H12" s="150">
        <v>0</v>
      </c>
      <c r="I12" s="150">
        <v>0</v>
      </c>
      <c r="J12" s="150">
        <v>0</v>
      </c>
      <c r="K12" s="150">
        <v>0</v>
      </c>
      <c r="L12" s="150">
        <v>0</v>
      </c>
      <c r="M12" s="150">
        <v>0</v>
      </c>
      <c r="N12" s="150">
        <v>0</v>
      </c>
      <c r="O12" s="150">
        <v>0</v>
      </c>
      <c r="P12" s="150">
        <v>0</v>
      </c>
      <c r="Q12" s="150">
        <v>0</v>
      </c>
      <c r="R12" s="150">
        <v>0</v>
      </c>
      <c r="S12" s="289">
        <f t="shared" si="0"/>
        <v>0</v>
      </c>
    </row>
    <row r="13" spans="1:19" s="151" customFormat="1">
      <c r="A13" s="149">
        <v>6</v>
      </c>
      <c r="B13" s="1" t="s">
        <v>99</v>
      </c>
      <c r="C13" s="150">
        <v>0</v>
      </c>
      <c r="D13" s="150">
        <v>0</v>
      </c>
      <c r="E13" s="150">
        <v>32095477</v>
      </c>
      <c r="F13" s="150">
        <v>0</v>
      </c>
      <c r="G13" s="150">
        <v>0</v>
      </c>
      <c r="H13" s="150">
        <v>0</v>
      </c>
      <c r="I13" s="150">
        <v>12903868.02</v>
      </c>
      <c r="J13" s="150">
        <v>0</v>
      </c>
      <c r="K13" s="150">
        <v>0</v>
      </c>
      <c r="L13" s="150">
        <v>0</v>
      </c>
      <c r="M13" s="150">
        <v>31048.98</v>
      </c>
      <c r="N13" s="150">
        <v>0</v>
      </c>
      <c r="O13" s="150">
        <v>0</v>
      </c>
      <c r="P13" s="150">
        <v>0</v>
      </c>
      <c r="Q13" s="150">
        <v>0</v>
      </c>
      <c r="R13" s="150">
        <v>0</v>
      </c>
      <c r="S13" s="289">
        <f t="shared" si="0"/>
        <v>12902078.390000001</v>
      </c>
    </row>
    <row r="14" spans="1:19" s="151" customFormat="1">
      <c r="A14" s="149">
        <v>7</v>
      </c>
      <c r="B14" s="1" t="s">
        <v>100</v>
      </c>
      <c r="C14" s="150">
        <v>0</v>
      </c>
      <c r="D14" s="150">
        <v>0</v>
      </c>
      <c r="E14" s="150">
        <v>0</v>
      </c>
      <c r="F14" s="150">
        <v>0</v>
      </c>
      <c r="G14" s="150">
        <v>0</v>
      </c>
      <c r="H14" s="150">
        <v>0</v>
      </c>
      <c r="I14" s="150">
        <v>0</v>
      </c>
      <c r="J14" s="150">
        <v>0</v>
      </c>
      <c r="K14" s="150">
        <v>0</v>
      </c>
      <c r="L14" s="150">
        <v>0</v>
      </c>
      <c r="M14" s="150">
        <v>424837478.56999969</v>
      </c>
      <c r="N14" s="150">
        <v>11707568.226</v>
      </c>
      <c r="O14" s="150">
        <v>0</v>
      </c>
      <c r="P14" s="150">
        <v>0</v>
      </c>
      <c r="Q14" s="150">
        <v>0</v>
      </c>
      <c r="R14" s="150">
        <v>0</v>
      </c>
      <c r="S14" s="289">
        <f t="shared" si="0"/>
        <v>436545046.79599971</v>
      </c>
    </row>
    <row r="15" spans="1:19" s="151" customFormat="1">
      <c r="A15" s="149">
        <v>8</v>
      </c>
      <c r="B15" s="1" t="s">
        <v>101</v>
      </c>
      <c r="C15" s="150">
        <v>0</v>
      </c>
      <c r="D15" s="150">
        <v>0</v>
      </c>
      <c r="E15" s="150">
        <v>0</v>
      </c>
      <c r="F15" s="150">
        <v>0</v>
      </c>
      <c r="G15" s="150">
        <v>0</v>
      </c>
      <c r="H15" s="150">
        <v>0</v>
      </c>
      <c r="I15" s="150">
        <v>0</v>
      </c>
      <c r="J15" s="150">
        <v>0</v>
      </c>
      <c r="K15" s="150">
        <v>0</v>
      </c>
      <c r="L15" s="150">
        <v>0</v>
      </c>
      <c r="M15" s="150">
        <v>0</v>
      </c>
      <c r="N15" s="150">
        <v>0</v>
      </c>
      <c r="O15" s="150">
        <v>0</v>
      </c>
      <c r="P15" s="150">
        <v>0</v>
      </c>
      <c r="Q15" s="150">
        <v>0</v>
      </c>
      <c r="R15" s="150">
        <v>0</v>
      </c>
      <c r="S15" s="289">
        <f t="shared" si="0"/>
        <v>0</v>
      </c>
    </row>
    <row r="16" spans="1:19" s="151" customFormat="1">
      <c r="A16" s="149">
        <v>9</v>
      </c>
      <c r="B16" s="1" t="s">
        <v>102</v>
      </c>
      <c r="C16" s="150">
        <v>0</v>
      </c>
      <c r="D16" s="150">
        <v>0</v>
      </c>
      <c r="E16" s="150">
        <v>0</v>
      </c>
      <c r="F16" s="150">
        <v>0</v>
      </c>
      <c r="G16" s="150">
        <v>0</v>
      </c>
      <c r="H16" s="150">
        <v>0</v>
      </c>
      <c r="I16" s="150">
        <v>0</v>
      </c>
      <c r="J16" s="150">
        <v>0</v>
      </c>
      <c r="K16" s="150">
        <v>0</v>
      </c>
      <c r="L16" s="150">
        <v>0</v>
      </c>
      <c r="M16" s="150">
        <v>0</v>
      </c>
      <c r="N16" s="150">
        <v>0</v>
      </c>
      <c r="O16" s="150">
        <v>0</v>
      </c>
      <c r="P16" s="150">
        <v>0</v>
      </c>
      <c r="Q16" s="150">
        <v>0</v>
      </c>
      <c r="R16" s="150">
        <v>0</v>
      </c>
      <c r="S16" s="289">
        <f t="shared" si="0"/>
        <v>0</v>
      </c>
    </row>
    <row r="17" spans="1:19" s="151" customFormat="1">
      <c r="A17" s="149">
        <v>10</v>
      </c>
      <c r="B17" s="1" t="s">
        <v>103</v>
      </c>
      <c r="C17" s="150">
        <v>0</v>
      </c>
      <c r="D17" s="150">
        <v>0</v>
      </c>
      <c r="E17" s="150">
        <v>0</v>
      </c>
      <c r="F17" s="150">
        <v>0</v>
      </c>
      <c r="G17" s="150">
        <v>0</v>
      </c>
      <c r="H17" s="150">
        <v>0</v>
      </c>
      <c r="I17" s="150">
        <v>0</v>
      </c>
      <c r="J17" s="150">
        <v>0</v>
      </c>
      <c r="K17" s="150">
        <v>0</v>
      </c>
      <c r="L17" s="150">
        <v>0</v>
      </c>
      <c r="M17" s="150">
        <v>20761336.220000029</v>
      </c>
      <c r="N17" s="150">
        <v>985.38300000000015</v>
      </c>
      <c r="O17" s="150">
        <v>61728.5</v>
      </c>
      <c r="P17" s="150">
        <v>0</v>
      </c>
      <c r="Q17" s="150">
        <v>0</v>
      </c>
      <c r="R17" s="150">
        <v>0</v>
      </c>
      <c r="S17" s="289">
        <f t="shared" si="0"/>
        <v>20854914.35300003</v>
      </c>
    </row>
    <row r="18" spans="1:19" s="151" customFormat="1">
      <c r="A18" s="149">
        <v>11</v>
      </c>
      <c r="B18" s="1" t="s">
        <v>104</v>
      </c>
      <c r="C18" s="150">
        <v>0</v>
      </c>
      <c r="D18" s="150">
        <v>0</v>
      </c>
      <c r="E18" s="150">
        <v>0</v>
      </c>
      <c r="F18" s="150">
        <v>0</v>
      </c>
      <c r="G18" s="150">
        <v>0</v>
      </c>
      <c r="H18" s="150">
        <v>0</v>
      </c>
      <c r="I18" s="150">
        <v>0</v>
      </c>
      <c r="J18" s="150">
        <v>0</v>
      </c>
      <c r="K18" s="150">
        <v>0</v>
      </c>
      <c r="L18" s="150">
        <v>0</v>
      </c>
      <c r="M18" s="150">
        <v>43467448.50999999</v>
      </c>
      <c r="N18" s="150">
        <v>27126.695</v>
      </c>
      <c r="O18" s="150">
        <v>3318548.6899999995</v>
      </c>
      <c r="P18" s="150">
        <v>0</v>
      </c>
      <c r="Q18" s="150">
        <v>0</v>
      </c>
      <c r="R18" s="150">
        <v>0</v>
      </c>
      <c r="S18" s="289">
        <f t="shared" si="0"/>
        <v>48472398.239999987</v>
      </c>
    </row>
    <row r="19" spans="1:19" s="151" customFormat="1">
      <c r="A19" s="149">
        <v>12</v>
      </c>
      <c r="B19" s="1" t="s">
        <v>105</v>
      </c>
      <c r="C19" s="150">
        <v>0</v>
      </c>
      <c r="D19" s="150">
        <v>0</v>
      </c>
      <c r="E19" s="150">
        <v>0</v>
      </c>
      <c r="F19" s="150">
        <v>0</v>
      </c>
      <c r="G19" s="150">
        <v>0</v>
      </c>
      <c r="H19" s="150">
        <v>0</v>
      </c>
      <c r="I19" s="150">
        <v>0</v>
      </c>
      <c r="J19" s="150">
        <v>0</v>
      </c>
      <c r="K19" s="150">
        <v>0</v>
      </c>
      <c r="L19" s="150">
        <v>0</v>
      </c>
      <c r="M19" s="150">
        <v>0</v>
      </c>
      <c r="N19" s="150">
        <v>0</v>
      </c>
      <c r="O19" s="150">
        <v>0</v>
      </c>
      <c r="P19" s="150">
        <v>0</v>
      </c>
      <c r="Q19" s="150">
        <v>0</v>
      </c>
      <c r="R19" s="150">
        <v>0</v>
      </c>
      <c r="S19" s="289">
        <f t="shared" si="0"/>
        <v>0</v>
      </c>
    </row>
    <row r="20" spans="1:19" s="151" customFormat="1">
      <c r="A20" s="149">
        <v>13</v>
      </c>
      <c r="B20" s="1" t="s">
        <v>246</v>
      </c>
      <c r="C20" s="150">
        <v>0</v>
      </c>
      <c r="D20" s="150">
        <v>0</v>
      </c>
      <c r="E20" s="150">
        <v>0</v>
      </c>
      <c r="F20" s="150">
        <v>0</v>
      </c>
      <c r="G20" s="150">
        <v>0</v>
      </c>
      <c r="H20" s="150">
        <v>0</v>
      </c>
      <c r="I20" s="150">
        <v>0</v>
      </c>
      <c r="J20" s="150">
        <v>0</v>
      </c>
      <c r="K20" s="150">
        <v>0</v>
      </c>
      <c r="L20" s="150">
        <v>0</v>
      </c>
      <c r="M20" s="150">
        <v>0</v>
      </c>
      <c r="N20" s="150">
        <v>0</v>
      </c>
      <c r="O20" s="150">
        <v>0</v>
      </c>
      <c r="P20" s="150">
        <v>0</v>
      </c>
      <c r="Q20" s="150">
        <v>0</v>
      </c>
      <c r="R20" s="150">
        <v>0</v>
      </c>
      <c r="S20" s="289">
        <f t="shared" si="0"/>
        <v>0</v>
      </c>
    </row>
    <row r="21" spans="1:19" s="151" customFormat="1">
      <c r="A21" s="149">
        <v>14</v>
      </c>
      <c r="B21" s="1" t="s">
        <v>107</v>
      </c>
      <c r="C21" s="150">
        <v>13893358</v>
      </c>
      <c r="D21" s="150">
        <v>0</v>
      </c>
      <c r="E21" s="150">
        <v>0</v>
      </c>
      <c r="F21" s="150">
        <v>0</v>
      </c>
      <c r="G21" s="150">
        <v>0</v>
      </c>
      <c r="H21" s="150">
        <v>0</v>
      </c>
      <c r="I21" s="150">
        <v>0</v>
      </c>
      <c r="J21" s="150">
        <v>0</v>
      </c>
      <c r="K21" s="150">
        <v>0</v>
      </c>
      <c r="L21" s="150">
        <v>0</v>
      </c>
      <c r="M21" s="150">
        <v>202087942.75000051</v>
      </c>
      <c r="N21" s="150">
        <v>474848.53999999986</v>
      </c>
      <c r="O21" s="150">
        <v>0</v>
      </c>
      <c r="P21" s="150">
        <v>0</v>
      </c>
      <c r="Q21" s="150">
        <v>0</v>
      </c>
      <c r="R21" s="150">
        <v>0</v>
      </c>
      <c r="S21" s="289">
        <f t="shared" si="0"/>
        <v>202562791.2900005</v>
      </c>
    </row>
    <row r="22" spans="1:19" ht="13.5" thickBot="1">
      <c r="A22" s="152"/>
      <c r="B22" s="153" t="s">
        <v>108</v>
      </c>
      <c r="C22" s="154">
        <f>SUM(C8:C21)</f>
        <v>41326941</v>
      </c>
      <c r="D22" s="154">
        <f t="shared" ref="D22:J22" si="1">SUM(D8:D21)</f>
        <v>0</v>
      </c>
      <c r="E22" s="154">
        <f t="shared" si="1"/>
        <v>32095477</v>
      </c>
      <c r="F22" s="154">
        <f t="shared" si="1"/>
        <v>0</v>
      </c>
      <c r="G22" s="154">
        <f t="shared" si="1"/>
        <v>0</v>
      </c>
      <c r="H22" s="154">
        <f t="shared" si="1"/>
        <v>0</v>
      </c>
      <c r="I22" s="154">
        <f t="shared" si="1"/>
        <v>12903868.02</v>
      </c>
      <c r="J22" s="154">
        <f t="shared" si="1"/>
        <v>0</v>
      </c>
      <c r="K22" s="154">
        <f t="shared" ref="K22:S22" si="2">SUM(K8:K21)</f>
        <v>0</v>
      </c>
      <c r="L22" s="154">
        <f t="shared" si="2"/>
        <v>0</v>
      </c>
      <c r="M22" s="154">
        <f t="shared" si="2"/>
        <v>928995519.03000021</v>
      </c>
      <c r="N22" s="154">
        <f t="shared" si="2"/>
        <v>12210528.843999999</v>
      </c>
      <c r="O22" s="154">
        <f t="shared" si="2"/>
        <v>3380277.1899999995</v>
      </c>
      <c r="P22" s="154">
        <f t="shared" si="2"/>
        <v>0</v>
      </c>
      <c r="Q22" s="154">
        <f t="shared" si="2"/>
        <v>0</v>
      </c>
      <c r="R22" s="154">
        <f t="shared" si="2"/>
        <v>0</v>
      </c>
      <c r="S22" s="290">
        <f t="shared" si="2"/>
        <v>959147493.06900024</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2" ySplit="6" topLeftCell="C7" activePane="bottomRight" state="frozen"/>
      <selection activeCell="B9" sqref="B9"/>
      <selection pane="topRight" activeCell="B9" sqref="B9"/>
      <selection pane="bottomLeft" activeCell="B9" sqref="B9"/>
      <selection pane="bottomRight" activeCell="V7" sqref="C7:V21"/>
    </sheetView>
  </sheetViews>
  <sheetFormatPr defaultColWidth="9.1796875" defaultRowHeight="12.5"/>
  <cols>
    <col min="1" max="1" width="10.54296875" style="4" bestFit="1" customWidth="1"/>
    <col min="2" max="2" width="63.7265625" style="4" bestFit="1" customWidth="1"/>
    <col min="3" max="3" width="19" style="4" customWidth="1"/>
    <col min="4" max="4" width="19.54296875" style="4" customWidth="1"/>
    <col min="5" max="5" width="31.1796875" style="4" customWidth="1"/>
    <col min="6" max="6" width="29.1796875" style="4" customWidth="1"/>
    <col min="7" max="7" width="28.54296875" style="4" customWidth="1"/>
    <col min="8" max="8" width="26.453125" style="4" customWidth="1"/>
    <col min="9" max="9" width="23.7265625" style="4" customWidth="1"/>
    <col min="10" max="10" width="21.54296875" style="4" customWidth="1"/>
    <col min="11" max="11" width="15.7265625" style="4" customWidth="1"/>
    <col min="12" max="12" width="13.26953125" style="4" customWidth="1"/>
    <col min="13" max="13" width="20.81640625" style="4" customWidth="1"/>
    <col min="14" max="14" width="19.26953125" style="4" customWidth="1"/>
    <col min="15" max="15" width="18.453125" style="4" customWidth="1"/>
    <col min="16" max="16" width="19" style="4" customWidth="1"/>
    <col min="17" max="17" width="20.26953125" style="4" customWidth="1"/>
    <col min="18" max="18" width="18" style="4" customWidth="1"/>
    <col min="19" max="19" width="36" style="4" customWidth="1"/>
    <col min="20" max="20" width="26.1796875" style="4" customWidth="1"/>
    <col min="21" max="21" width="24.81640625" style="4" customWidth="1"/>
    <col min="22" max="22" width="20" style="4" customWidth="1"/>
    <col min="23" max="16384" width="9.1796875" style="43"/>
  </cols>
  <sheetData>
    <row r="1" spans="1:22">
      <c r="A1" s="2" t="s">
        <v>30</v>
      </c>
      <c r="B1" s="3" t="str">
        <f>'Info '!C2</f>
        <v>JSC " Halyk Bank Georgia"</v>
      </c>
    </row>
    <row r="2" spans="1:22">
      <c r="A2" s="2" t="s">
        <v>31</v>
      </c>
      <c r="B2" s="416">
        <f>'1. key ratios '!B2</f>
        <v>44834</v>
      </c>
    </row>
    <row r="4" spans="1:22" ht="13.5" thickBot="1">
      <c r="A4" s="4" t="s">
        <v>365</v>
      </c>
      <c r="B4" s="155" t="s">
        <v>94</v>
      </c>
      <c r="V4" s="45" t="s">
        <v>73</v>
      </c>
    </row>
    <row r="5" spans="1:22" ht="12.75" customHeight="1">
      <c r="A5" s="156"/>
      <c r="B5" s="157"/>
      <c r="C5" s="675" t="s">
        <v>276</v>
      </c>
      <c r="D5" s="676"/>
      <c r="E5" s="676"/>
      <c r="F5" s="676"/>
      <c r="G5" s="676"/>
      <c r="H5" s="676"/>
      <c r="I5" s="676"/>
      <c r="J5" s="676"/>
      <c r="K5" s="676"/>
      <c r="L5" s="677"/>
      <c r="M5" s="678" t="s">
        <v>277</v>
      </c>
      <c r="N5" s="679"/>
      <c r="O5" s="679"/>
      <c r="P5" s="679"/>
      <c r="Q5" s="679"/>
      <c r="R5" s="679"/>
      <c r="S5" s="680"/>
      <c r="T5" s="683" t="s">
        <v>363</v>
      </c>
      <c r="U5" s="683" t="s">
        <v>364</v>
      </c>
      <c r="V5" s="681" t="s">
        <v>120</v>
      </c>
    </row>
    <row r="6" spans="1:22" s="91" customFormat="1" ht="100">
      <c r="A6" s="88"/>
      <c r="B6" s="158"/>
      <c r="C6" s="159" t="s">
        <v>109</v>
      </c>
      <c r="D6" s="244" t="s">
        <v>110</v>
      </c>
      <c r="E6" s="185" t="s">
        <v>279</v>
      </c>
      <c r="F6" s="185" t="s">
        <v>280</v>
      </c>
      <c r="G6" s="244" t="s">
        <v>283</v>
      </c>
      <c r="H6" s="244" t="s">
        <v>278</v>
      </c>
      <c r="I6" s="244" t="s">
        <v>111</v>
      </c>
      <c r="J6" s="244" t="s">
        <v>112</v>
      </c>
      <c r="K6" s="160" t="s">
        <v>113</v>
      </c>
      <c r="L6" s="161" t="s">
        <v>114</v>
      </c>
      <c r="M6" s="159" t="s">
        <v>281</v>
      </c>
      <c r="N6" s="160" t="s">
        <v>115</v>
      </c>
      <c r="O6" s="160" t="s">
        <v>116</v>
      </c>
      <c r="P6" s="160" t="s">
        <v>117</v>
      </c>
      <c r="Q6" s="160" t="s">
        <v>118</v>
      </c>
      <c r="R6" s="160" t="s">
        <v>119</v>
      </c>
      <c r="S6" s="270" t="s">
        <v>282</v>
      </c>
      <c r="T6" s="684"/>
      <c r="U6" s="684"/>
      <c r="V6" s="682"/>
    </row>
    <row r="7" spans="1:22" s="151" customFormat="1">
      <c r="A7" s="162">
        <v>1</v>
      </c>
      <c r="B7" s="1" t="s">
        <v>95</v>
      </c>
      <c r="C7" s="564">
        <v>0</v>
      </c>
      <c r="D7" s="564">
        <v>0</v>
      </c>
      <c r="E7" s="564">
        <v>0</v>
      </c>
      <c r="F7" s="564">
        <v>0</v>
      </c>
      <c r="G7" s="564">
        <v>0</v>
      </c>
      <c r="H7" s="564">
        <v>0</v>
      </c>
      <c r="I7" s="564">
        <v>0</v>
      </c>
      <c r="J7" s="564">
        <v>0</v>
      </c>
      <c r="K7" s="564">
        <v>0</v>
      </c>
      <c r="L7" s="564">
        <v>0</v>
      </c>
      <c r="M7" s="564">
        <v>0</v>
      </c>
      <c r="N7" s="564">
        <v>0</v>
      </c>
      <c r="O7" s="564">
        <v>0</v>
      </c>
      <c r="P7" s="564">
        <v>0</v>
      </c>
      <c r="Q7" s="564">
        <v>0</v>
      </c>
      <c r="R7" s="564">
        <v>0</v>
      </c>
      <c r="S7" s="564">
        <v>0</v>
      </c>
      <c r="T7" s="564">
        <v>0</v>
      </c>
      <c r="U7" s="564">
        <v>0</v>
      </c>
      <c r="V7" s="164">
        <f>SUM(C7:S7)</f>
        <v>0</v>
      </c>
    </row>
    <row r="8" spans="1:22" s="151" customFormat="1">
      <c r="A8" s="162">
        <v>2</v>
      </c>
      <c r="B8" s="1" t="s">
        <v>96</v>
      </c>
      <c r="C8" s="564">
        <v>0</v>
      </c>
      <c r="D8" s="564">
        <v>0</v>
      </c>
      <c r="E8" s="564">
        <v>0</v>
      </c>
      <c r="F8" s="564">
        <v>0</v>
      </c>
      <c r="G8" s="564">
        <v>0</v>
      </c>
      <c r="H8" s="564">
        <v>0</v>
      </c>
      <c r="I8" s="564">
        <v>0</v>
      </c>
      <c r="J8" s="564">
        <v>0</v>
      </c>
      <c r="K8" s="564">
        <v>0</v>
      </c>
      <c r="L8" s="564">
        <v>0</v>
      </c>
      <c r="M8" s="564">
        <v>0</v>
      </c>
      <c r="N8" s="564">
        <v>0</v>
      </c>
      <c r="O8" s="564">
        <v>0</v>
      </c>
      <c r="P8" s="564">
        <v>0</v>
      </c>
      <c r="Q8" s="564">
        <v>0</v>
      </c>
      <c r="R8" s="564">
        <v>0</v>
      </c>
      <c r="S8" s="564">
        <v>0</v>
      </c>
      <c r="T8" s="564">
        <v>0</v>
      </c>
      <c r="U8" s="564">
        <v>0</v>
      </c>
      <c r="V8" s="164">
        <f t="shared" ref="V8:V20" si="0">SUM(C8:S8)</f>
        <v>0</v>
      </c>
    </row>
    <row r="9" spans="1:22" s="151" customFormat="1">
      <c r="A9" s="162">
        <v>3</v>
      </c>
      <c r="B9" s="1" t="s">
        <v>269</v>
      </c>
      <c r="C9" s="564">
        <v>0</v>
      </c>
      <c r="D9" s="564">
        <v>0</v>
      </c>
      <c r="E9" s="564">
        <v>0</v>
      </c>
      <c r="F9" s="564">
        <v>0</v>
      </c>
      <c r="G9" s="564">
        <v>0</v>
      </c>
      <c r="H9" s="564">
        <v>0</v>
      </c>
      <c r="I9" s="564">
        <v>0</v>
      </c>
      <c r="J9" s="564">
        <v>0</v>
      </c>
      <c r="K9" s="564">
        <v>0</v>
      </c>
      <c r="L9" s="564">
        <v>0</v>
      </c>
      <c r="M9" s="564">
        <v>0</v>
      </c>
      <c r="N9" s="564">
        <v>0</v>
      </c>
      <c r="O9" s="564">
        <v>0</v>
      </c>
      <c r="P9" s="564">
        <v>0</v>
      </c>
      <c r="Q9" s="564">
        <v>0</v>
      </c>
      <c r="R9" s="564">
        <v>0</v>
      </c>
      <c r="S9" s="564">
        <v>0</v>
      </c>
      <c r="T9" s="564">
        <v>0</v>
      </c>
      <c r="U9" s="564">
        <v>0</v>
      </c>
      <c r="V9" s="164">
        <f t="shared" si="0"/>
        <v>0</v>
      </c>
    </row>
    <row r="10" spans="1:22" s="151" customFormat="1">
      <c r="A10" s="162">
        <v>4</v>
      </c>
      <c r="B10" s="1" t="s">
        <v>97</v>
      </c>
      <c r="C10" s="564">
        <v>0</v>
      </c>
      <c r="D10" s="564">
        <v>0</v>
      </c>
      <c r="E10" s="564">
        <v>0</v>
      </c>
      <c r="F10" s="564">
        <v>0</v>
      </c>
      <c r="G10" s="564">
        <v>0</v>
      </c>
      <c r="H10" s="564">
        <v>0</v>
      </c>
      <c r="I10" s="564">
        <v>0</v>
      </c>
      <c r="J10" s="564">
        <v>0</v>
      </c>
      <c r="K10" s="564">
        <v>0</v>
      </c>
      <c r="L10" s="564">
        <v>0</v>
      </c>
      <c r="M10" s="564">
        <v>0</v>
      </c>
      <c r="N10" s="564">
        <v>0</v>
      </c>
      <c r="O10" s="564">
        <v>0</v>
      </c>
      <c r="P10" s="564">
        <v>0</v>
      </c>
      <c r="Q10" s="564">
        <v>0</v>
      </c>
      <c r="R10" s="564">
        <v>0</v>
      </c>
      <c r="S10" s="564">
        <v>0</v>
      </c>
      <c r="T10" s="564">
        <v>0</v>
      </c>
      <c r="U10" s="564">
        <v>0</v>
      </c>
      <c r="V10" s="164">
        <f t="shared" si="0"/>
        <v>0</v>
      </c>
    </row>
    <row r="11" spans="1:22" s="151" customFormat="1">
      <c r="A11" s="162">
        <v>5</v>
      </c>
      <c r="B11" s="1" t="s">
        <v>98</v>
      </c>
      <c r="C11" s="564">
        <v>0</v>
      </c>
      <c r="D11" s="564">
        <v>0</v>
      </c>
      <c r="E11" s="564">
        <v>0</v>
      </c>
      <c r="F11" s="564">
        <v>0</v>
      </c>
      <c r="G11" s="564">
        <v>0</v>
      </c>
      <c r="H11" s="564">
        <v>0</v>
      </c>
      <c r="I11" s="564">
        <v>0</v>
      </c>
      <c r="J11" s="564">
        <v>0</v>
      </c>
      <c r="K11" s="564">
        <v>0</v>
      </c>
      <c r="L11" s="564">
        <v>0</v>
      </c>
      <c r="M11" s="564">
        <v>0</v>
      </c>
      <c r="N11" s="564">
        <v>0</v>
      </c>
      <c r="O11" s="564">
        <v>0</v>
      </c>
      <c r="P11" s="564">
        <v>0</v>
      </c>
      <c r="Q11" s="564">
        <v>0</v>
      </c>
      <c r="R11" s="564">
        <v>0</v>
      </c>
      <c r="S11" s="564">
        <v>0</v>
      </c>
      <c r="T11" s="564">
        <v>0</v>
      </c>
      <c r="U11" s="564">
        <v>0</v>
      </c>
      <c r="V11" s="164">
        <f t="shared" si="0"/>
        <v>0</v>
      </c>
    </row>
    <row r="12" spans="1:22" s="151" customFormat="1">
      <c r="A12" s="162">
        <v>6</v>
      </c>
      <c r="B12" s="1" t="s">
        <v>99</v>
      </c>
      <c r="C12" s="564">
        <v>0</v>
      </c>
      <c r="D12" s="564">
        <v>0</v>
      </c>
      <c r="E12" s="564">
        <v>0</v>
      </c>
      <c r="F12" s="564">
        <v>0</v>
      </c>
      <c r="G12" s="564">
        <v>0</v>
      </c>
      <c r="H12" s="564">
        <v>0</v>
      </c>
      <c r="I12" s="564">
        <v>0</v>
      </c>
      <c r="J12" s="564">
        <v>0</v>
      </c>
      <c r="K12" s="564">
        <v>0</v>
      </c>
      <c r="L12" s="564">
        <v>0</v>
      </c>
      <c r="M12" s="564">
        <v>0</v>
      </c>
      <c r="N12" s="564">
        <v>0</v>
      </c>
      <c r="O12" s="564">
        <v>0</v>
      </c>
      <c r="P12" s="564">
        <v>0</v>
      </c>
      <c r="Q12" s="564">
        <v>0</v>
      </c>
      <c r="R12" s="564">
        <v>0</v>
      </c>
      <c r="S12" s="564">
        <v>0</v>
      </c>
      <c r="T12" s="564">
        <v>0</v>
      </c>
      <c r="U12" s="564">
        <v>0</v>
      </c>
      <c r="V12" s="164">
        <f t="shared" si="0"/>
        <v>0</v>
      </c>
    </row>
    <row r="13" spans="1:22" s="151" customFormat="1">
      <c r="A13" s="162">
        <v>7</v>
      </c>
      <c r="B13" s="1" t="s">
        <v>100</v>
      </c>
      <c r="C13" s="564">
        <v>0</v>
      </c>
      <c r="D13" s="564">
        <v>10669460.468</v>
      </c>
      <c r="E13" s="564">
        <v>0</v>
      </c>
      <c r="F13" s="564">
        <v>0</v>
      </c>
      <c r="G13" s="564">
        <v>0</v>
      </c>
      <c r="H13" s="564">
        <v>0</v>
      </c>
      <c r="I13" s="564">
        <v>0</v>
      </c>
      <c r="J13" s="564">
        <v>0</v>
      </c>
      <c r="K13" s="564">
        <v>0</v>
      </c>
      <c r="L13" s="564">
        <v>0</v>
      </c>
      <c r="M13" s="564">
        <v>530178.58164999995</v>
      </c>
      <c r="N13" s="564">
        <v>0</v>
      </c>
      <c r="O13" s="564">
        <v>0</v>
      </c>
      <c r="P13" s="564">
        <v>0</v>
      </c>
      <c r="Q13" s="564">
        <v>0</v>
      </c>
      <c r="R13" s="564">
        <v>0</v>
      </c>
      <c r="S13" s="564">
        <v>0</v>
      </c>
      <c r="T13" s="564">
        <v>9456946.5816500001</v>
      </c>
      <c r="U13" s="564">
        <v>1742692.4680000001</v>
      </c>
      <c r="V13" s="164">
        <f t="shared" si="0"/>
        <v>11199639.04965</v>
      </c>
    </row>
    <row r="14" spans="1:22" s="151" customFormat="1">
      <c r="A14" s="162">
        <v>8</v>
      </c>
      <c r="B14" s="1" t="s">
        <v>101</v>
      </c>
      <c r="C14" s="564">
        <v>0</v>
      </c>
      <c r="D14" s="564">
        <v>0</v>
      </c>
      <c r="E14" s="564">
        <v>0</v>
      </c>
      <c r="F14" s="564">
        <v>0</v>
      </c>
      <c r="G14" s="564">
        <v>0</v>
      </c>
      <c r="H14" s="564">
        <v>0</v>
      </c>
      <c r="I14" s="564">
        <v>0</v>
      </c>
      <c r="J14" s="564">
        <v>0</v>
      </c>
      <c r="K14" s="564">
        <v>0</v>
      </c>
      <c r="L14" s="564">
        <v>0</v>
      </c>
      <c r="M14" s="564">
        <v>0</v>
      </c>
      <c r="N14" s="564">
        <v>0</v>
      </c>
      <c r="O14" s="564">
        <v>0</v>
      </c>
      <c r="P14" s="564">
        <v>0</v>
      </c>
      <c r="Q14" s="564">
        <v>0</v>
      </c>
      <c r="R14" s="564">
        <v>0</v>
      </c>
      <c r="S14" s="564">
        <v>0</v>
      </c>
      <c r="T14" s="564">
        <v>0</v>
      </c>
      <c r="U14" s="564">
        <v>0</v>
      </c>
      <c r="V14" s="164">
        <f t="shared" si="0"/>
        <v>0</v>
      </c>
    </row>
    <row r="15" spans="1:22" s="151" customFormat="1">
      <c r="A15" s="162">
        <v>9</v>
      </c>
      <c r="B15" s="1" t="s">
        <v>102</v>
      </c>
      <c r="C15" s="564">
        <v>0</v>
      </c>
      <c r="D15" s="564">
        <v>0</v>
      </c>
      <c r="E15" s="564">
        <v>0</v>
      </c>
      <c r="F15" s="564">
        <v>0</v>
      </c>
      <c r="G15" s="564">
        <v>0</v>
      </c>
      <c r="H15" s="564">
        <v>0</v>
      </c>
      <c r="I15" s="564">
        <v>0</v>
      </c>
      <c r="J15" s="564">
        <v>0</v>
      </c>
      <c r="K15" s="564">
        <v>0</v>
      </c>
      <c r="L15" s="564">
        <v>0</v>
      </c>
      <c r="M15" s="564">
        <v>0</v>
      </c>
      <c r="N15" s="564">
        <v>0</v>
      </c>
      <c r="O15" s="564">
        <v>0</v>
      </c>
      <c r="P15" s="564">
        <v>0</v>
      </c>
      <c r="Q15" s="564">
        <v>0</v>
      </c>
      <c r="R15" s="564">
        <v>0</v>
      </c>
      <c r="S15" s="564">
        <v>0</v>
      </c>
      <c r="T15" s="564">
        <v>0</v>
      </c>
      <c r="U15" s="564">
        <v>0</v>
      </c>
      <c r="V15" s="164">
        <f t="shared" si="0"/>
        <v>0</v>
      </c>
    </row>
    <row r="16" spans="1:22" s="151" customFormat="1">
      <c r="A16" s="162">
        <v>10</v>
      </c>
      <c r="B16" s="1" t="s">
        <v>103</v>
      </c>
      <c r="C16" s="564">
        <v>0</v>
      </c>
      <c r="D16" s="564">
        <v>0</v>
      </c>
      <c r="E16" s="564">
        <v>0</v>
      </c>
      <c r="F16" s="564">
        <v>0</v>
      </c>
      <c r="G16" s="564">
        <v>0</v>
      </c>
      <c r="H16" s="564">
        <v>0</v>
      </c>
      <c r="I16" s="564">
        <v>0</v>
      </c>
      <c r="J16" s="564">
        <v>0</v>
      </c>
      <c r="K16" s="564">
        <v>0</v>
      </c>
      <c r="L16" s="564">
        <v>0</v>
      </c>
      <c r="M16" s="564">
        <v>0</v>
      </c>
      <c r="N16" s="564">
        <v>0</v>
      </c>
      <c r="O16" s="564">
        <v>0</v>
      </c>
      <c r="P16" s="564">
        <v>0</v>
      </c>
      <c r="Q16" s="564">
        <v>0</v>
      </c>
      <c r="R16" s="564">
        <v>0</v>
      </c>
      <c r="S16" s="564">
        <v>0</v>
      </c>
      <c r="T16" s="564">
        <v>0</v>
      </c>
      <c r="U16" s="564">
        <v>0</v>
      </c>
      <c r="V16" s="164">
        <f t="shared" si="0"/>
        <v>0</v>
      </c>
    </row>
    <row r="17" spans="1:22" s="151" customFormat="1">
      <c r="A17" s="162">
        <v>11</v>
      </c>
      <c r="B17" s="1" t="s">
        <v>104</v>
      </c>
      <c r="C17" s="564">
        <v>0</v>
      </c>
      <c r="D17" s="564">
        <v>122545</v>
      </c>
      <c r="E17" s="564">
        <v>0</v>
      </c>
      <c r="F17" s="564">
        <v>0</v>
      </c>
      <c r="G17" s="564">
        <v>0</v>
      </c>
      <c r="H17" s="564">
        <v>0</v>
      </c>
      <c r="I17" s="564">
        <v>0</v>
      </c>
      <c r="J17" s="564">
        <v>0</v>
      </c>
      <c r="K17" s="564">
        <v>0</v>
      </c>
      <c r="L17" s="564">
        <v>0</v>
      </c>
      <c r="M17" s="564">
        <v>41081.893999999986</v>
      </c>
      <c r="N17" s="564">
        <v>0</v>
      </c>
      <c r="O17" s="564">
        <v>0</v>
      </c>
      <c r="P17" s="564">
        <v>0</v>
      </c>
      <c r="Q17" s="564">
        <v>0</v>
      </c>
      <c r="R17" s="564">
        <v>0</v>
      </c>
      <c r="S17" s="564">
        <v>0</v>
      </c>
      <c r="T17" s="564">
        <v>163626.89399999997</v>
      </c>
      <c r="U17" s="564">
        <v>0</v>
      </c>
      <c r="V17" s="164">
        <f t="shared" si="0"/>
        <v>163626.89399999997</v>
      </c>
    </row>
    <row r="18" spans="1:22" s="151" customFormat="1">
      <c r="A18" s="162">
        <v>12</v>
      </c>
      <c r="B18" s="1" t="s">
        <v>105</v>
      </c>
      <c r="C18" s="564">
        <v>0</v>
      </c>
      <c r="D18" s="564">
        <v>0</v>
      </c>
      <c r="E18" s="564">
        <v>0</v>
      </c>
      <c r="F18" s="564">
        <v>0</v>
      </c>
      <c r="G18" s="564">
        <v>0</v>
      </c>
      <c r="H18" s="564">
        <v>0</v>
      </c>
      <c r="I18" s="564">
        <v>0</v>
      </c>
      <c r="J18" s="564">
        <v>0</v>
      </c>
      <c r="K18" s="564">
        <v>0</v>
      </c>
      <c r="L18" s="564">
        <v>0</v>
      </c>
      <c r="M18" s="564">
        <v>0</v>
      </c>
      <c r="N18" s="564">
        <v>0</v>
      </c>
      <c r="O18" s="564">
        <v>0</v>
      </c>
      <c r="P18" s="564">
        <v>0</v>
      </c>
      <c r="Q18" s="564">
        <v>0</v>
      </c>
      <c r="R18" s="564">
        <v>0</v>
      </c>
      <c r="S18" s="564">
        <v>0</v>
      </c>
      <c r="T18" s="564">
        <v>0</v>
      </c>
      <c r="U18" s="564">
        <v>0</v>
      </c>
      <c r="V18" s="164">
        <f t="shared" si="0"/>
        <v>0</v>
      </c>
    </row>
    <row r="19" spans="1:22" s="151" customFormat="1">
      <c r="A19" s="162">
        <v>13</v>
      </c>
      <c r="B19" s="1" t="s">
        <v>106</v>
      </c>
      <c r="C19" s="564">
        <v>0</v>
      </c>
      <c r="D19" s="564">
        <v>0</v>
      </c>
      <c r="E19" s="564">
        <v>0</v>
      </c>
      <c r="F19" s="564">
        <v>0</v>
      </c>
      <c r="G19" s="564">
        <v>0</v>
      </c>
      <c r="H19" s="564">
        <v>0</v>
      </c>
      <c r="I19" s="564">
        <v>0</v>
      </c>
      <c r="J19" s="564">
        <v>0</v>
      </c>
      <c r="K19" s="564">
        <v>0</v>
      </c>
      <c r="L19" s="564">
        <v>0</v>
      </c>
      <c r="M19" s="564">
        <v>0</v>
      </c>
      <c r="N19" s="564">
        <v>0</v>
      </c>
      <c r="O19" s="564">
        <v>0</v>
      </c>
      <c r="P19" s="564">
        <v>0</v>
      </c>
      <c r="Q19" s="564">
        <v>0</v>
      </c>
      <c r="R19" s="564">
        <v>0</v>
      </c>
      <c r="S19" s="564">
        <v>0</v>
      </c>
      <c r="T19" s="564">
        <v>0</v>
      </c>
      <c r="U19" s="564">
        <v>0</v>
      </c>
      <c r="V19" s="164">
        <f t="shared" si="0"/>
        <v>0</v>
      </c>
    </row>
    <row r="20" spans="1:22" s="151" customFormat="1">
      <c r="A20" s="162">
        <v>14</v>
      </c>
      <c r="B20" s="1" t="s">
        <v>107</v>
      </c>
      <c r="C20" s="564">
        <v>0</v>
      </c>
      <c r="D20" s="564">
        <v>2612980</v>
      </c>
      <c r="E20" s="564">
        <v>0</v>
      </c>
      <c r="F20" s="564">
        <v>0</v>
      </c>
      <c r="G20" s="564">
        <v>0</v>
      </c>
      <c r="H20" s="564">
        <v>0</v>
      </c>
      <c r="I20" s="564">
        <v>0</v>
      </c>
      <c r="J20" s="564">
        <v>0</v>
      </c>
      <c r="K20" s="564">
        <v>0</v>
      </c>
      <c r="L20" s="564">
        <v>0</v>
      </c>
      <c r="M20" s="564">
        <v>48828.567600000009</v>
      </c>
      <c r="N20" s="564">
        <v>0</v>
      </c>
      <c r="O20" s="564">
        <v>0</v>
      </c>
      <c r="P20" s="564">
        <v>0</v>
      </c>
      <c r="Q20" s="564">
        <v>0</v>
      </c>
      <c r="R20" s="564">
        <v>0</v>
      </c>
      <c r="S20" s="564">
        <v>0</v>
      </c>
      <c r="T20" s="564">
        <v>2661808.5676000002</v>
      </c>
      <c r="U20" s="564">
        <v>0</v>
      </c>
      <c r="V20" s="164">
        <f t="shared" si="0"/>
        <v>2661808.5676000002</v>
      </c>
    </row>
    <row r="21" spans="1:22" ht="13.5" thickBot="1">
      <c r="A21" s="152"/>
      <c r="B21" s="165" t="s">
        <v>108</v>
      </c>
      <c r="C21" s="166">
        <f>SUM(C7:C20)</f>
        <v>0</v>
      </c>
      <c r="D21" s="154">
        <f t="shared" ref="D21:V21" si="1">SUM(D7:D20)</f>
        <v>13404985.468</v>
      </c>
      <c r="E21" s="154">
        <f t="shared" si="1"/>
        <v>0</v>
      </c>
      <c r="F21" s="154">
        <f t="shared" si="1"/>
        <v>0</v>
      </c>
      <c r="G21" s="154">
        <f t="shared" si="1"/>
        <v>0</v>
      </c>
      <c r="H21" s="154">
        <f t="shared" si="1"/>
        <v>0</v>
      </c>
      <c r="I21" s="154">
        <f t="shared" si="1"/>
        <v>0</v>
      </c>
      <c r="J21" s="154">
        <f t="shared" si="1"/>
        <v>0</v>
      </c>
      <c r="K21" s="154">
        <f t="shared" si="1"/>
        <v>0</v>
      </c>
      <c r="L21" s="167">
        <f t="shared" si="1"/>
        <v>0</v>
      </c>
      <c r="M21" s="166">
        <f t="shared" si="1"/>
        <v>620089.04324999987</v>
      </c>
      <c r="N21" s="154">
        <f t="shared" si="1"/>
        <v>0</v>
      </c>
      <c r="O21" s="154">
        <f t="shared" si="1"/>
        <v>0</v>
      </c>
      <c r="P21" s="154">
        <f t="shared" si="1"/>
        <v>0</v>
      </c>
      <c r="Q21" s="154">
        <f t="shared" si="1"/>
        <v>0</v>
      </c>
      <c r="R21" s="154">
        <f t="shared" si="1"/>
        <v>0</v>
      </c>
      <c r="S21" s="167">
        <f>SUM(S7:S20)</f>
        <v>0</v>
      </c>
      <c r="T21" s="167">
        <f>SUM(T7:T20)</f>
        <v>12282382.04325</v>
      </c>
      <c r="U21" s="167">
        <f t="shared" ref="U21" si="2">SUM(U7:U20)</f>
        <v>1742692.4680000001</v>
      </c>
      <c r="V21" s="168">
        <f t="shared" si="1"/>
        <v>14025074.51125</v>
      </c>
    </row>
    <row r="24" spans="1:22">
      <c r="A24" s="7"/>
      <c r="B24" s="7"/>
      <c r="C24" s="67"/>
      <c r="D24" s="67"/>
      <c r="E24" s="67"/>
    </row>
    <row r="25" spans="1:22">
      <c r="A25" s="169"/>
      <c r="B25" s="169"/>
      <c r="C25" s="7"/>
      <c r="D25" s="67"/>
      <c r="E25" s="67"/>
    </row>
    <row r="26" spans="1:22">
      <c r="A26" s="169"/>
      <c r="B26" s="68"/>
      <c r="C26" s="7"/>
      <c r="D26" s="67"/>
      <c r="E26" s="67"/>
    </row>
    <row r="27" spans="1:22">
      <c r="A27" s="169"/>
      <c r="B27" s="169"/>
      <c r="C27" s="7"/>
      <c r="D27" s="67"/>
      <c r="E27" s="67"/>
    </row>
    <row r="28" spans="1:22">
      <c r="A28" s="169"/>
      <c r="B28" s="68"/>
      <c r="C28" s="7"/>
      <c r="D28" s="67"/>
      <c r="E28" s="6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C1" sqref="C1"/>
    </sheetView>
  </sheetViews>
  <sheetFormatPr defaultColWidth="9.1796875" defaultRowHeight="13"/>
  <cols>
    <col min="1" max="1" width="10.54296875" style="4" bestFit="1" customWidth="1"/>
    <col min="2" max="2" width="101.81640625" style="4" customWidth="1"/>
    <col min="3" max="3" width="13.7265625" style="279" customWidth="1"/>
    <col min="4" max="4" width="14.81640625" style="279" bestFit="1" customWidth="1"/>
    <col min="5" max="5" width="17.7265625" style="279" customWidth="1"/>
    <col min="6" max="6" width="15.81640625" style="279" customWidth="1"/>
    <col min="7" max="7" width="17.453125" style="279" customWidth="1"/>
    <col min="8" max="8" width="15.26953125" style="279" customWidth="1"/>
    <col min="9" max="16384" width="9.1796875" style="43"/>
  </cols>
  <sheetData>
    <row r="1" spans="1:9">
      <c r="A1" s="2" t="s">
        <v>30</v>
      </c>
      <c r="B1" s="4" t="str">
        <f>'Info '!C2</f>
        <v>JSC " Halyk Bank Georgia"</v>
      </c>
      <c r="C1" s="3">
        <f>'Info '!D2</f>
        <v>0</v>
      </c>
    </row>
    <row r="2" spans="1:9">
      <c r="A2" s="2" t="s">
        <v>31</v>
      </c>
      <c r="C2" s="416">
        <f>'1. key ratios '!B2</f>
        <v>44834</v>
      </c>
    </row>
    <row r="4" spans="1:9" ht="13.5" thickBot="1">
      <c r="A4" s="2" t="s">
        <v>252</v>
      </c>
      <c r="B4" s="155" t="s">
        <v>375</v>
      </c>
    </row>
    <row r="5" spans="1:9">
      <c r="A5" s="156"/>
      <c r="B5" s="170"/>
      <c r="C5" s="280" t="s">
        <v>0</v>
      </c>
      <c r="D5" s="280" t="s">
        <v>1</v>
      </c>
      <c r="E5" s="280" t="s">
        <v>2</v>
      </c>
      <c r="F5" s="280" t="s">
        <v>3</v>
      </c>
      <c r="G5" s="281" t="s">
        <v>4</v>
      </c>
      <c r="H5" s="282" t="s">
        <v>5</v>
      </c>
      <c r="I5" s="171"/>
    </row>
    <row r="6" spans="1:9" s="171" customFormat="1" ht="12.75" customHeight="1">
      <c r="A6" s="172"/>
      <c r="B6" s="687" t="s">
        <v>251</v>
      </c>
      <c r="C6" s="689" t="s">
        <v>367</v>
      </c>
      <c r="D6" s="691" t="s">
        <v>366</v>
      </c>
      <c r="E6" s="692"/>
      <c r="F6" s="689" t="s">
        <v>371</v>
      </c>
      <c r="G6" s="689" t="s">
        <v>372</v>
      </c>
      <c r="H6" s="685" t="s">
        <v>370</v>
      </c>
    </row>
    <row r="7" spans="1:9" ht="39">
      <c r="A7" s="174"/>
      <c r="B7" s="688"/>
      <c r="C7" s="690"/>
      <c r="D7" s="283" t="s">
        <v>369</v>
      </c>
      <c r="E7" s="283" t="s">
        <v>368</v>
      </c>
      <c r="F7" s="690"/>
      <c r="G7" s="690"/>
      <c r="H7" s="686"/>
      <c r="I7" s="171"/>
    </row>
    <row r="8" spans="1:9">
      <c r="A8" s="172">
        <v>1</v>
      </c>
      <c r="B8" s="1" t="s">
        <v>95</v>
      </c>
      <c r="C8" s="284">
        <v>265243847</v>
      </c>
      <c r="D8" s="284">
        <v>0</v>
      </c>
      <c r="E8" s="284">
        <v>0</v>
      </c>
      <c r="F8" s="284">
        <v>237810264</v>
      </c>
      <c r="G8" s="284">
        <v>237810264</v>
      </c>
      <c r="H8" s="286">
        <f>G8/(C8+E8)</f>
        <v>0.89657221718700231</v>
      </c>
    </row>
    <row r="9" spans="1:9" ht="15" customHeight="1">
      <c r="A9" s="172">
        <v>2</v>
      </c>
      <c r="B9" s="1" t="s">
        <v>96</v>
      </c>
      <c r="C9" s="284">
        <v>0</v>
      </c>
      <c r="D9" s="284">
        <v>0</v>
      </c>
      <c r="E9" s="284">
        <v>0</v>
      </c>
      <c r="F9" s="284">
        <v>0</v>
      </c>
      <c r="G9" s="284">
        <v>0</v>
      </c>
      <c r="H9" s="286"/>
    </row>
    <row r="10" spans="1:9">
      <c r="A10" s="172">
        <v>3</v>
      </c>
      <c r="B10" s="1" t="s">
        <v>269</v>
      </c>
      <c r="C10" s="284">
        <v>0</v>
      </c>
      <c r="D10" s="284">
        <v>0</v>
      </c>
      <c r="E10" s="284">
        <v>0</v>
      </c>
      <c r="F10" s="284">
        <v>0</v>
      </c>
      <c r="G10" s="284">
        <v>0</v>
      </c>
      <c r="H10" s="286"/>
    </row>
    <row r="11" spans="1:9">
      <c r="A11" s="172">
        <v>4</v>
      </c>
      <c r="B11" s="1" t="s">
        <v>97</v>
      </c>
      <c r="C11" s="284">
        <v>0</v>
      </c>
      <c r="D11" s="284">
        <v>0</v>
      </c>
      <c r="E11" s="284">
        <v>0</v>
      </c>
      <c r="F11" s="284">
        <v>0</v>
      </c>
      <c r="G11" s="284">
        <v>0</v>
      </c>
      <c r="H11" s="286"/>
    </row>
    <row r="12" spans="1:9">
      <c r="A12" s="172">
        <v>5</v>
      </c>
      <c r="B12" s="1" t="s">
        <v>98</v>
      </c>
      <c r="C12" s="284">
        <v>0</v>
      </c>
      <c r="D12" s="284">
        <v>0</v>
      </c>
      <c r="E12" s="284">
        <v>0</v>
      </c>
      <c r="F12" s="284">
        <v>0</v>
      </c>
      <c r="G12" s="284">
        <v>0</v>
      </c>
      <c r="H12" s="286"/>
    </row>
    <row r="13" spans="1:9">
      <c r="A13" s="172">
        <v>6</v>
      </c>
      <c r="B13" s="1" t="s">
        <v>99</v>
      </c>
      <c r="C13" s="284">
        <v>45030393.999999993</v>
      </c>
      <c r="D13" s="284">
        <v>0</v>
      </c>
      <c r="E13" s="284">
        <v>0</v>
      </c>
      <c r="F13" s="284">
        <v>12902078.390000001</v>
      </c>
      <c r="G13" s="284">
        <v>12902078.390000001</v>
      </c>
      <c r="H13" s="286">
        <f t="shared" ref="H13:H21" si="0">G13/(C13+E13)</f>
        <v>0.28651933158746073</v>
      </c>
    </row>
    <row r="14" spans="1:9">
      <c r="A14" s="172">
        <v>7</v>
      </c>
      <c r="B14" s="1" t="s">
        <v>100</v>
      </c>
      <c r="C14" s="284">
        <v>424837478.56999969</v>
      </c>
      <c r="D14" s="284">
        <v>37113057.670000002</v>
      </c>
      <c r="E14" s="284">
        <v>11707568.226</v>
      </c>
      <c r="F14" s="284">
        <v>436545046.79599971</v>
      </c>
      <c r="G14" s="284">
        <v>425345407.74634969</v>
      </c>
      <c r="H14" s="286">
        <f t="shared" si="0"/>
        <v>0.974344826194114</v>
      </c>
    </row>
    <row r="15" spans="1:9">
      <c r="A15" s="172">
        <v>8</v>
      </c>
      <c r="B15" s="1" t="s">
        <v>101</v>
      </c>
      <c r="C15" s="284">
        <v>0</v>
      </c>
      <c r="D15" s="284">
        <v>0</v>
      </c>
      <c r="E15" s="284">
        <v>0</v>
      </c>
      <c r="F15" s="284">
        <v>0</v>
      </c>
      <c r="G15" s="284">
        <v>0</v>
      </c>
      <c r="H15" s="286"/>
    </row>
    <row r="16" spans="1:9">
      <c r="A16" s="172">
        <v>9</v>
      </c>
      <c r="B16" s="1" t="s">
        <v>102</v>
      </c>
      <c r="C16" s="284">
        <v>0</v>
      </c>
      <c r="D16" s="284">
        <v>0</v>
      </c>
      <c r="E16" s="284">
        <v>0</v>
      </c>
      <c r="F16" s="284">
        <v>0</v>
      </c>
      <c r="G16" s="284">
        <v>0</v>
      </c>
      <c r="H16" s="286"/>
    </row>
    <row r="17" spans="1:8">
      <c r="A17" s="172">
        <v>10</v>
      </c>
      <c r="B17" s="1" t="s">
        <v>103</v>
      </c>
      <c r="C17" s="284">
        <v>20823064.720000029</v>
      </c>
      <c r="D17" s="284">
        <v>2769.8700000000003</v>
      </c>
      <c r="E17" s="284">
        <v>985.38300000000015</v>
      </c>
      <c r="F17" s="284">
        <v>20854914.35300003</v>
      </c>
      <c r="G17" s="284">
        <v>20854914.35300003</v>
      </c>
      <c r="H17" s="286">
        <f t="shared" si="0"/>
        <v>1.001482144436233</v>
      </c>
    </row>
    <row r="18" spans="1:8">
      <c r="A18" s="172">
        <v>11</v>
      </c>
      <c r="B18" s="1" t="s">
        <v>104</v>
      </c>
      <c r="C18" s="284">
        <v>46785997.199999988</v>
      </c>
      <c r="D18" s="284">
        <v>58080.909999999996</v>
      </c>
      <c r="E18" s="284">
        <v>27126.695</v>
      </c>
      <c r="F18" s="284">
        <v>48472398.239999987</v>
      </c>
      <c r="G18" s="284">
        <v>48308771.345999986</v>
      </c>
      <c r="H18" s="286">
        <f t="shared" si="0"/>
        <v>1.0319493194761937</v>
      </c>
    </row>
    <row r="19" spans="1:8">
      <c r="A19" s="172">
        <v>12</v>
      </c>
      <c r="B19" s="1" t="s">
        <v>105</v>
      </c>
      <c r="C19" s="284">
        <v>0</v>
      </c>
      <c r="D19" s="284">
        <v>0</v>
      </c>
      <c r="E19" s="284">
        <v>0</v>
      </c>
      <c r="F19" s="284">
        <v>0</v>
      </c>
      <c r="G19" s="284">
        <v>0</v>
      </c>
      <c r="H19" s="286"/>
    </row>
    <row r="20" spans="1:8">
      <c r="A20" s="172">
        <v>13</v>
      </c>
      <c r="B20" s="1" t="s">
        <v>246</v>
      </c>
      <c r="C20" s="284">
        <v>0</v>
      </c>
      <c r="D20" s="284">
        <v>0</v>
      </c>
      <c r="E20" s="284">
        <v>0</v>
      </c>
      <c r="F20" s="284">
        <v>0</v>
      </c>
      <c r="G20" s="284">
        <v>0</v>
      </c>
      <c r="H20" s="286"/>
    </row>
    <row r="21" spans="1:8">
      <c r="A21" s="172">
        <v>14</v>
      </c>
      <c r="B21" s="1" t="s">
        <v>107</v>
      </c>
      <c r="C21" s="284">
        <v>215981300.75000051</v>
      </c>
      <c r="D21" s="284">
        <v>1518543.6099999999</v>
      </c>
      <c r="E21" s="284">
        <v>474848.53999999986</v>
      </c>
      <c r="F21" s="284">
        <v>202562791.2900005</v>
      </c>
      <c r="G21" s="284">
        <v>199900982.72240049</v>
      </c>
      <c r="H21" s="286">
        <f t="shared" si="0"/>
        <v>0.92351722682907023</v>
      </c>
    </row>
    <row r="22" spans="1:8" ht="13.5" thickBot="1">
      <c r="A22" s="175"/>
      <c r="B22" s="176" t="s">
        <v>108</v>
      </c>
      <c r="C22" s="285">
        <f>SUM(C8:C21)</f>
        <v>1018702082.2400002</v>
      </c>
      <c r="D22" s="285">
        <f>SUM(D8:D21)</f>
        <v>38692452.059999995</v>
      </c>
      <c r="E22" s="285">
        <f>SUM(E8:E21)</f>
        <v>12210528.843999999</v>
      </c>
      <c r="F22" s="285">
        <f>SUM(F8:F21)</f>
        <v>959147493.06900024</v>
      </c>
      <c r="G22" s="285">
        <f>SUM(G8:G21)</f>
        <v>945122418.55775023</v>
      </c>
      <c r="H22" s="287">
        <f>G22/(C22+E22)</f>
        <v>0.91678228435284925</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C8" sqref="C8:K25"/>
    </sheetView>
  </sheetViews>
  <sheetFormatPr defaultColWidth="9.1796875" defaultRowHeight="13"/>
  <cols>
    <col min="1" max="1" width="10.54296875" style="279" bestFit="1" customWidth="1"/>
    <col min="2" max="2" width="104.1796875" style="279" customWidth="1"/>
    <col min="3" max="11" width="12.7265625" style="279" customWidth="1"/>
    <col min="12" max="16384" width="9.1796875" style="279"/>
  </cols>
  <sheetData>
    <row r="1" spans="1:11">
      <c r="A1" s="279" t="s">
        <v>30</v>
      </c>
      <c r="B1" s="3" t="str">
        <f>'Info '!C2</f>
        <v>JSC " Halyk Bank Georgia"</v>
      </c>
    </row>
    <row r="2" spans="1:11">
      <c r="A2" s="279" t="s">
        <v>31</v>
      </c>
      <c r="B2" s="416">
        <f>'1. key ratios '!B2</f>
        <v>44834</v>
      </c>
      <c r="C2" s="301"/>
      <c r="D2" s="301"/>
    </row>
    <row r="3" spans="1:11">
      <c r="B3" s="301"/>
      <c r="C3" s="301"/>
      <c r="D3" s="301"/>
    </row>
    <row r="4" spans="1:11" ht="13.5" thickBot="1">
      <c r="A4" s="279" t="s">
        <v>248</v>
      </c>
      <c r="B4" s="323" t="s">
        <v>376</v>
      </c>
      <c r="C4" s="301"/>
      <c r="D4" s="301"/>
    </row>
    <row r="5" spans="1:11" ht="30" customHeight="1">
      <c r="A5" s="693"/>
      <c r="B5" s="694"/>
      <c r="C5" s="695" t="s">
        <v>428</v>
      </c>
      <c r="D5" s="695"/>
      <c r="E5" s="695"/>
      <c r="F5" s="695" t="s">
        <v>429</v>
      </c>
      <c r="G5" s="695"/>
      <c r="H5" s="695"/>
      <c r="I5" s="695" t="s">
        <v>430</v>
      </c>
      <c r="J5" s="695"/>
      <c r="K5" s="696"/>
    </row>
    <row r="6" spans="1:11">
      <c r="A6" s="302"/>
      <c r="B6" s="565"/>
      <c r="C6" s="566" t="s">
        <v>69</v>
      </c>
      <c r="D6" s="566" t="s">
        <v>70</v>
      </c>
      <c r="E6" s="566" t="s">
        <v>71</v>
      </c>
      <c r="F6" s="566" t="s">
        <v>69</v>
      </c>
      <c r="G6" s="566" t="s">
        <v>70</v>
      </c>
      <c r="H6" s="566" t="s">
        <v>71</v>
      </c>
      <c r="I6" s="566" t="s">
        <v>69</v>
      </c>
      <c r="J6" s="566" t="s">
        <v>70</v>
      </c>
      <c r="K6" s="567" t="s">
        <v>71</v>
      </c>
    </row>
    <row r="7" spans="1:11">
      <c r="A7" s="303" t="s">
        <v>379</v>
      </c>
      <c r="B7" s="568"/>
      <c r="C7" s="568"/>
      <c r="D7" s="568"/>
      <c r="E7" s="568"/>
      <c r="F7" s="568"/>
      <c r="G7" s="568"/>
      <c r="H7" s="568"/>
      <c r="I7" s="568"/>
      <c r="J7" s="568"/>
      <c r="K7" s="304"/>
    </row>
    <row r="8" spans="1:11">
      <c r="A8" s="305">
        <v>1</v>
      </c>
      <c r="B8" s="306" t="s">
        <v>377</v>
      </c>
      <c r="C8" s="646"/>
      <c r="D8" s="646"/>
      <c r="E8" s="646"/>
      <c r="F8" s="574">
        <v>76008331.659805983</v>
      </c>
      <c r="G8" s="574">
        <v>228004119.63119403</v>
      </c>
      <c r="H8" s="574">
        <v>304012451.29100007</v>
      </c>
      <c r="I8" s="574">
        <v>50721795.973238811</v>
      </c>
      <c r="J8" s="574">
        <v>194985146.30283582</v>
      </c>
      <c r="K8" s="575">
        <v>245706942.27607462</v>
      </c>
    </row>
    <row r="9" spans="1:11">
      <c r="A9" s="303" t="s">
        <v>380</v>
      </c>
      <c r="B9" s="568"/>
      <c r="C9" s="576"/>
      <c r="D9" s="576"/>
      <c r="E9" s="576"/>
      <c r="F9" s="576"/>
      <c r="G9" s="576"/>
      <c r="H9" s="576"/>
      <c r="I9" s="576"/>
      <c r="J9" s="576"/>
      <c r="K9" s="577"/>
    </row>
    <row r="10" spans="1:11">
      <c r="A10" s="307">
        <v>2</v>
      </c>
      <c r="B10" s="569" t="s">
        <v>388</v>
      </c>
      <c r="C10" s="574">
        <v>9324502.4486567378</v>
      </c>
      <c r="D10" s="574">
        <v>58599173.030447721</v>
      </c>
      <c r="E10" s="574">
        <v>67923675.479104638</v>
      </c>
      <c r="F10" s="574">
        <v>1892697.511708955</v>
      </c>
      <c r="G10" s="574">
        <v>14510365.292745523</v>
      </c>
      <c r="H10" s="574">
        <v>16403062.804454478</v>
      </c>
      <c r="I10" s="574">
        <v>509535.67444776127</v>
      </c>
      <c r="J10" s="574">
        <v>3480743.4503358211</v>
      </c>
      <c r="K10" s="575">
        <v>3990279.1247835816</v>
      </c>
    </row>
    <row r="11" spans="1:11">
      <c r="A11" s="307">
        <v>3</v>
      </c>
      <c r="B11" s="569" t="s">
        <v>382</v>
      </c>
      <c r="C11" s="574">
        <v>146483761.39597017</v>
      </c>
      <c r="D11" s="574">
        <v>577534540.01526272</v>
      </c>
      <c r="E11" s="574">
        <v>724018301.41123295</v>
      </c>
      <c r="F11" s="574">
        <v>70057331.955309689</v>
      </c>
      <c r="G11" s="574">
        <v>57420813.100905947</v>
      </c>
      <c r="H11" s="574">
        <v>127478145.05621564</v>
      </c>
      <c r="I11" s="574">
        <v>51588669.715716429</v>
      </c>
      <c r="J11" s="574">
        <v>42304998.03467463</v>
      </c>
      <c r="K11" s="575">
        <v>93893667.750391051</v>
      </c>
    </row>
    <row r="12" spans="1:11">
      <c r="A12" s="307">
        <v>4</v>
      </c>
      <c r="B12" s="569" t="s">
        <v>383</v>
      </c>
      <c r="C12" s="574">
        <v>0</v>
      </c>
      <c r="D12" s="574">
        <v>0</v>
      </c>
      <c r="E12" s="574">
        <v>0</v>
      </c>
      <c r="F12" s="574">
        <v>0</v>
      </c>
      <c r="G12" s="574">
        <v>0</v>
      </c>
      <c r="H12" s="574">
        <v>0</v>
      </c>
      <c r="I12" s="574">
        <v>0</v>
      </c>
      <c r="J12" s="574">
        <v>0</v>
      </c>
      <c r="K12" s="575">
        <v>0</v>
      </c>
    </row>
    <row r="13" spans="1:11">
      <c r="A13" s="307">
        <v>5</v>
      </c>
      <c r="B13" s="569" t="s">
        <v>391</v>
      </c>
      <c r="C13" s="574">
        <v>22180542.849552236</v>
      </c>
      <c r="D13" s="574">
        <v>17001832.714029856</v>
      </c>
      <c r="E13" s="574">
        <v>39182375.563582115</v>
      </c>
      <c r="F13" s="574">
        <v>4782666.1519097025</v>
      </c>
      <c r="G13" s="574">
        <v>6954116.8390641799</v>
      </c>
      <c r="H13" s="574">
        <v>11736782.990973882</v>
      </c>
      <c r="I13" s="574">
        <v>1494345.1371417921</v>
      </c>
      <c r="J13" s="574">
        <v>1638494.7842611941</v>
      </c>
      <c r="K13" s="575">
        <v>3132839.9214029862</v>
      </c>
    </row>
    <row r="14" spans="1:11">
      <c r="A14" s="307">
        <v>6</v>
      </c>
      <c r="B14" s="569" t="s">
        <v>423</v>
      </c>
      <c r="C14" s="574">
        <v>0</v>
      </c>
      <c r="D14" s="574">
        <v>0</v>
      </c>
      <c r="E14" s="574">
        <v>0</v>
      </c>
      <c r="F14" s="574">
        <v>0</v>
      </c>
      <c r="G14" s="574">
        <v>0</v>
      </c>
      <c r="H14" s="574">
        <v>0</v>
      </c>
      <c r="I14" s="574">
        <v>0</v>
      </c>
      <c r="J14" s="574">
        <v>0</v>
      </c>
      <c r="K14" s="575">
        <v>0</v>
      </c>
    </row>
    <row r="15" spans="1:11">
      <c r="A15" s="307">
        <v>7</v>
      </c>
      <c r="B15" s="569" t="s">
        <v>424</v>
      </c>
      <c r="C15" s="574">
        <v>7703869.9694477608</v>
      </c>
      <c r="D15" s="574">
        <v>15606482.011044782</v>
      </c>
      <c r="E15" s="574">
        <v>23310351.980492536</v>
      </c>
      <c r="F15" s="574">
        <v>817216.39880597021</v>
      </c>
      <c r="G15" s="574">
        <v>9198482.5205970146</v>
      </c>
      <c r="H15" s="574">
        <v>10015698.919402985</v>
      </c>
      <c r="I15" s="574">
        <v>817216.39880597021</v>
      </c>
      <c r="J15" s="574">
        <v>9198482.5205970146</v>
      </c>
      <c r="K15" s="575">
        <v>10015698.919402985</v>
      </c>
    </row>
    <row r="16" spans="1:11">
      <c r="A16" s="307">
        <v>8</v>
      </c>
      <c r="B16" s="570" t="s">
        <v>384</v>
      </c>
      <c r="C16" s="574">
        <v>185692676.66362691</v>
      </c>
      <c r="D16" s="574">
        <v>668742027.77078509</v>
      </c>
      <c r="E16" s="574">
        <v>854434704.43441224</v>
      </c>
      <c r="F16" s="574">
        <v>77549912.017734334</v>
      </c>
      <c r="G16" s="574">
        <v>88083777.753312662</v>
      </c>
      <c r="H16" s="574">
        <v>165633689.771047</v>
      </c>
      <c r="I16" s="574">
        <v>54409766.926111951</v>
      </c>
      <c r="J16" s="574">
        <v>56622718.789868668</v>
      </c>
      <c r="K16" s="575">
        <v>111032485.7159806</v>
      </c>
    </row>
    <row r="17" spans="1:11">
      <c r="A17" s="303" t="s">
        <v>381</v>
      </c>
      <c r="B17" s="568"/>
      <c r="C17" s="576"/>
      <c r="D17" s="576"/>
      <c r="E17" s="576"/>
      <c r="F17" s="576"/>
      <c r="G17" s="576"/>
      <c r="H17" s="576"/>
      <c r="I17" s="576"/>
      <c r="J17" s="576"/>
      <c r="K17" s="577"/>
    </row>
    <row r="18" spans="1:11">
      <c r="A18" s="307">
        <v>9</v>
      </c>
      <c r="B18" s="569" t="s">
        <v>387</v>
      </c>
      <c r="C18" s="574">
        <v>0</v>
      </c>
      <c r="D18" s="574">
        <v>0</v>
      </c>
      <c r="E18" s="574">
        <v>0</v>
      </c>
      <c r="F18" s="574">
        <v>0</v>
      </c>
      <c r="G18" s="574">
        <v>0</v>
      </c>
      <c r="H18" s="574">
        <v>0</v>
      </c>
      <c r="I18" s="574">
        <v>0</v>
      </c>
      <c r="J18" s="574">
        <v>0</v>
      </c>
      <c r="K18" s="575">
        <v>0</v>
      </c>
    </row>
    <row r="19" spans="1:11">
      <c r="A19" s="307">
        <v>10</v>
      </c>
      <c r="B19" s="569" t="s">
        <v>425</v>
      </c>
      <c r="C19" s="574">
        <v>190016135.92820898</v>
      </c>
      <c r="D19" s="574">
        <v>338066789.08238804</v>
      </c>
      <c r="E19" s="574">
        <v>528082925.01059711</v>
      </c>
      <c r="F19" s="574">
        <v>2580223.9212686568</v>
      </c>
      <c r="G19" s="574">
        <v>4828099.4870149251</v>
      </c>
      <c r="H19" s="574">
        <v>7408323.408283582</v>
      </c>
      <c r="I19" s="574">
        <v>27866759.607835822</v>
      </c>
      <c r="J19" s="574">
        <v>39335666.069104478</v>
      </c>
      <c r="K19" s="575">
        <v>67202425.676940292</v>
      </c>
    </row>
    <row r="20" spans="1:11">
      <c r="A20" s="307">
        <v>11</v>
      </c>
      <c r="B20" s="569" t="s">
        <v>386</v>
      </c>
      <c r="C20" s="574">
        <v>9254235.8844776154</v>
      </c>
      <c r="D20" s="574">
        <v>1350487.5625373137</v>
      </c>
      <c r="E20" s="574">
        <v>10604723.447014933</v>
      </c>
      <c r="F20" s="574">
        <v>7235499.04671642</v>
      </c>
      <c r="G20" s="574">
        <v>0</v>
      </c>
      <c r="H20" s="574">
        <v>7235499.04671642</v>
      </c>
      <c r="I20" s="574">
        <v>7235499.04671642</v>
      </c>
      <c r="J20" s="574">
        <v>0</v>
      </c>
      <c r="K20" s="575">
        <v>7235499.04671642</v>
      </c>
    </row>
    <row r="21" spans="1:11" ht="13.5" thickBot="1">
      <c r="A21" s="308">
        <v>12</v>
      </c>
      <c r="B21" s="309" t="s">
        <v>385</v>
      </c>
      <c r="C21" s="578">
        <v>199270371.81268659</v>
      </c>
      <c r="D21" s="578">
        <v>339417276.64492536</v>
      </c>
      <c r="E21" s="578">
        <v>538687648.45761204</v>
      </c>
      <c r="F21" s="578">
        <v>9815722.9679850768</v>
      </c>
      <c r="G21" s="578">
        <v>4828099.4870149251</v>
      </c>
      <c r="H21" s="578">
        <v>14643822.455000002</v>
      </c>
      <c r="I21" s="578">
        <v>35102258.654552244</v>
      </c>
      <c r="J21" s="578">
        <v>39335666.069104478</v>
      </c>
      <c r="K21" s="579">
        <v>74437924.723656714</v>
      </c>
    </row>
    <row r="22" spans="1:11" ht="38.25" customHeight="1" thickBot="1">
      <c r="A22" s="310"/>
      <c r="B22" s="311"/>
      <c r="C22" s="311"/>
      <c r="D22" s="311"/>
      <c r="E22" s="311"/>
      <c r="F22" s="697" t="s">
        <v>427</v>
      </c>
      <c r="G22" s="698"/>
      <c r="H22" s="698"/>
      <c r="I22" s="699" t="s">
        <v>392</v>
      </c>
      <c r="J22" s="698"/>
      <c r="K22" s="700"/>
    </row>
    <row r="23" spans="1:11">
      <c r="A23" s="312">
        <v>13</v>
      </c>
      <c r="B23" s="313" t="s">
        <v>377</v>
      </c>
      <c r="C23" s="314"/>
      <c r="D23" s="314"/>
      <c r="E23" s="314"/>
      <c r="F23" s="580">
        <v>76008331.659805983</v>
      </c>
      <c r="G23" s="581">
        <v>228004119.63119403</v>
      </c>
      <c r="H23" s="581">
        <v>304012451.29100007</v>
      </c>
      <c r="I23" s="581">
        <v>50721795.973238811</v>
      </c>
      <c r="J23" s="581">
        <v>194985146.30283582</v>
      </c>
      <c r="K23" s="582">
        <v>245706942.27607462</v>
      </c>
    </row>
    <row r="24" spans="1:11" ht="13.5" thickBot="1">
      <c r="A24" s="315">
        <v>14</v>
      </c>
      <c r="B24" s="316" t="s">
        <v>389</v>
      </c>
      <c r="C24" s="317"/>
      <c r="D24" s="318"/>
      <c r="E24" s="318"/>
      <c r="F24" s="583">
        <v>67734189.049749255</v>
      </c>
      <c r="G24" s="578">
        <v>83255678.266297743</v>
      </c>
      <c r="H24" s="578">
        <v>150989867.31604698</v>
      </c>
      <c r="I24" s="578">
        <v>19307508.271559708</v>
      </c>
      <c r="J24" s="578">
        <v>17287052.72076419</v>
      </c>
      <c r="K24" s="579">
        <v>36594560.99232389</v>
      </c>
    </row>
    <row r="25" spans="1:11" ht="13.5" thickBot="1">
      <c r="A25" s="320">
        <v>15</v>
      </c>
      <c r="B25" s="321" t="s">
        <v>390</v>
      </c>
      <c r="C25" s="322"/>
      <c r="D25" s="322"/>
      <c r="E25" s="322"/>
      <c r="F25" s="571">
        <v>1.1221560740024443</v>
      </c>
      <c r="G25" s="572">
        <v>2.7386014309067384</v>
      </c>
      <c r="H25" s="572">
        <v>2.0134626031205873</v>
      </c>
      <c r="I25" s="572">
        <v>2.627050329842556</v>
      </c>
      <c r="J25" s="572">
        <v>11.279259076281473</v>
      </c>
      <c r="K25" s="573">
        <v>6.7143022245194945</v>
      </c>
    </row>
    <row r="27" spans="1:11" ht="25.5">
      <c r="B27" s="300" t="s">
        <v>426</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ySplit="5" topLeftCell="C6" activePane="bottomRight" state="frozen"/>
      <selection pane="topRight" activeCell="B1" sqref="B1"/>
      <selection pane="bottomLeft" activeCell="A5" sqref="A5"/>
      <selection pane="bottomRight" activeCell="C7" sqref="C7:N21"/>
    </sheetView>
  </sheetViews>
  <sheetFormatPr defaultColWidth="9.1796875" defaultRowHeight="12.5"/>
  <cols>
    <col min="1" max="1" width="10.54296875" style="4" bestFit="1" customWidth="1"/>
    <col min="2" max="2" width="95" style="4" customWidth="1"/>
    <col min="3" max="3" width="12.54296875" style="4" bestFit="1" customWidth="1"/>
    <col min="4" max="4" width="11.453125" style="4" customWidth="1"/>
    <col min="5" max="5" width="18.26953125" style="4" bestFit="1" customWidth="1"/>
    <col min="6" max="13" width="12.7265625" style="4" customWidth="1"/>
    <col min="14" max="14" width="31" style="4" bestFit="1" customWidth="1"/>
    <col min="15" max="16384" width="9.1796875" style="43"/>
  </cols>
  <sheetData>
    <row r="1" spans="1:14">
      <c r="A1" s="4" t="s">
        <v>30</v>
      </c>
      <c r="B1" s="3" t="str">
        <f>'Info '!C2</f>
        <v>JSC " Halyk Bank Georgia"</v>
      </c>
    </row>
    <row r="2" spans="1:14" ht="14.25" customHeight="1">
      <c r="A2" s="4" t="s">
        <v>31</v>
      </c>
      <c r="B2" s="416">
        <f>'1. key ratios '!B2</f>
        <v>44834</v>
      </c>
    </row>
    <row r="3" spans="1:14" ht="14.25" customHeight="1"/>
    <row r="4" spans="1:14" ht="13.5" thickBot="1">
      <c r="A4" s="4" t="s">
        <v>264</v>
      </c>
      <c r="B4" s="243" t="s">
        <v>28</v>
      </c>
    </row>
    <row r="5" spans="1:14" s="182" customFormat="1">
      <c r="A5" s="178"/>
      <c r="B5" s="179"/>
      <c r="C5" s="180" t="s">
        <v>0</v>
      </c>
      <c r="D5" s="180" t="s">
        <v>1</v>
      </c>
      <c r="E5" s="180" t="s">
        <v>2</v>
      </c>
      <c r="F5" s="180" t="s">
        <v>3</v>
      </c>
      <c r="G5" s="180" t="s">
        <v>4</v>
      </c>
      <c r="H5" s="180" t="s">
        <v>5</v>
      </c>
      <c r="I5" s="180" t="s">
        <v>8</v>
      </c>
      <c r="J5" s="180" t="s">
        <v>9</v>
      </c>
      <c r="K5" s="180" t="s">
        <v>10</v>
      </c>
      <c r="L5" s="180" t="s">
        <v>11</v>
      </c>
      <c r="M5" s="180" t="s">
        <v>12</v>
      </c>
      <c r="N5" s="181" t="s">
        <v>13</v>
      </c>
    </row>
    <row r="6" spans="1:14" ht="25">
      <c r="A6" s="183"/>
      <c r="B6" s="184"/>
      <c r="C6" s="185" t="s">
        <v>263</v>
      </c>
      <c r="D6" s="186" t="s">
        <v>262</v>
      </c>
      <c r="E6" s="187" t="s">
        <v>261</v>
      </c>
      <c r="F6" s="188">
        <v>0</v>
      </c>
      <c r="G6" s="188">
        <v>0.2</v>
      </c>
      <c r="H6" s="188">
        <v>0.35</v>
      </c>
      <c r="I6" s="188">
        <v>0.5</v>
      </c>
      <c r="J6" s="188">
        <v>0.75</v>
      </c>
      <c r="K6" s="188">
        <v>1</v>
      </c>
      <c r="L6" s="188">
        <v>1.5</v>
      </c>
      <c r="M6" s="188">
        <v>2.5</v>
      </c>
      <c r="N6" s="242" t="s">
        <v>275</v>
      </c>
    </row>
    <row r="7" spans="1:14" ht="14">
      <c r="A7" s="189">
        <v>1</v>
      </c>
      <c r="B7" s="190" t="s">
        <v>260</v>
      </c>
      <c r="C7" s="191">
        <f>SUM(C8:C13)</f>
        <v>5000000</v>
      </c>
      <c r="D7" s="184"/>
      <c r="E7" s="192">
        <f t="shared" ref="E7:M7" si="0">SUM(E8:E13)</f>
        <v>100000</v>
      </c>
      <c r="F7" s="193">
        <f>SUM(F8:F13)</f>
        <v>0</v>
      </c>
      <c r="G7" s="193">
        <f t="shared" si="0"/>
        <v>0</v>
      </c>
      <c r="H7" s="193">
        <f t="shared" si="0"/>
        <v>0</v>
      </c>
      <c r="I7" s="193">
        <f t="shared" si="0"/>
        <v>0</v>
      </c>
      <c r="J7" s="193">
        <f t="shared" si="0"/>
        <v>0</v>
      </c>
      <c r="K7" s="193">
        <f t="shared" si="0"/>
        <v>100000</v>
      </c>
      <c r="L7" s="193">
        <f t="shared" si="0"/>
        <v>0</v>
      </c>
      <c r="M7" s="193">
        <f t="shared" si="0"/>
        <v>0</v>
      </c>
      <c r="N7" s="194">
        <f>SUM(N8:N13)</f>
        <v>100000</v>
      </c>
    </row>
    <row r="8" spans="1:14" ht="14">
      <c r="A8" s="189">
        <v>1.1000000000000001</v>
      </c>
      <c r="B8" s="195" t="s">
        <v>258</v>
      </c>
      <c r="C8" s="193">
        <v>5000000</v>
      </c>
      <c r="D8" s="196">
        <v>0.02</v>
      </c>
      <c r="E8" s="192">
        <f>C8*D8</f>
        <v>100000</v>
      </c>
      <c r="F8" s="193">
        <v>0</v>
      </c>
      <c r="G8" s="193">
        <v>0</v>
      </c>
      <c r="H8" s="193">
        <v>0</v>
      </c>
      <c r="I8" s="193">
        <v>0</v>
      </c>
      <c r="J8" s="193">
        <v>0</v>
      </c>
      <c r="K8" s="193">
        <v>100000</v>
      </c>
      <c r="L8" s="193">
        <v>0</v>
      </c>
      <c r="M8" s="193">
        <v>0</v>
      </c>
      <c r="N8" s="194">
        <f>SUMPRODUCT($F$6:$M$6,F8:M8)</f>
        <v>100000</v>
      </c>
    </row>
    <row r="9" spans="1:14" ht="14">
      <c r="A9" s="189">
        <v>1.2</v>
      </c>
      <c r="B9" s="195" t="s">
        <v>257</v>
      </c>
      <c r="C9" s="193">
        <v>0</v>
      </c>
      <c r="D9" s="196">
        <v>0.05</v>
      </c>
      <c r="E9" s="192">
        <f>C9*D9</f>
        <v>0</v>
      </c>
      <c r="F9" s="193">
        <v>0</v>
      </c>
      <c r="G9" s="193">
        <v>0</v>
      </c>
      <c r="H9" s="193">
        <v>0</v>
      </c>
      <c r="I9" s="193">
        <v>0</v>
      </c>
      <c r="J9" s="193">
        <v>0</v>
      </c>
      <c r="K9" s="193">
        <v>0</v>
      </c>
      <c r="L9" s="193">
        <v>0</v>
      </c>
      <c r="M9" s="193">
        <v>0</v>
      </c>
      <c r="N9" s="194">
        <f t="shared" ref="N9:N12" si="1">SUMPRODUCT($F$6:$M$6,F9:M9)</f>
        <v>0</v>
      </c>
    </row>
    <row r="10" spans="1:14" ht="14">
      <c r="A10" s="189">
        <v>1.3</v>
      </c>
      <c r="B10" s="195" t="s">
        <v>256</v>
      </c>
      <c r="C10" s="193">
        <v>0</v>
      </c>
      <c r="D10" s="196">
        <v>0.08</v>
      </c>
      <c r="E10" s="192">
        <f>C10*D10</f>
        <v>0</v>
      </c>
      <c r="F10" s="193">
        <v>0</v>
      </c>
      <c r="G10" s="193">
        <v>0</v>
      </c>
      <c r="H10" s="193">
        <v>0</v>
      </c>
      <c r="I10" s="193">
        <v>0</v>
      </c>
      <c r="J10" s="193">
        <v>0</v>
      </c>
      <c r="K10" s="193">
        <v>0</v>
      </c>
      <c r="L10" s="193">
        <v>0</v>
      </c>
      <c r="M10" s="193">
        <v>0</v>
      </c>
      <c r="N10" s="194">
        <f>SUMPRODUCT($F$6:$M$6,F10:M10)</f>
        <v>0</v>
      </c>
    </row>
    <row r="11" spans="1:14" ht="14">
      <c r="A11" s="189">
        <v>1.4</v>
      </c>
      <c r="B11" s="195" t="s">
        <v>255</v>
      </c>
      <c r="C11" s="193">
        <v>0</v>
      </c>
      <c r="D11" s="196">
        <v>0.11</v>
      </c>
      <c r="E11" s="192">
        <f>C11*D11</f>
        <v>0</v>
      </c>
      <c r="F11" s="193">
        <v>0</v>
      </c>
      <c r="G11" s="193">
        <v>0</v>
      </c>
      <c r="H11" s="193">
        <v>0</v>
      </c>
      <c r="I11" s="193">
        <v>0</v>
      </c>
      <c r="J11" s="193">
        <v>0</v>
      </c>
      <c r="K11" s="193">
        <v>0</v>
      </c>
      <c r="L11" s="193">
        <v>0</v>
      </c>
      <c r="M11" s="193">
        <v>0</v>
      </c>
      <c r="N11" s="194">
        <f t="shared" si="1"/>
        <v>0</v>
      </c>
    </row>
    <row r="12" spans="1:14" ht="14">
      <c r="A12" s="189">
        <v>1.5</v>
      </c>
      <c r="B12" s="195" t="s">
        <v>254</v>
      </c>
      <c r="C12" s="193">
        <v>0</v>
      </c>
      <c r="D12" s="196">
        <v>0.14000000000000001</v>
      </c>
      <c r="E12" s="192">
        <f>C12*D12</f>
        <v>0</v>
      </c>
      <c r="F12" s="193">
        <v>0</v>
      </c>
      <c r="G12" s="193">
        <v>0</v>
      </c>
      <c r="H12" s="193">
        <v>0</v>
      </c>
      <c r="I12" s="193">
        <v>0</v>
      </c>
      <c r="J12" s="193">
        <v>0</v>
      </c>
      <c r="K12" s="193">
        <v>0</v>
      </c>
      <c r="L12" s="193">
        <v>0</v>
      </c>
      <c r="M12" s="193">
        <v>0</v>
      </c>
      <c r="N12" s="194">
        <f t="shared" si="1"/>
        <v>0</v>
      </c>
    </row>
    <row r="13" spans="1:14" ht="14">
      <c r="A13" s="189">
        <v>1.6</v>
      </c>
      <c r="B13" s="197" t="s">
        <v>253</v>
      </c>
      <c r="C13" s="193">
        <v>0</v>
      </c>
      <c r="D13" s="198"/>
      <c r="E13" s="193"/>
      <c r="F13" s="193">
        <v>0</v>
      </c>
      <c r="G13" s="193">
        <v>0</v>
      </c>
      <c r="H13" s="193">
        <v>0</v>
      </c>
      <c r="I13" s="193">
        <v>0</v>
      </c>
      <c r="J13" s="193">
        <v>0</v>
      </c>
      <c r="K13" s="193">
        <v>0</v>
      </c>
      <c r="L13" s="193">
        <v>0</v>
      </c>
      <c r="M13" s="193">
        <v>0</v>
      </c>
      <c r="N13" s="194">
        <f>SUMPRODUCT($F$6:$M$6,F13:M13)</f>
        <v>0</v>
      </c>
    </row>
    <row r="14" spans="1:14" ht="14">
      <c r="A14" s="189">
        <v>2</v>
      </c>
      <c r="B14" s="199" t="s">
        <v>259</v>
      </c>
      <c r="C14" s="191">
        <f>SUM(C15:C20)</f>
        <v>0</v>
      </c>
      <c r="D14" s="184"/>
      <c r="E14" s="192">
        <f t="shared" ref="E14" si="2">SUM(E15:E20)</f>
        <v>0</v>
      </c>
      <c r="F14" s="193">
        <v>0</v>
      </c>
      <c r="G14" s="193">
        <v>0</v>
      </c>
      <c r="H14" s="193">
        <v>0</v>
      </c>
      <c r="I14" s="193">
        <v>0</v>
      </c>
      <c r="J14" s="193">
        <v>0</v>
      </c>
      <c r="K14" s="193">
        <v>0</v>
      </c>
      <c r="L14" s="193">
        <v>0</v>
      </c>
      <c r="M14" s="193">
        <v>0</v>
      </c>
      <c r="N14" s="194">
        <f>SUM(N15:N20)</f>
        <v>0</v>
      </c>
    </row>
    <row r="15" spans="1:14" ht="14">
      <c r="A15" s="189">
        <v>2.1</v>
      </c>
      <c r="B15" s="197" t="s">
        <v>258</v>
      </c>
      <c r="C15" s="193"/>
      <c r="D15" s="196">
        <v>5.0000000000000001E-3</v>
      </c>
      <c r="E15" s="192">
        <f>C15*D15</f>
        <v>0</v>
      </c>
      <c r="F15" s="193">
        <v>0</v>
      </c>
      <c r="G15" s="193">
        <v>0</v>
      </c>
      <c r="H15" s="193">
        <v>0</v>
      </c>
      <c r="I15" s="193">
        <v>0</v>
      </c>
      <c r="J15" s="193">
        <v>0</v>
      </c>
      <c r="K15" s="193">
        <v>0</v>
      </c>
      <c r="L15" s="193">
        <v>0</v>
      </c>
      <c r="M15" s="193">
        <v>0</v>
      </c>
      <c r="N15" s="194">
        <f>SUMPRODUCT($F$6:$M$6,F15:M15)</f>
        <v>0</v>
      </c>
    </row>
    <row r="16" spans="1:14" ht="14">
      <c r="A16" s="189">
        <v>2.2000000000000002</v>
      </c>
      <c r="B16" s="197" t="s">
        <v>257</v>
      </c>
      <c r="C16" s="193"/>
      <c r="D16" s="196">
        <v>0.01</v>
      </c>
      <c r="E16" s="192">
        <f>C16*D16</f>
        <v>0</v>
      </c>
      <c r="F16" s="193">
        <v>0</v>
      </c>
      <c r="G16" s="193">
        <v>0</v>
      </c>
      <c r="H16" s="193">
        <v>0</v>
      </c>
      <c r="I16" s="193">
        <v>0</v>
      </c>
      <c r="J16" s="193">
        <v>0</v>
      </c>
      <c r="K16" s="193">
        <v>0</v>
      </c>
      <c r="L16" s="193">
        <v>0</v>
      </c>
      <c r="M16" s="193">
        <v>0</v>
      </c>
      <c r="N16" s="194">
        <f t="shared" ref="N16:N20" si="3">SUMPRODUCT($F$6:$M$6,F16:M16)</f>
        <v>0</v>
      </c>
    </row>
    <row r="17" spans="1:14" ht="14">
      <c r="A17" s="189">
        <v>2.2999999999999998</v>
      </c>
      <c r="B17" s="197" t="s">
        <v>256</v>
      </c>
      <c r="C17" s="193"/>
      <c r="D17" s="196">
        <v>0.02</v>
      </c>
      <c r="E17" s="192">
        <f>C17*D17</f>
        <v>0</v>
      </c>
      <c r="F17" s="193">
        <v>0</v>
      </c>
      <c r="G17" s="193">
        <v>0</v>
      </c>
      <c r="H17" s="193">
        <v>0</v>
      </c>
      <c r="I17" s="193">
        <v>0</v>
      </c>
      <c r="J17" s="193">
        <v>0</v>
      </c>
      <c r="K17" s="193">
        <v>0</v>
      </c>
      <c r="L17" s="193">
        <v>0</v>
      </c>
      <c r="M17" s="193">
        <v>0</v>
      </c>
      <c r="N17" s="194">
        <f t="shared" si="3"/>
        <v>0</v>
      </c>
    </row>
    <row r="18" spans="1:14" ht="14">
      <c r="A18" s="189">
        <v>2.4</v>
      </c>
      <c r="B18" s="197" t="s">
        <v>255</v>
      </c>
      <c r="C18" s="193"/>
      <c r="D18" s="196">
        <v>0.03</v>
      </c>
      <c r="E18" s="192">
        <f>C18*D18</f>
        <v>0</v>
      </c>
      <c r="F18" s="193">
        <v>0</v>
      </c>
      <c r="G18" s="193">
        <v>0</v>
      </c>
      <c r="H18" s="193">
        <v>0</v>
      </c>
      <c r="I18" s="193">
        <v>0</v>
      </c>
      <c r="J18" s="193">
        <v>0</v>
      </c>
      <c r="K18" s="193">
        <v>0</v>
      </c>
      <c r="L18" s="193">
        <v>0</v>
      </c>
      <c r="M18" s="193">
        <v>0</v>
      </c>
      <c r="N18" s="194">
        <f t="shared" si="3"/>
        <v>0</v>
      </c>
    </row>
    <row r="19" spans="1:14" ht="14">
      <c r="A19" s="189">
        <v>2.5</v>
      </c>
      <c r="B19" s="197" t="s">
        <v>254</v>
      </c>
      <c r="C19" s="193"/>
      <c r="D19" s="196">
        <v>0.04</v>
      </c>
      <c r="E19" s="192">
        <f>C19*D19</f>
        <v>0</v>
      </c>
      <c r="F19" s="193">
        <v>0</v>
      </c>
      <c r="G19" s="193">
        <v>0</v>
      </c>
      <c r="H19" s="193">
        <v>0</v>
      </c>
      <c r="I19" s="193">
        <v>0</v>
      </c>
      <c r="J19" s="193">
        <v>0</v>
      </c>
      <c r="K19" s="193">
        <v>0</v>
      </c>
      <c r="L19" s="193">
        <v>0</v>
      </c>
      <c r="M19" s="193">
        <v>0</v>
      </c>
      <c r="N19" s="194">
        <f t="shared" si="3"/>
        <v>0</v>
      </c>
    </row>
    <row r="20" spans="1:14" ht="14">
      <c r="A20" s="189">
        <v>2.6</v>
      </c>
      <c r="B20" s="197" t="s">
        <v>253</v>
      </c>
      <c r="C20" s="193"/>
      <c r="D20" s="198"/>
      <c r="E20" s="200"/>
      <c r="F20" s="193">
        <v>0</v>
      </c>
      <c r="G20" s="193">
        <v>0</v>
      </c>
      <c r="H20" s="193">
        <v>0</v>
      </c>
      <c r="I20" s="193">
        <v>0</v>
      </c>
      <c r="J20" s="193">
        <v>0</v>
      </c>
      <c r="K20" s="193">
        <v>0</v>
      </c>
      <c r="L20" s="193">
        <v>0</v>
      </c>
      <c r="M20" s="193">
        <v>0</v>
      </c>
      <c r="N20" s="194">
        <f t="shared" si="3"/>
        <v>0</v>
      </c>
    </row>
    <row r="21" spans="1:14" ht="14.5" thickBot="1">
      <c r="A21" s="201"/>
      <c r="B21" s="202" t="s">
        <v>108</v>
      </c>
      <c r="C21" s="177">
        <f>C14+C7</f>
        <v>5000000</v>
      </c>
      <c r="D21" s="203"/>
      <c r="E21" s="204">
        <f>E14+E7</f>
        <v>100000</v>
      </c>
      <c r="F21" s="205">
        <f>F7+F14</f>
        <v>0</v>
      </c>
      <c r="G21" s="205">
        <f t="shared" ref="G21:L21" si="4">G7+G14</f>
        <v>0</v>
      </c>
      <c r="H21" s="205">
        <f t="shared" si="4"/>
        <v>0</v>
      </c>
      <c r="I21" s="205">
        <f t="shared" si="4"/>
        <v>0</v>
      </c>
      <c r="J21" s="205">
        <f t="shared" si="4"/>
        <v>0</v>
      </c>
      <c r="K21" s="205">
        <f t="shared" si="4"/>
        <v>100000</v>
      </c>
      <c r="L21" s="205">
        <f t="shared" si="4"/>
        <v>0</v>
      </c>
      <c r="M21" s="205">
        <f>M7+M14</f>
        <v>0</v>
      </c>
      <c r="N21" s="206">
        <f>N14+N7</f>
        <v>100000</v>
      </c>
    </row>
    <row r="22" spans="1:14">
      <c r="E22" s="207"/>
      <c r="F22" s="207"/>
      <c r="G22" s="207"/>
      <c r="H22" s="207"/>
      <c r="I22" s="207"/>
      <c r="J22" s="207"/>
      <c r="K22" s="207"/>
      <c r="L22" s="207"/>
      <c r="M22" s="207"/>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3" zoomScale="90" zoomScaleNormal="90" workbookViewId="0">
      <selection activeCell="C41" sqref="C6:C41"/>
    </sheetView>
  </sheetViews>
  <sheetFormatPr defaultRowHeight="14.5"/>
  <cols>
    <col min="1" max="1" width="11.453125" customWidth="1"/>
    <col min="2" max="2" width="76.81640625" style="351" customWidth="1"/>
    <col min="3" max="3" width="22.81640625" customWidth="1"/>
  </cols>
  <sheetData>
    <row r="1" spans="1:3">
      <c r="A1" s="2" t="s">
        <v>30</v>
      </c>
      <c r="B1" s="3" t="str">
        <f>'Info '!C2</f>
        <v>JSC " Halyk Bank Georgia"</v>
      </c>
    </row>
    <row r="2" spans="1:3">
      <c r="A2" s="2" t="s">
        <v>31</v>
      </c>
      <c r="B2" s="416">
        <f>'1. key ratios '!B2</f>
        <v>44834</v>
      </c>
    </row>
    <row r="3" spans="1:3">
      <c r="A3" s="4"/>
      <c r="B3"/>
    </row>
    <row r="4" spans="1:3">
      <c r="A4" s="4" t="s">
        <v>431</v>
      </c>
      <c r="B4" t="s">
        <v>432</v>
      </c>
    </row>
    <row r="5" spans="1:3">
      <c r="A5" s="352" t="s">
        <v>433</v>
      </c>
      <c r="B5" s="353"/>
      <c r="C5" s="354"/>
    </row>
    <row r="6" spans="1:3">
      <c r="A6" s="355">
        <v>1</v>
      </c>
      <c r="B6" s="356" t="s">
        <v>484</v>
      </c>
      <c r="C6" s="357">
        <v>1023267265.2400001</v>
      </c>
    </row>
    <row r="7" spans="1:3">
      <c r="A7" s="355">
        <v>2</v>
      </c>
      <c r="B7" s="356" t="s">
        <v>434</v>
      </c>
      <c r="C7" s="357">
        <v>-6506289</v>
      </c>
    </row>
    <row r="8" spans="1:3" ht="23">
      <c r="A8" s="358">
        <v>3</v>
      </c>
      <c r="B8" s="359" t="s">
        <v>435</v>
      </c>
      <c r="C8" s="357">
        <f>C6+C7</f>
        <v>1016760976.2400001</v>
      </c>
    </row>
    <row r="9" spans="1:3">
      <c r="A9" s="352" t="s">
        <v>436</v>
      </c>
      <c r="B9" s="353"/>
      <c r="C9" s="360"/>
    </row>
    <row r="10" spans="1:3">
      <c r="A10" s="361">
        <v>4</v>
      </c>
      <c r="B10" s="362" t="s">
        <v>437</v>
      </c>
      <c r="C10" s="357">
        <v>0</v>
      </c>
    </row>
    <row r="11" spans="1:3">
      <c r="A11" s="361">
        <v>5</v>
      </c>
      <c r="B11" s="363" t="s">
        <v>438</v>
      </c>
      <c r="C11" s="357">
        <v>0</v>
      </c>
    </row>
    <row r="12" spans="1:3">
      <c r="A12" s="361" t="s">
        <v>439</v>
      </c>
      <c r="B12" s="363" t="s">
        <v>440</v>
      </c>
      <c r="C12" s="357">
        <v>100000</v>
      </c>
    </row>
    <row r="13" spans="1:3" ht="23">
      <c r="A13" s="364">
        <v>6</v>
      </c>
      <c r="B13" s="362" t="s">
        <v>441</v>
      </c>
      <c r="C13" s="357">
        <v>0</v>
      </c>
    </row>
    <row r="14" spans="1:3">
      <c r="A14" s="364">
        <v>7</v>
      </c>
      <c r="B14" s="365" t="s">
        <v>442</v>
      </c>
      <c r="C14" s="357">
        <v>0</v>
      </c>
    </row>
    <row r="15" spans="1:3">
      <c r="A15" s="366">
        <v>8</v>
      </c>
      <c r="B15" s="367" t="s">
        <v>443</v>
      </c>
      <c r="C15" s="357">
        <v>0</v>
      </c>
    </row>
    <row r="16" spans="1:3">
      <c r="A16" s="364">
        <v>9</v>
      </c>
      <c r="B16" s="365" t="s">
        <v>444</v>
      </c>
      <c r="C16" s="357">
        <v>0</v>
      </c>
    </row>
    <row r="17" spans="1:3">
      <c r="A17" s="364">
        <v>10</v>
      </c>
      <c r="B17" s="365" t="s">
        <v>445</v>
      </c>
      <c r="C17" s="357">
        <v>0</v>
      </c>
    </row>
    <row r="18" spans="1:3">
      <c r="A18" s="368">
        <v>11</v>
      </c>
      <c r="B18" s="369" t="s">
        <v>446</v>
      </c>
      <c r="C18" s="370">
        <f>SUM(C10:C17)</f>
        <v>100000</v>
      </c>
    </row>
    <row r="19" spans="1:3">
      <c r="A19" s="371" t="s">
        <v>447</v>
      </c>
      <c r="B19" s="372"/>
      <c r="C19" s="373"/>
    </row>
    <row r="20" spans="1:3">
      <c r="A20" s="374">
        <v>12</v>
      </c>
      <c r="B20" s="362" t="s">
        <v>448</v>
      </c>
      <c r="C20" s="357">
        <v>0</v>
      </c>
    </row>
    <row r="21" spans="1:3">
      <c r="A21" s="374">
        <v>13</v>
      </c>
      <c r="B21" s="362" t="s">
        <v>449</v>
      </c>
      <c r="C21" s="357">
        <v>0</v>
      </c>
    </row>
    <row r="22" spans="1:3">
      <c r="A22" s="374">
        <v>14</v>
      </c>
      <c r="B22" s="362" t="s">
        <v>450</v>
      </c>
      <c r="C22" s="357">
        <v>0</v>
      </c>
    </row>
    <row r="23" spans="1:3" ht="23">
      <c r="A23" s="374" t="s">
        <v>451</v>
      </c>
      <c r="B23" s="362" t="s">
        <v>452</v>
      </c>
      <c r="C23" s="357">
        <v>0</v>
      </c>
    </row>
    <row r="24" spans="1:3">
      <c r="A24" s="374">
        <v>15</v>
      </c>
      <c r="B24" s="362" t="s">
        <v>453</v>
      </c>
      <c r="C24" s="357">
        <v>0</v>
      </c>
    </row>
    <row r="25" spans="1:3">
      <c r="A25" s="374" t="s">
        <v>454</v>
      </c>
      <c r="B25" s="362" t="s">
        <v>455</v>
      </c>
      <c r="C25" s="357">
        <v>0</v>
      </c>
    </row>
    <row r="26" spans="1:3">
      <c r="A26" s="375">
        <v>16</v>
      </c>
      <c r="B26" s="376" t="s">
        <v>456</v>
      </c>
      <c r="C26" s="370">
        <f>SUM(C20:C25)</f>
        <v>0</v>
      </c>
    </row>
    <row r="27" spans="1:3">
      <c r="A27" s="352" t="s">
        <v>457</v>
      </c>
      <c r="B27" s="353"/>
      <c r="C27" s="360"/>
    </row>
    <row r="28" spans="1:3">
      <c r="A28" s="377">
        <v>17</v>
      </c>
      <c r="B28" s="363" t="s">
        <v>458</v>
      </c>
      <c r="C28" s="357">
        <v>38692451.939999998</v>
      </c>
    </row>
    <row r="29" spans="1:3">
      <c r="A29" s="377">
        <v>18</v>
      </c>
      <c r="B29" s="363" t="s">
        <v>459</v>
      </c>
      <c r="C29" s="357">
        <v>-26481923.119999997</v>
      </c>
    </row>
    <row r="30" spans="1:3">
      <c r="A30" s="375">
        <v>19</v>
      </c>
      <c r="B30" s="376" t="s">
        <v>460</v>
      </c>
      <c r="C30" s="370">
        <f>C28+C29</f>
        <v>12210528.82</v>
      </c>
    </row>
    <row r="31" spans="1:3">
      <c r="A31" s="352" t="s">
        <v>461</v>
      </c>
      <c r="B31" s="353"/>
      <c r="C31" s="360"/>
    </row>
    <row r="32" spans="1:3" ht="23">
      <c r="A32" s="377" t="s">
        <v>462</v>
      </c>
      <c r="B32" s="362" t="s">
        <v>463</v>
      </c>
      <c r="C32" s="357">
        <v>0</v>
      </c>
    </row>
    <row r="33" spans="1:3">
      <c r="A33" s="377" t="s">
        <v>464</v>
      </c>
      <c r="B33" s="363" t="s">
        <v>465</v>
      </c>
      <c r="C33" s="357">
        <v>0</v>
      </c>
    </row>
    <row r="34" spans="1:3">
      <c r="A34" s="352" t="s">
        <v>466</v>
      </c>
      <c r="B34" s="353"/>
      <c r="C34" s="360"/>
    </row>
    <row r="35" spans="1:3">
      <c r="A35" s="378">
        <v>20</v>
      </c>
      <c r="B35" s="379" t="s">
        <v>467</v>
      </c>
      <c r="C35" s="357">
        <v>119619277</v>
      </c>
    </row>
    <row r="36" spans="1:3">
      <c r="A36" s="375">
        <v>21</v>
      </c>
      <c r="B36" s="376" t="s">
        <v>468</v>
      </c>
      <c r="C36" s="370">
        <f>C8+C18+C26+C30</f>
        <v>1029071505.0600002</v>
      </c>
    </row>
    <row r="37" spans="1:3">
      <c r="A37" s="352" t="s">
        <v>469</v>
      </c>
      <c r="B37" s="353"/>
      <c r="C37" s="360"/>
    </row>
    <row r="38" spans="1:3">
      <c r="A38" s="375">
        <v>22</v>
      </c>
      <c r="B38" s="376" t="s">
        <v>469</v>
      </c>
      <c r="C38" s="584">
        <v>0.1162400051034603</v>
      </c>
    </row>
    <row r="39" spans="1:3">
      <c r="A39" s="352" t="s">
        <v>470</v>
      </c>
      <c r="B39" s="353"/>
      <c r="C39" s="360"/>
    </row>
    <row r="40" spans="1:3">
      <c r="A40" s="380" t="s">
        <v>471</v>
      </c>
      <c r="B40" s="362" t="s">
        <v>472</v>
      </c>
      <c r="C40" s="357">
        <v>0</v>
      </c>
    </row>
    <row r="41" spans="1:3" ht="23">
      <c r="A41" s="381" t="s">
        <v>473</v>
      </c>
      <c r="B41" s="356" t="s">
        <v>474</v>
      </c>
      <c r="C41" s="357">
        <v>0</v>
      </c>
    </row>
    <row r="43" spans="1:3">
      <c r="B43" s="351" t="s">
        <v>485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22" activePane="bottomRight" state="frozen"/>
      <selection pane="topRight" activeCell="C1" sqref="C1"/>
      <selection pane="bottomLeft" activeCell="A6" sqref="A6"/>
      <selection pane="bottomRight" activeCell="G37" sqref="G37"/>
    </sheetView>
  </sheetViews>
  <sheetFormatPr defaultRowHeight="14.5"/>
  <cols>
    <col min="1" max="1" width="8.7265625" style="279"/>
    <col min="2" max="2" width="82.54296875" style="424" customWidth="1"/>
    <col min="3" max="7" width="17.54296875" style="279" customWidth="1"/>
  </cols>
  <sheetData>
    <row r="1" spans="1:7">
      <c r="A1" s="279" t="s">
        <v>30</v>
      </c>
      <c r="B1" s="3" t="str">
        <f>'Info '!C2</f>
        <v>JSC " Halyk Bank Georgia"</v>
      </c>
    </row>
    <row r="2" spans="1:7">
      <c r="A2" s="279" t="s">
        <v>31</v>
      </c>
      <c r="B2" s="416">
        <f>'1. key ratios '!B2</f>
        <v>44834</v>
      </c>
    </row>
    <row r="4" spans="1:7" ht="15" thickBot="1">
      <c r="A4" s="279" t="s">
        <v>535</v>
      </c>
      <c r="B4" s="425" t="s">
        <v>496</v>
      </c>
    </row>
    <row r="5" spans="1:7">
      <c r="A5" s="426"/>
      <c r="B5" s="427"/>
      <c r="C5" s="701" t="s">
        <v>497</v>
      </c>
      <c r="D5" s="701"/>
      <c r="E5" s="701"/>
      <c r="F5" s="701"/>
      <c r="G5" s="702" t="s">
        <v>498</v>
      </c>
    </row>
    <row r="6" spans="1:7">
      <c r="A6" s="428"/>
      <c r="B6" s="429"/>
      <c r="C6" s="430" t="s">
        <v>499</v>
      </c>
      <c r="D6" s="431" t="s">
        <v>500</v>
      </c>
      <c r="E6" s="431" t="s">
        <v>501</v>
      </c>
      <c r="F6" s="431" t="s">
        <v>502</v>
      </c>
      <c r="G6" s="703"/>
    </row>
    <row r="7" spans="1:7">
      <c r="A7" s="432"/>
      <c r="B7" s="433" t="s">
        <v>503</v>
      </c>
      <c r="C7" s="434"/>
      <c r="D7" s="434"/>
      <c r="E7" s="434"/>
      <c r="F7" s="434"/>
      <c r="G7" s="435"/>
    </row>
    <row r="8" spans="1:7">
      <c r="A8" s="436">
        <v>1</v>
      </c>
      <c r="B8" s="437" t="s">
        <v>504</v>
      </c>
      <c r="C8" s="438">
        <f>SUM(C9:C10)</f>
        <v>119619277</v>
      </c>
      <c r="D8" s="438">
        <f>SUM(D9:D10)</f>
        <v>0</v>
      </c>
      <c r="E8" s="438">
        <f>SUM(E9:E10)</f>
        <v>0</v>
      </c>
      <c r="F8" s="438">
        <f>SUM(F9:F10)</f>
        <v>194901305.41770801</v>
      </c>
      <c r="G8" s="439">
        <f>SUM(G9:G10)</f>
        <v>314520582.41770804</v>
      </c>
    </row>
    <row r="9" spans="1:7">
      <c r="A9" s="436">
        <v>2</v>
      </c>
      <c r="B9" s="440" t="s">
        <v>505</v>
      </c>
      <c r="C9" s="438">
        <v>119619277</v>
      </c>
      <c r="D9" s="438">
        <v>0</v>
      </c>
      <c r="E9" s="438">
        <v>0</v>
      </c>
      <c r="F9" s="438">
        <v>28352000</v>
      </c>
      <c r="G9" s="438">
        <v>147971277</v>
      </c>
    </row>
    <row r="10" spans="1:7">
      <c r="A10" s="436">
        <v>3</v>
      </c>
      <c r="B10" s="440" t="s">
        <v>506</v>
      </c>
      <c r="C10" s="441"/>
      <c r="D10" s="441"/>
      <c r="E10" s="441"/>
      <c r="F10" s="438">
        <v>166549305.41770801</v>
      </c>
      <c r="G10" s="438">
        <v>166549305.41770801</v>
      </c>
    </row>
    <row r="11" spans="1:7" ht="14.5" customHeight="1">
      <c r="A11" s="436">
        <v>4</v>
      </c>
      <c r="B11" s="437" t="s">
        <v>507</v>
      </c>
      <c r="C11" s="438">
        <f t="shared" ref="C11:F11" si="0">SUM(C12:C13)</f>
        <v>28623347.510000002</v>
      </c>
      <c r="D11" s="438">
        <f t="shared" si="0"/>
        <v>18314823.600000001</v>
      </c>
      <c r="E11" s="438">
        <f t="shared" si="0"/>
        <v>18046955.029999997</v>
      </c>
      <c r="F11" s="438">
        <f t="shared" si="0"/>
        <v>7237409.870000001</v>
      </c>
      <c r="G11" s="439">
        <f>SUM(G12:G13)</f>
        <v>59315876.294999994</v>
      </c>
    </row>
    <row r="12" spans="1:7">
      <c r="A12" s="436">
        <v>5</v>
      </c>
      <c r="B12" s="440" t="s">
        <v>508</v>
      </c>
      <c r="C12" s="438">
        <v>17708619.620000001</v>
      </c>
      <c r="D12" s="438">
        <v>14012887.35</v>
      </c>
      <c r="E12" s="438">
        <v>14249536.589999998</v>
      </c>
      <c r="F12" s="438">
        <v>5594752.6400000006</v>
      </c>
      <c r="G12" s="438">
        <v>48987506.389999993</v>
      </c>
    </row>
    <row r="13" spans="1:7">
      <c r="A13" s="436">
        <v>6</v>
      </c>
      <c r="B13" s="440" t="s">
        <v>509</v>
      </c>
      <c r="C13" s="438">
        <v>10914727.890000001</v>
      </c>
      <c r="D13" s="438">
        <v>4301936.25</v>
      </c>
      <c r="E13" s="438">
        <v>3797418.4400000004</v>
      </c>
      <c r="F13" s="438">
        <v>1642657.23</v>
      </c>
      <c r="G13" s="438">
        <v>10328369.905000001</v>
      </c>
    </row>
    <row r="14" spans="1:7">
      <c r="A14" s="436">
        <v>7</v>
      </c>
      <c r="B14" s="437" t="s">
        <v>510</v>
      </c>
      <c r="C14" s="438">
        <f t="shared" ref="C14:F14" si="1">SUM(C15:C16)</f>
        <v>263088534.97999999</v>
      </c>
      <c r="D14" s="438">
        <f t="shared" si="1"/>
        <v>47967104.560000002</v>
      </c>
      <c r="E14" s="438">
        <f t="shared" si="1"/>
        <v>274162300.54000002</v>
      </c>
      <c r="F14" s="438">
        <f t="shared" si="1"/>
        <v>3984018.0199999996</v>
      </c>
      <c r="G14" s="439">
        <f>SUM(G15:G16)</f>
        <v>266821457.42500001</v>
      </c>
    </row>
    <row r="15" spans="1:7" ht="39.5">
      <c r="A15" s="436">
        <v>8</v>
      </c>
      <c r="B15" s="440" t="s">
        <v>511</v>
      </c>
      <c r="C15" s="438">
        <v>245936957.10999998</v>
      </c>
      <c r="D15" s="438">
        <v>10470315.68</v>
      </c>
      <c r="E15" s="438">
        <v>1501880.54</v>
      </c>
      <c r="F15" s="438">
        <v>3983901.5199999996</v>
      </c>
      <c r="G15" s="438">
        <v>130946527.425</v>
      </c>
    </row>
    <row r="16" spans="1:7" ht="26.5">
      <c r="A16" s="436">
        <v>9</v>
      </c>
      <c r="B16" s="440" t="s">
        <v>512</v>
      </c>
      <c r="C16" s="438">
        <v>17151577.869999994</v>
      </c>
      <c r="D16" s="438">
        <v>37496788.880000003</v>
      </c>
      <c r="E16" s="438">
        <v>272660420</v>
      </c>
      <c r="F16" s="438">
        <v>116.5</v>
      </c>
      <c r="G16" s="438">
        <v>135874930</v>
      </c>
    </row>
    <row r="17" spans="1:7">
      <c r="A17" s="436">
        <v>10</v>
      </c>
      <c r="B17" s="437" t="s">
        <v>513</v>
      </c>
      <c r="C17" s="438">
        <v>0</v>
      </c>
      <c r="D17" s="438">
        <v>0</v>
      </c>
      <c r="E17" s="438">
        <v>0</v>
      </c>
      <c r="F17" s="438">
        <v>0</v>
      </c>
      <c r="G17" s="438">
        <v>0</v>
      </c>
    </row>
    <row r="18" spans="1:7">
      <c r="A18" s="436">
        <v>11</v>
      </c>
      <c r="B18" s="437" t="s">
        <v>514</v>
      </c>
      <c r="C18" s="438">
        <f>SUM(C19:C20)</f>
        <v>0</v>
      </c>
      <c r="D18" s="442">
        <f t="shared" ref="D18:G18" si="2">SUM(D19:D20)</f>
        <v>6082081.8175439304</v>
      </c>
      <c r="E18" s="438">
        <f t="shared" si="2"/>
        <v>20814670.239822745</v>
      </c>
      <c r="F18" s="438">
        <f t="shared" si="2"/>
        <v>14079019.122633319</v>
      </c>
      <c r="G18" s="439">
        <f t="shared" si="2"/>
        <v>0</v>
      </c>
    </row>
    <row r="19" spans="1:7">
      <c r="A19" s="436">
        <v>12</v>
      </c>
      <c r="B19" s="440" t="s">
        <v>515</v>
      </c>
      <c r="C19" s="441"/>
      <c r="D19" s="438">
        <v>0</v>
      </c>
      <c r="E19" s="438">
        <v>0</v>
      </c>
      <c r="F19" s="438">
        <v>0</v>
      </c>
      <c r="G19" s="438">
        <v>0</v>
      </c>
    </row>
    <row r="20" spans="1:7">
      <c r="A20" s="436">
        <v>13</v>
      </c>
      <c r="B20" s="440" t="s">
        <v>516</v>
      </c>
      <c r="C20" s="438">
        <v>0</v>
      </c>
      <c r="D20" s="438">
        <v>6082081.8175439304</v>
      </c>
      <c r="E20" s="438">
        <v>20814670.239822745</v>
      </c>
      <c r="F20" s="438">
        <v>14079019.122633319</v>
      </c>
      <c r="G20" s="438">
        <v>0</v>
      </c>
    </row>
    <row r="21" spans="1:7">
      <c r="A21" s="443">
        <v>14</v>
      </c>
      <c r="B21" s="444" t="s">
        <v>517</v>
      </c>
      <c r="C21" s="441"/>
      <c r="D21" s="441"/>
      <c r="E21" s="441"/>
      <c r="F21" s="441"/>
      <c r="G21" s="445">
        <f>SUM(G8,G11,G14,G17,G18)</f>
        <v>640657916.13770807</v>
      </c>
    </row>
    <row r="22" spans="1:7">
      <c r="A22" s="446"/>
      <c r="B22" s="447" t="s">
        <v>518</v>
      </c>
      <c r="C22" s="448"/>
      <c r="D22" s="449"/>
      <c r="E22" s="448"/>
      <c r="F22" s="448"/>
      <c r="G22" s="450"/>
    </row>
    <row r="23" spans="1:7">
      <c r="A23" s="436">
        <v>15</v>
      </c>
      <c r="B23" s="437" t="s">
        <v>519</v>
      </c>
      <c r="C23" s="438">
        <v>322336490.03000003</v>
      </c>
      <c r="D23" s="438">
        <v>0</v>
      </c>
      <c r="E23" s="438">
        <v>0</v>
      </c>
      <c r="F23" s="438">
        <v>752903.78</v>
      </c>
      <c r="G23" s="438">
        <v>3772836.7285000002</v>
      </c>
    </row>
    <row r="24" spans="1:7">
      <c r="A24" s="436">
        <v>16</v>
      </c>
      <c r="B24" s="437" t="s">
        <v>520</v>
      </c>
      <c r="C24" s="438">
        <f>SUM(C25:C27,C29,C31)</f>
        <v>285312.49</v>
      </c>
      <c r="D24" s="442">
        <f t="shared" ref="D24:G24" si="3">SUM(D25:D27,D29,D31)</f>
        <v>77284767.158199906</v>
      </c>
      <c r="E24" s="438">
        <f t="shared" si="3"/>
        <v>49444219.190199971</v>
      </c>
      <c r="F24" s="438">
        <f t="shared" si="3"/>
        <v>353909456.94559908</v>
      </c>
      <c r="G24" s="439">
        <f t="shared" si="3"/>
        <v>358561776.90750909</v>
      </c>
    </row>
    <row r="25" spans="1:7">
      <c r="A25" s="436">
        <v>17</v>
      </c>
      <c r="B25" s="440" t="s">
        <v>521</v>
      </c>
      <c r="C25" s="438">
        <v>0</v>
      </c>
      <c r="D25" s="438">
        <v>0</v>
      </c>
      <c r="E25" s="438">
        <v>0</v>
      </c>
      <c r="F25" s="438">
        <v>0</v>
      </c>
      <c r="G25" s="438">
        <v>0</v>
      </c>
    </row>
    <row r="26" spans="1:7" ht="26.5">
      <c r="A26" s="436">
        <v>18</v>
      </c>
      <c r="B26" s="440" t="s">
        <v>522</v>
      </c>
      <c r="C26" s="438" vm="5">
        <v>285312.49</v>
      </c>
      <c r="D26" s="438">
        <v>16608534.572799999</v>
      </c>
      <c r="E26" s="438">
        <v>5627865.4726</v>
      </c>
      <c r="F26" s="438">
        <v>962903.71020000009</v>
      </c>
      <c r="G26" s="438">
        <v>6310913.5059200004</v>
      </c>
    </row>
    <row r="27" spans="1:7">
      <c r="A27" s="436">
        <v>19</v>
      </c>
      <c r="B27" s="440" t="s">
        <v>523</v>
      </c>
      <c r="C27" s="438">
        <v>0</v>
      </c>
      <c r="D27" s="438">
        <v>47633416.835999891</v>
      </c>
      <c r="E27" s="438">
        <v>34139328.772599973</v>
      </c>
      <c r="F27" s="438">
        <v>191674204.49319887</v>
      </c>
      <c r="G27" s="438">
        <v>203809446.62351894</v>
      </c>
    </row>
    <row r="28" spans="1:7">
      <c r="A28" s="436">
        <v>20</v>
      </c>
      <c r="B28" s="451" t="s">
        <v>524</v>
      </c>
      <c r="C28" s="438">
        <v>0</v>
      </c>
      <c r="D28" s="438">
        <v>0</v>
      </c>
      <c r="E28" s="438">
        <v>0</v>
      </c>
      <c r="F28" s="438">
        <v>0</v>
      </c>
      <c r="G28" s="438">
        <v>0</v>
      </c>
    </row>
    <row r="29" spans="1:7">
      <c r="A29" s="436">
        <v>21</v>
      </c>
      <c r="B29" s="440" t="s">
        <v>525</v>
      </c>
      <c r="C29" s="438">
        <v>0</v>
      </c>
      <c r="D29" s="438">
        <v>13042815.749400023</v>
      </c>
      <c r="E29" s="438">
        <v>9677024.9450000003</v>
      </c>
      <c r="F29" s="438">
        <v>160439898.7422002</v>
      </c>
      <c r="G29" s="438">
        <v>147733834.27807018</v>
      </c>
    </row>
    <row r="30" spans="1:7">
      <c r="A30" s="436">
        <v>22</v>
      </c>
      <c r="B30" s="451" t="s">
        <v>524</v>
      </c>
      <c r="C30" s="438">
        <v>0</v>
      </c>
      <c r="D30" s="438">
        <v>0</v>
      </c>
      <c r="E30" s="438">
        <v>0</v>
      </c>
      <c r="F30" s="438">
        <v>0</v>
      </c>
      <c r="G30" s="438">
        <v>0</v>
      </c>
    </row>
    <row r="31" spans="1:7">
      <c r="A31" s="436">
        <v>23</v>
      </c>
      <c r="B31" s="440" t="s">
        <v>526</v>
      </c>
      <c r="C31" s="438">
        <v>0</v>
      </c>
      <c r="D31" s="438">
        <v>0</v>
      </c>
      <c r="E31" s="438">
        <v>0</v>
      </c>
      <c r="F31" s="438">
        <v>832450</v>
      </c>
      <c r="G31" s="438">
        <v>707582.5</v>
      </c>
    </row>
    <row r="32" spans="1:7">
      <c r="A32" s="436">
        <v>24</v>
      </c>
      <c r="B32" s="437" t="s">
        <v>527</v>
      </c>
      <c r="C32" s="438">
        <v>0</v>
      </c>
      <c r="D32" s="438">
        <v>0</v>
      </c>
      <c r="E32" s="438">
        <v>0</v>
      </c>
      <c r="F32" s="438">
        <v>0</v>
      </c>
      <c r="G32" s="438">
        <v>0</v>
      </c>
    </row>
    <row r="33" spans="1:7">
      <c r="A33" s="436">
        <v>25</v>
      </c>
      <c r="B33" s="437" t="s">
        <v>528</v>
      </c>
      <c r="C33" s="438">
        <f>SUM(C34:C35)</f>
        <v>25913734.600000098</v>
      </c>
      <c r="D33" s="438">
        <f>SUM(D34:D35)</f>
        <v>70000431.319000438</v>
      </c>
      <c r="E33" s="438">
        <f>SUM(E34:E35)</f>
        <v>18502583.743000023</v>
      </c>
      <c r="F33" s="438">
        <f>SUM(F34:F35)</f>
        <v>90697280.904000595</v>
      </c>
      <c r="G33" s="439">
        <f>SUM(G34:G35)</f>
        <v>160684182.140001</v>
      </c>
    </row>
    <row r="34" spans="1:7">
      <c r="A34" s="436">
        <v>26</v>
      </c>
      <c r="B34" s="440" t="s">
        <v>529</v>
      </c>
      <c r="C34" s="441"/>
      <c r="D34" s="438">
        <v>138137.25999999978</v>
      </c>
      <c r="E34" s="438">
        <v>0</v>
      </c>
      <c r="F34" s="438">
        <v>0</v>
      </c>
      <c r="G34" s="438">
        <v>138137.25999999978</v>
      </c>
    </row>
    <row r="35" spans="1:7">
      <c r="A35" s="436">
        <v>27</v>
      </c>
      <c r="B35" s="440" t="s">
        <v>530</v>
      </c>
      <c r="C35" s="438">
        <v>25913734.600000098</v>
      </c>
      <c r="D35" s="438">
        <v>69862294.059000432</v>
      </c>
      <c r="E35" s="438">
        <v>18502583.743000023</v>
      </c>
      <c r="F35" s="438">
        <v>90697280.904000595</v>
      </c>
      <c r="G35" s="438">
        <v>160546044.88000101</v>
      </c>
    </row>
    <row r="36" spans="1:7">
      <c r="A36" s="436">
        <v>28</v>
      </c>
      <c r="B36" s="437" t="s">
        <v>531</v>
      </c>
      <c r="C36" s="438">
        <v>25874354.370000001</v>
      </c>
      <c r="D36" s="438">
        <v>2864996.3799999994</v>
      </c>
      <c r="E36" s="438">
        <v>4259895.4300000006</v>
      </c>
      <c r="F36" s="438">
        <v>5533334.6399999997</v>
      </c>
      <c r="G36" s="438">
        <v>2615949.4050000003</v>
      </c>
    </row>
    <row r="37" spans="1:7">
      <c r="A37" s="443">
        <v>29</v>
      </c>
      <c r="B37" s="444" t="s">
        <v>532</v>
      </c>
      <c r="C37" s="441"/>
      <c r="D37" s="441"/>
      <c r="E37" s="441"/>
      <c r="F37" s="441"/>
      <c r="G37" s="445">
        <f>SUM(G23:G24,G32:G33,G36)</f>
        <v>525634745.18101007</v>
      </c>
    </row>
    <row r="38" spans="1:7">
      <c r="A38" s="432"/>
      <c r="B38" s="452"/>
      <c r="C38" s="453"/>
      <c r="D38" s="453"/>
      <c r="E38" s="453"/>
      <c r="F38" s="453"/>
      <c r="G38" s="454"/>
    </row>
    <row r="39" spans="1:7" ht="15" thickBot="1">
      <c r="A39" s="455">
        <v>30</v>
      </c>
      <c r="B39" s="456" t="s">
        <v>533</v>
      </c>
      <c r="C39" s="317"/>
      <c r="D39" s="318"/>
      <c r="E39" s="318"/>
      <c r="F39" s="319"/>
      <c r="G39" s="457">
        <f>IFERROR(G21/G37,0)</f>
        <v>1.218827183726388</v>
      </c>
    </row>
    <row r="42" spans="1:7" ht="39.5">
      <c r="B42" s="424" t="s">
        <v>534</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Normal="100" workbookViewId="0">
      <pane xSplit="1" ySplit="5" topLeftCell="B6" activePane="bottomRight" state="frozen"/>
      <selection activeCell="B9" sqref="B9"/>
      <selection pane="topRight" activeCell="B9" sqref="B9"/>
      <selection pane="bottomLeft" activeCell="B9" sqref="B9"/>
      <selection pane="bottomRight" activeCell="B23" sqref="B23"/>
    </sheetView>
  </sheetViews>
  <sheetFormatPr defaultColWidth="9.1796875" defaultRowHeight="14"/>
  <cols>
    <col min="1" max="1" width="9.54296875" style="3" bestFit="1" customWidth="1"/>
    <col min="2" max="2" width="86" style="3" customWidth="1"/>
    <col min="3" max="3" width="15" style="3" bestFit="1" customWidth="1"/>
    <col min="4" max="7" width="15" style="4" bestFit="1" customWidth="1"/>
    <col min="8" max="13" width="6.7265625" style="5" customWidth="1"/>
    <col min="14" max="16384" width="9.1796875" style="5"/>
  </cols>
  <sheetData>
    <row r="1" spans="1:8">
      <c r="A1" s="2" t="s">
        <v>30</v>
      </c>
      <c r="B1" s="3" t="str">
        <f>'Info '!C2</f>
        <v>JSC " Halyk Bank Georgia"</v>
      </c>
    </row>
    <row r="2" spans="1:8">
      <c r="A2" s="2" t="s">
        <v>31</v>
      </c>
      <c r="B2" s="416">
        <v>44834</v>
      </c>
      <c r="C2" s="6"/>
      <c r="D2" s="7"/>
      <c r="E2" s="7"/>
      <c r="F2" s="7"/>
      <c r="G2" s="7"/>
      <c r="H2" s="8"/>
    </row>
    <row r="3" spans="1:8">
      <c r="A3" s="2"/>
      <c r="B3" s="6"/>
      <c r="C3" s="6"/>
      <c r="D3" s="7"/>
      <c r="E3" s="7"/>
      <c r="F3" s="7"/>
      <c r="G3" s="7"/>
      <c r="H3" s="8"/>
    </row>
    <row r="4" spans="1:8" ht="14.5" thickBot="1">
      <c r="A4" s="9" t="s">
        <v>139</v>
      </c>
      <c r="B4" s="10" t="s">
        <v>138</v>
      </c>
      <c r="C4" s="10"/>
      <c r="D4" s="10"/>
      <c r="E4" s="10"/>
      <c r="F4" s="10"/>
      <c r="G4" s="10"/>
      <c r="H4" s="8"/>
    </row>
    <row r="5" spans="1:8">
      <c r="A5" s="610" t="s">
        <v>6</v>
      </c>
      <c r="B5" s="12"/>
      <c r="C5" s="414" t="str">
        <f>INT((MONTH($B$2))/3)&amp;"Q"&amp;"-"&amp;YEAR($B$2)</f>
        <v>3Q-2022</v>
      </c>
      <c r="D5" s="414" t="str">
        <f>IF(INT(MONTH($B$2))=3, "4"&amp;"Q"&amp;"-"&amp;YEAR($B$2)-1, IF(INT(MONTH($B$2))=6, "1"&amp;"Q"&amp;"-"&amp;YEAR($B$2), IF(INT(MONTH($B$2))=9, "2"&amp;"Q"&amp;"-"&amp;YEAR($B$2),IF(INT(MONTH($B$2))=12, "3"&amp;"Q"&amp;"-"&amp;YEAR($B$2), 0))))</f>
        <v>2Q-2022</v>
      </c>
      <c r="E5" s="414" t="str">
        <f>IF(INT(MONTH($B$2))=3, "3"&amp;"Q"&amp;"-"&amp;YEAR($B$2)-1, IF(INT(MONTH($B$2))=6, "4"&amp;"Q"&amp;"-"&amp;YEAR($B$2)-1, IF(INT(MONTH($B$2))=9, "1"&amp;"Q"&amp;"-"&amp;YEAR($B$2),IF(INT(MONTH($B$2))=12, "2"&amp;"Q"&amp;"-"&amp;YEAR($B$2), 0))))</f>
        <v>1Q-2022</v>
      </c>
      <c r="F5" s="414" t="str">
        <f>IF(INT(MONTH($B$2))=3, "2"&amp;"Q"&amp;"-"&amp;YEAR($B$2)-1, IF(INT(MONTH($B$2))=6, "3"&amp;"Q"&amp;"-"&amp;YEAR($B$2)-1, IF(INT(MONTH($B$2))=9, "4"&amp;"Q"&amp;"-"&amp;YEAR($B$2)-1,IF(INT(MONTH($B$2))=12, "1"&amp;"Q"&amp;"-"&amp;YEAR($B$2), 0))))</f>
        <v>4Q-2021</v>
      </c>
      <c r="G5" s="415" t="str">
        <f>IF(INT(MONTH($B$2))=3, "1"&amp;"Q"&amp;"-"&amp;YEAR($B$2)-1, IF(INT(MONTH($B$2))=6, "2"&amp;"Q"&amp;"-"&amp;YEAR($B$2)-1, IF(INT(MONTH($B$2))=9, "3"&amp;"Q"&amp;"-"&amp;YEAR($B$2)-1,IF(INT(MONTH($B$2))=12, "4"&amp;"Q"&amp;"-"&amp;YEAR($B$2)-1, 0))))</f>
        <v>3Q-2021</v>
      </c>
    </row>
    <row r="6" spans="1:8">
      <c r="A6" s="611"/>
      <c r="B6" s="612" t="s">
        <v>137</v>
      </c>
      <c r="C6" s="418"/>
      <c r="D6" s="418"/>
      <c r="E6" s="418"/>
      <c r="F6" s="418"/>
      <c r="G6" s="419"/>
    </row>
    <row r="7" spans="1:8">
      <c r="A7" s="13"/>
      <c r="B7" s="613" t="s">
        <v>135</v>
      </c>
      <c r="C7" s="418"/>
      <c r="D7" s="418"/>
      <c r="E7" s="418"/>
      <c r="F7" s="418"/>
      <c r="G7" s="419"/>
    </row>
    <row r="8" spans="1:8">
      <c r="A8" s="420">
        <v>1</v>
      </c>
      <c r="B8" s="614" t="s">
        <v>486</v>
      </c>
      <c r="C8" s="615">
        <v>119619277</v>
      </c>
      <c r="D8" s="615">
        <v>114457601</v>
      </c>
      <c r="E8" s="615">
        <v>114273683.11</v>
      </c>
      <c r="F8" s="615">
        <v>110553165</v>
      </c>
      <c r="G8" s="616">
        <v>104417244</v>
      </c>
    </row>
    <row r="9" spans="1:8">
      <c r="A9" s="420">
        <v>2</v>
      </c>
      <c r="B9" s="614" t="s">
        <v>487</v>
      </c>
      <c r="C9" s="615">
        <v>119619277</v>
      </c>
      <c r="D9" s="615">
        <v>114457601</v>
      </c>
      <c r="E9" s="615">
        <v>114273683.11</v>
      </c>
      <c r="F9" s="615">
        <v>110553165</v>
      </c>
      <c r="G9" s="616">
        <v>104417244</v>
      </c>
    </row>
    <row r="10" spans="1:8">
      <c r="A10" s="420">
        <v>3</v>
      </c>
      <c r="B10" s="614" t="s">
        <v>244</v>
      </c>
      <c r="C10" s="615">
        <v>157844186.92000002</v>
      </c>
      <c r="D10" s="615">
        <v>153879790.56</v>
      </c>
      <c r="E10" s="615">
        <v>156185751.75633252</v>
      </c>
      <c r="F10" s="615">
        <v>152498908.23152125</v>
      </c>
      <c r="G10" s="616">
        <v>145383607.26999998</v>
      </c>
    </row>
    <row r="11" spans="1:8">
      <c r="A11" s="420">
        <v>4</v>
      </c>
      <c r="B11" s="614" t="s">
        <v>489</v>
      </c>
      <c r="C11" s="615">
        <v>66714681.570645191</v>
      </c>
      <c r="D11" s="615">
        <v>60315975.857173987</v>
      </c>
      <c r="E11" s="615">
        <v>63291119.264022753</v>
      </c>
      <c r="F11" s="615">
        <v>58157043.430187099</v>
      </c>
      <c r="G11" s="616">
        <v>51961178.577858374</v>
      </c>
    </row>
    <row r="12" spans="1:8">
      <c r="A12" s="420">
        <v>5</v>
      </c>
      <c r="B12" s="614" t="s">
        <v>490</v>
      </c>
      <c r="C12" s="615">
        <v>88978404.580899194</v>
      </c>
      <c r="D12" s="615">
        <v>80449290.444606692</v>
      </c>
      <c r="E12" s="615">
        <v>84419405.606022686</v>
      </c>
      <c r="F12" s="615">
        <v>77574442.177130118</v>
      </c>
      <c r="G12" s="616">
        <v>69308229.843704909</v>
      </c>
    </row>
    <row r="13" spans="1:8">
      <c r="A13" s="420">
        <v>6</v>
      </c>
      <c r="B13" s="614" t="s">
        <v>488</v>
      </c>
      <c r="C13" s="615">
        <v>126303914.61367115</v>
      </c>
      <c r="D13" s="615">
        <v>114090229.60220805</v>
      </c>
      <c r="E13" s="615">
        <v>119779500.66489604</v>
      </c>
      <c r="F13" s="615">
        <v>120401661.87184264</v>
      </c>
      <c r="G13" s="616">
        <v>107668901.84483157</v>
      </c>
    </row>
    <row r="14" spans="1:8">
      <c r="A14" s="13"/>
      <c r="B14" s="612" t="s">
        <v>492</v>
      </c>
      <c r="C14" s="418"/>
      <c r="D14" s="418"/>
      <c r="E14" s="418"/>
      <c r="F14" s="418"/>
      <c r="G14" s="419"/>
    </row>
    <row r="15" spans="1:8" ht="15" customHeight="1">
      <c r="A15" s="420">
        <v>7</v>
      </c>
      <c r="B15" s="614" t="s">
        <v>491</v>
      </c>
      <c r="C15" s="615">
        <v>1004061992.5786666</v>
      </c>
      <c r="D15" s="615">
        <v>894636175.53499377</v>
      </c>
      <c r="E15" s="615">
        <v>928800731.45242</v>
      </c>
      <c r="F15" s="615">
        <v>931551037.7115792</v>
      </c>
      <c r="G15" s="616">
        <v>837197729.17607963</v>
      </c>
    </row>
    <row r="16" spans="1:8">
      <c r="A16" s="13"/>
      <c r="B16" s="612" t="s">
        <v>493</v>
      </c>
      <c r="C16" s="418"/>
      <c r="D16" s="418"/>
      <c r="E16" s="418"/>
      <c r="F16" s="418"/>
      <c r="G16" s="419"/>
    </row>
    <row r="17" spans="1:7" s="14" customFormat="1">
      <c r="A17" s="420"/>
      <c r="B17" s="613" t="s">
        <v>477</v>
      </c>
      <c r="C17" s="617">
        <v>0</v>
      </c>
      <c r="D17" s="617">
        <v>0</v>
      </c>
      <c r="E17" s="617">
        <v>0</v>
      </c>
      <c r="F17" s="617">
        <v>0</v>
      </c>
      <c r="G17" s="618">
        <v>0</v>
      </c>
    </row>
    <row r="18" spans="1:7">
      <c r="A18" s="11">
        <v>8</v>
      </c>
      <c r="B18" s="614" t="s">
        <v>486</v>
      </c>
      <c r="C18" s="617">
        <v>0.11913535009206917</v>
      </c>
      <c r="D18" s="617">
        <v>0.12793759533762894</v>
      </c>
      <c r="E18" s="617">
        <v>0.12303358432039944</v>
      </c>
      <c r="F18" s="617">
        <v>0.11867644447220159</v>
      </c>
      <c r="G18" s="618">
        <v>0.12472232109702598</v>
      </c>
    </row>
    <row r="19" spans="1:7" ht="15" customHeight="1">
      <c r="A19" s="11">
        <v>9</v>
      </c>
      <c r="B19" s="614" t="s">
        <v>487</v>
      </c>
      <c r="C19" s="617">
        <v>0.11913535009206917</v>
      </c>
      <c r="D19" s="617">
        <v>0.12793759533762894</v>
      </c>
      <c r="E19" s="617">
        <v>0.12303358432039944</v>
      </c>
      <c r="F19" s="617">
        <v>0.11867644447220159</v>
      </c>
      <c r="G19" s="618">
        <v>0.12472232109702598</v>
      </c>
    </row>
    <row r="20" spans="1:7">
      <c r="A20" s="11">
        <v>10</v>
      </c>
      <c r="B20" s="614" t="s">
        <v>244</v>
      </c>
      <c r="C20" s="617">
        <v>0.15720561886285442</v>
      </c>
      <c r="D20" s="617">
        <v>0.17200264729735487</v>
      </c>
      <c r="E20" s="617">
        <v>0.16815851502624865</v>
      </c>
      <c r="F20" s="617">
        <v>0.1637042975188408</v>
      </c>
      <c r="G20" s="618">
        <v>0.17365504253466849</v>
      </c>
    </row>
    <row r="21" spans="1:7">
      <c r="A21" s="11">
        <v>11</v>
      </c>
      <c r="B21" s="614" t="s">
        <v>489</v>
      </c>
      <c r="C21" s="617">
        <v>6.6444783353771061E-2</v>
      </c>
      <c r="D21" s="617">
        <v>6.7419558370870644E-2</v>
      </c>
      <c r="E21" s="617">
        <v>6.8142839600320651E-2</v>
      </c>
      <c r="F21" s="617">
        <v>6.2430335081858718E-2</v>
      </c>
      <c r="G21" s="618">
        <v>6.2065599041931811E-2</v>
      </c>
    </row>
    <row r="22" spans="1:7">
      <c r="A22" s="11">
        <v>12</v>
      </c>
      <c r="B22" s="614" t="s">
        <v>490</v>
      </c>
      <c r="C22" s="617">
        <v>8.8618437146875562E-2</v>
      </c>
      <c r="D22" s="617">
        <v>8.9924030175169131E-2</v>
      </c>
      <c r="E22" s="617">
        <v>9.0890761330485959E-2</v>
      </c>
      <c r="F22" s="617">
        <v>8.3274494940929061E-2</v>
      </c>
      <c r="G22" s="618">
        <v>8.2785974481696167E-2</v>
      </c>
    </row>
    <row r="23" spans="1:7">
      <c r="A23" s="11">
        <v>13</v>
      </c>
      <c r="B23" s="614" t="s">
        <v>488</v>
      </c>
      <c r="C23" s="617">
        <v>0.12579294460623203</v>
      </c>
      <c r="D23" s="617">
        <v>0.12752695757466093</v>
      </c>
      <c r="E23" s="617">
        <v>0.12896146246309456</v>
      </c>
      <c r="F23" s="617">
        <v>0.1292485940089958</v>
      </c>
      <c r="G23" s="618">
        <v>0.12860629943513216</v>
      </c>
    </row>
    <row r="24" spans="1:7">
      <c r="A24" s="13"/>
      <c r="B24" s="612" t="s">
        <v>134</v>
      </c>
      <c r="C24" s="606"/>
      <c r="D24" s="606"/>
      <c r="E24" s="606"/>
      <c r="F24" s="606"/>
      <c r="G24" s="607"/>
    </row>
    <row r="25" spans="1:7" ht="15" customHeight="1">
      <c r="A25" s="421">
        <v>14</v>
      </c>
      <c r="B25" s="614" t="s">
        <v>133</v>
      </c>
      <c r="C25" s="617">
        <v>6.8318024579078082E-2</v>
      </c>
      <c r="D25" s="617">
        <v>6.7888174239845875E-2</v>
      </c>
      <c r="E25" s="617">
        <v>6.785767502684989E-2</v>
      </c>
      <c r="F25" s="617">
        <v>7.0996030650170461E-2</v>
      </c>
      <c r="G25" s="618">
        <v>7.1152577170614476E-2</v>
      </c>
    </row>
    <row r="26" spans="1:7">
      <c r="A26" s="421">
        <v>15</v>
      </c>
      <c r="B26" s="614" t="s">
        <v>132</v>
      </c>
      <c r="C26" s="617">
        <v>3.2173035837006439E-2</v>
      </c>
      <c r="D26" s="617">
        <v>3.307384785746588E-2</v>
      </c>
      <c r="E26" s="617">
        <v>3.4561277509920885E-2</v>
      </c>
      <c r="F26" s="617">
        <v>2.8853543877150761E-2</v>
      </c>
      <c r="G26" s="618">
        <v>2.7892907360479488E-2</v>
      </c>
    </row>
    <row r="27" spans="1:7">
      <c r="A27" s="421">
        <v>16</v>
      </c>
      <c r="B27" s="614" t="s">
        <v>131</v>
      </c>
      <c r="C27" s="617">
        <v>2.2097022808048997E-2</v>
      </c>
      <c r="D27" s="617">
        <v>1.9927345818298199E-2</v>
      </c>
      <c r="E27" s="617">
        <v>1.3914228457733751E-2</v>
      </c>
      <c r="F27" s="617">
        <v>2.2578621041568908E-2</v>
      </c>
      <c r="G27" s="618">
        <v>2.2111788915519671E-2</v>
      </c>
    </row>
    <row r="28" spans="1:7">
      <c r="A28" s="421">
        <v>17</v>
      </c>
      <c r="B28" s="614" t="s">
        <v>130</v>
      </c>
      <c r="C28" s="617">
        <v>3.614498874207165E-2</v>
      </c>
      <c r="D28" s="617">
        <v>3.4814326382379995E-2</v>
      </c>
      <c r="E28" s="617">
        <v>3.3296397516929005E-2</v>
      </c>
      <c r="F28" s="617">
        <v>4.2142486773019704E-2</v>
      </c>
      <c r="G28" s="618">
        <v>4.3259669810134981E-2</v>
      </c>
    </row>
    <row r="29" spans="1:7">
      <c r="A29" s="421">
        <v>18</v>
      </c>
      <c r="B29" s="614" t="s">
        <v>270</v>
      </c>
      <c r="C29" s="617">
        <v>1.3186249243106414E-2</v>
      </c>
      <c r="D29" s="617">
        <v>9.1152516603171044E-3</v>
      </c>
      <c r="E29" s="617">
        <v>1.6741602076584976E-2</v>
      </c>
      <c r="F29" s="617">
        <v>2.7434685512411561E-2</v>
      </c>
      <c r="G29" s="618">
        <v>2.7667343189778783E-2</v>
      </c>
    </row>
    <row r="30" spans="1:7">
      <c r="A30" s="421">
        <v>19</v>
      </c>
      <c r="B30" s="614" t="s">
        <v>271</v>
      </c>
      <c r="C30" s="617">
        <v>0.10289788324475796</v>
      </c>
      <c r="D30" s="617">
        <v>7.168769602786601E-2</v>
      </c>
      <c r="E30" s="617">
        <v>0.13658369651629262</v>
      </c>
      <c r="F30" s="617">
        <v>0.19688625087962838</v>
      </c>
      <c r="G30" s="618">
        <v>0.19364784805177956</v>
      </c>
    </row>
    <row r="31" spans="1:7">
      <c r="A31" s="13"/>
      <c r="B31" s="612" t="s">
        <v>350</v>
      </c>
      <c r="C31" s="606"/>
      <c r="D31" s="606"/>
      <c r="E31" s="606"/>
      <c r="F31" s="606"/>
      <c r="G31" s="607"/>
    </row>
    <row r="32" spans="1:7">
      <c r="A32" s="421">
        <v>20</v>
      </c>
      <c r="B32" s="614" t="s">
        <v>129</v>
      </c>
      <c r="C32" s="617">
        <v>9.6717209265753529E-2</v>
      </c>
      <c r="D32" s="617">
        <v>9.3380813959259401E-2</v>
      </c>
      <c r="E32" s="617">
        <v>7.5341586270082694E-2</v>
      </c>
      <c r="F32" s="617">
        <v>7.3861947969386596E-2</v>
      </c>
      <c r="G32" s="618">
        <v>9.9002807475713273E-2</v>
      </c>
    </row>
    <row r="33" spans="1:7" ht="15" customHeight="1">
      <c r="A33" s="421">
        <v>21</v>
      </c>
      <c r="B33" s="614" t="s">
        <v>128</v>
      </c>
      <c r="C33" s="617">
        <v>6.2057020890608397E-2</v>
      </c>
      <c r="D33" s="617">
        <v>6.0996776949993683E-2</v>
      </c>
      <c r="E33" s="617">
        <v>5.3179188207088342E-2</v>
      </c>
      <c r="F33" s="617">
        <v>5.2557302352659714E-2</v>
      </c>
      <c r="G33" s="618">
        <v>6.0819272213118482E-2</v>
      </c>
    </row>
    <row r="34" spans="1:7">
      <c r="A34" s="421">
        <v>22</v>
      </c>
      <c r="B34" s="614" t="s">
        <v>127</v>
      </c>
      <c r="C34" s="617">
        <v>0.67416296856762303</v>
      </c>
      <c r="D34" s="617">
        <v>0.70669036792633155</v>
      </c>
      <c r="E34" s="617">
        <v>0.72093964072043371</v>
      </c>
      <c r="F34" s="617">
        <v>0.7221732044365029</v>
      </c>
      <c r="G34" s="618">
        <v>0.71977179354528709</v>
      </c>
    </row>
    <row r="35" spans="1:7" ht="15" customHeight="1">
      <c r="A35" s="421">
        <v>23</v>
      </c>
      <c r="B35" s="614" t="s">
        <v>126</v>
      </c>
      <c r="C35" s="617">
        <v>0.69866729208964817</v>
      </c>
      <c r="D35" s="617">
        <v>0.67412315106717835</v>
      </c>
      <c r="E35" s="617">
        <v>0.668146934833866</v>
      </c>
      <c r="F35" s="617">
        <v>0.66770310732548221</v>
      </c>
      <c r="G35" s="618">
        <v>0.6917772200058111</v>
      </c>
    </row>
    <row r="36" spans="1:7">
      <c r="A36" s="421">
        <v>24</v>
      </c>
      <c r="B36" s="614" t="s">
        <v>125</v>
      </c>
      <c r="C36" s="617">
        <v>1.9364636701012072E-2</v>
      </c>
      <c r="D36" s="617">
        <v>0.19071345342633542</v>
      </c>
      <c r="E36" s="617">
        <v>0.35305477293947973</v>
      </c>
      <c r="F36" s="617">
        <v>0.40092491860335244</v>
      </c>
      <c r="G36" s="618">
        <v>0.30161798523773614</v>
      </c>
    </row>
    <row r="37" spans="1:7" ht="15" customHeight="1">
      <c r="A37" s="13"/>
      <c r="B37" s="612" t="s">
        <v>351</v>
      </c>
      <c r="C37" s="606"/>
      <c r="D37" s="606"/>
      <c r="E37" s="606"/>
      <c r="F37" s="606"/>
      <c r="G37" s="607"/>
    </row>
    <row r="38" spans="1:7" ht="15" customHeight="1">
      <c r="A38" s="421">
        <v>25</v>
      </c>
      <c r="B38" s="614" t="s">
        <v>124</v>
      </c>
      <c r="C38" s="617">
        <v>0.31824792297426829</v>
      </c>
      <c r="D38" s="617">
        <v>0.27405613179336408</v>
      </c>
      <c r="E38" s="617">
        <v>0.24793326056589512</v>
      </c>
      <c r="F38" s="617">
        <v>0.23726568021521488</v>
      </c>
      <c r="G38" s="618">
        <v>0.24253092119939842</v>
      </c>
    </row>
    <row r="39" spans="1:7" ht="15" customHeight="1">
      <c r="A39" s="421">
        <v>26</v>
      </c>
      <c r="B39" s="614" t="s">
        <v>123</v>
      </c>
      <c r="C39" s="617">
        <v>0.81903648698413745</v>
      </c>
      <c r="D39" s="617">
        <v>0.79883472015255785</v>
      </c>
      <c r="E39" s="617">
        <v>0.76502371097796251</v>
      </c>
      <c r="F39" s="617">
        <v>0.76724763896666226</v>
      </c>
      <c r="G39" s="618">
        <v>0.80119442734561253</v>
      </c>
    </row>
    <row r="40" spans="1:7" ht="15" customHeight="1">
      <c r="A40" s="421">
        <v>27</v>
      </c>
      <c r="B40" s="614" t="s">
        <v>122</v>
      </c>
      <c r="C40" s="617">
        <v>0.28371852697852989</v>
      </c>
      <c r="D40" s="617">
        <v>0.19282650590189337</v>
      </c>
      <c r="E40" s="617">
        <v>0.23076770599406063</v>
      </c>
      <c r="F40" s="617">
        <v>0.2875557051036749</v>
      </c>
      <c r="G40" s="618">
        <v>0.22411063069758203</v>
      </c>
    </row>
    <row r="41" spans="1:7" ht="15" customHeight="1">
      <c r="A41" s="422"/>
      <c r="B41" s="612" t="s">
        <v>394</v>
      </c>
      <c r="C41" s="418"/>
      <c r="D41" s="418"/>
      <c r="E41" s="418"/>
      <c r="F41" s="418"/>
      <c r="G41" s="419"/>
    </row>
    <row r="42" spans="1:7">
      <c r="A42" s="421">
        <v>28</v>
      </c>
      <c r="B42" s="614" t="s">
        <v>377</v>
      </c>
      <c r="C42" s="619">
        <v>304012451.29100007</v>
      </c>
      <c r="D42" s="619">
        <v>207244580.47023079</v>
      </c>
      <c r="E42" s="619">
        <v>233441136.18599999</v>
      </c>
      <c r="F42" s="619">
        <v>201846789.41261044</v>
      </c>
      <c r="G42" s="620">
        <v>165669132.44143599</v>
      </c>
    </row>
    <row r="43" spans="1:7" ht="15" customHeight="1">
      <c r="A43" s="421">
        <v>29</v>
      </c>
      <c r="B43" s="614" t="s">
        <v>389</v>
      </c>
      <c r="C43" s="619">
        <v>150989867.31604698</v>
      </c>
      <c r="D43" s="619">
        <v>134267373.65059179</v>
      </c>
      <c r="E43" s="619">
        <v>209637717.08850083</v>
      </c>
      <c r="F43" s="619">
        <v>175621778.87442183</v>
      </c>
      <c r="G43" s="620">
        <v>146808762.23263481</v>
      </c>
    </row>
    <row r="44" spans="1:7" ht="15" customHeight="1">
      <c r="A44" s="458">
        <v>30</v>
      </c>
      <c r="B44" s="621" t="s">
        <v>378</v>
      </c>
      <c r="C44" s="622">
        <v>2.0134626031205873</v>
      </c>
      <c r="D44" s="622">
        <v>1.5435215185600477</v>
      </c>
      <c r="E44" s="622">
        <v>1.1135454985299724</v>
      </c>
      <c r="F44" s="622">
        <v>1.1493266422095678</v>
      </c>
      <c r="G44" s="623">
        <v>1.128468968214001</v>
      </c>
    </row>
    <row r="45" spans="1:7" ht="15" customHeight="1">
      <c r="A45" s="458"/>
      <c r="B45" s="612" t="s">
        <v>496</v>
      </c>
      <c r="C45" s="624"/>
      <c r="D45" s="625"/>
      <c r="E45" s="625"/>
      <c r="F45" s="625"/>
      <c r="G45" s="459"/>
    </row>
    <row r="46" spans="1:7" ht="15" customHeight="1">
      <c r="A46" s="458">
        <v>31</v>
      </c>
      <c r="B46" s="621" t="s">
        <v>503</v>
      </c>
      <c r="C46" s="619">
        <v>640657916.13770807</v>
      </c>
      <c r="D46" s="619">
        <v>647854799.22950006</v>
      </c>
      <c r="E46" s="619">
        <v>622849456.30299997</v>
      </c>
      <c r="F46" s="619">
        <v>703519723.27250004</v>
      </c>
      <c r="G46" s="620">
        <v>585720015.58899999</v>
      </c>
    </row>
    <row r="47" spans="1:7" ht="15" customHeight="1">
      <c r="A47" s="458">
        <v>32</v>
      </c>
      <c r="B47" s="621" t="s">
        <v>518</v>
      </c>
      <c r="C47" s="619">
        <v>525634745.18101007</v>
      </c>
      <c r="D47" s="619">
        <v>528546693.71562022</v>
      </c>
      <c r="E47" s="619">
        <v>569582825.05810511</v>
      </c>
      <c r="F47" s="619">
        <v>580745005.39191997</v>
      </c>
      <c r="G47" s="620">
        <v>497867535.08625978</v>
      </c>
    </row>
    <row r="48" spans="1:7" ht="14.5" thickBot="1">
      <c r="A48" s="423">
        <v>33</v>
      </c>
      <c r="B48" s="223" t="s">
        <v>536</v>
      </c>
      <c r="C48" s="626">
        <v>1.218827183726388</v>
      </c>
      <c r="D48" s="626">
        <v>1.2257286005805053</v>
      </c>
      <c r="E48" s="626">
        <v>1.0935186752505415</v>
      </c>
      <c r="F48" s="626">
        <v>1.2114089948956595</v>
      </c>
      <c r="G48" s="627">
        <v>1.1764575400312436</v>
      </c>
    </row>
    <row r="49" spans="1:2">
      <c r="A49" s="15"/>
    </row>
    <row r="50" spans="1:2" ht="38">
      <c r="B50" s="300" t="s">
        <v>478</v>
      </c>
    </row>
    <row r="51" spans="1:2" ht="50.5">
      <c r="B51" s="300" t="s">
        <v>393</v>
      </c>
    </row>
    <row r="53" spans="1:2">
      <c r="B53" s="299"/>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H22" sqref="C8:H22"/>
    </sheetView>
  </sheetViews>
  <sheetFormatPr defaultColWidth="9.1796875" defaultRowHeight="12"/>
  <cols>
    <col min="1" max="1" width="11.81640625" style="470" bestFit="1" customWidth="1"/>
    <col min="2" max="2" width="105.1796875" style="470" bestFit="1" customWidth="1"/>
    <col min="3" max="8" width="13" style="585" customWidth="1"/>
    <col min="9" max="16384" width="9.1796875" style="470"/>
  </cols>
  <sheetData>
    <row r="1" spans="1:8" ht="13">
      <c r="A1" s="460" t="s">
        <v>30</v>
      </c>
      <c r="B1" s="3" t="str">
        <f>'Info '!C2</f>
        <v>JSC " Halyk Bank Georgia"</v>
      </c>
    </row>
    <row r="2" spans="1:8" ht="13">
      <c r="A2" s="461" t="s">
        <v>31</v>
      </c>
      <c r="B2" s="497">
        <f>'1. key ratios '!B2</f>
        <v>44834</v>
      </c>
    </row>
    <row r="3" spans="1:8">
      <c r="A3" s="462" t="s">
        <v>543</v>
      </c>
    </row>
    <row r="5" spans="1:8" ht="15" customHeight="1">
      <c r="A5" s="704" t="s">
        <v>544</v>
      </c>
      <c r="B5" s="705"/>
      <c r="C5" s="710" t="s">
        <v>545</v>
      </c>
      <c r="D5" s="711"/>
      <c r="E5" s="711"/>
      <c r="F5" s="711"/>
      <c r="G5" s="711"/>
      <c r="H5" s="712"/>
    </row>
    <row r="6" spans="1:8">
      <c r="A6" s="706"/>
      <c r="B6" s="707"/>
      <c r="C6" s="713"/>
      <c r="D6" s="714"/>
      <c r="E6" s="714"/>
      <c r="F6" s="714"/>
      <c r="G6" s="714"/>
      <c r="H6" s="715"/>
    </row>
    <row r="7" spans="1:8" ht="24">
      <c r="A7" s="708"/>
      <c r="B7" s="709"/>
      <c r="C7" s="586" t="s">
        <v>546</v>
      </c>
      <c r="D7" s="586" t="s">
        <v>547</v>
      </c>
      <c r="E7" s="586" t="s">
        <v>548</v>
      </c>
      <c r="F7" s="586" t="s">
        <v>549</v>
      </c>
      <c r="G7" s="586" t="s">
        <v>550</v>
      </c>
      <c r="H7" s="586" t="s">
        <v>108</v>
      </c>
    </row>
    <row r="8" spans="1:8">
      <c r="A8" s="464">
        <v>1</v>
      </c>
      <c r="B8" s="463" t="s">
        <v>95</v>
      </c>
      <c r="C8" s="587">
        <v>0</v>
      </c>
      <c r="D8" s="587">
        <v>0</v>
      </c>
      <c r="E8" s="587">
        <v>10923443.417562868</v>
      </c>
      <c r="F8" s="587">
        <v>5686000</v>
      </c>
      <c r="G8" s="587">
        <v>248634404.06243712</v>
      </c>
      <c r="H8" s="588">
        <f>SUM(C8:G8)</f>
        <v>265243847.47999999</v>
      </c>
    </row>
    <row r="9" spans="1:8">
      <c r="A9" s="464">
        <v>2</v>
      </c>
      <c r="B9" s="463" t="s">
        <v>96</v>
      </c>
      <c r="C9" s="587">
        <v>0</v>
      </c>
      <c r="D9" s="587">
        <v>0</v>
      </c>
      <c r="E9" s="587">
        <v>0</v>
      </c>
      <c r="F9" s="587">
        <v>0</v>
      </c>
      <c r="G9" s="587">
        <v>0</v>
      </c>
      <c r="H9" s="588">
        <f t="shared" ref="H9:H21" si="0">SUM(C9:G9)</f>
        <v>0</v>
      </c>
    </row>
    <row r="10" spans="1:8">
      <c r="A10" s="464">
        <v>3</v>
      </c>
      <c r="B10" s="463" t="s">
        <v>268</v>
      </c>
      <c r="C10" s="587">
        <v>0</v>
      </c>
      <c r="D10" s="587">
        <v>0</v>
      </c>
      <c r="E10" s="587">
        <v>0</v>
      </c>
      <c r="F10" s="587">
        <v>0</v>
      </c>
      <c r="G10" s="587">
        <v>0</v>
      </c>
      <c r="H10" s="588">
        <f t="shared" si="0"/>
        <v>0</v>
      </c>
    </row>
    <row r="11" spans="1:8">
      <c r="A11" s="464">
        <v>4</v>
      </c>
      <c r="B11" s="463" t="s">
        <v>97</v>
      </c>
      <c r="C11" s="587">
        <v>0</v>
      </c>
      <c r="D11" s="587">
        <v>0</v>
      </c>
      <c r="E11" s="587">
        <v>0</v>
      </c>
      <c r="F11" s="587">
        <v>0</v>
      </c>
      <c r="G11" s="587">
        <v>0</v>
      </c>
      <c r="H11" s="588">
        <f t="shared" si="0"/>
        <v>0</v>
      </c>
    </row>
    <row r="12" spans="1:8">
      <c r="A12" s="464">
        <v>5</v>
      </c>
      <c r="B12" s="463" t="s">
        <v>98</v>
      </c>
      <c r="C12" s="587">
        <v>0</v>
      </c>
      <c r="D12" s="587">
        <v>0</v>
      </c>
      <c r="E12" s="587">
        <v>0</v>
      </c>
      <c r="F12" s="587">
        <v>0</v>
      </c>
      <c r="G12" s="587">
        <v>0</v>
      </c>
      <c r="H12" s="588">
        <f t="shared" si="0"/>
        <v>0</v>
      </c>
    </row>
    <row r="13" spans="1:8">
      <c r="A13" s="464">
        <v>6</v>
      </c>
      <c r="B13" s="463" t="s">
        <v>99</v>
      </c>
      <c r="C13" s="587">
        <v>13777490.219999988</v>
      </c>
      <c r="D13" s="587">
        <v>30500000</v>
      </c>
      <c r="E13" s="587">
        <v>0</v>
      </c>
      <c r="F13" s="587">
        <v>752903.78</v>
      </c>
      <c r="G13" s="587">
        <v>0</v>
      </c>
      <c r="H13" s="588">
        <f t="shared" si="0"/>
        <v>45030393.999999985</v>
      </c>
    </row>
    <row r="14" spans="1:8">
      <c r="A14" s="464">
        <v>7</v>
      </c>
      <c r="B14" s="463" t="s">
        <v>100</v>
      </c>
      <c r="C14" s="587">
        <v>0</v>
      </c>
      <c r="D14" s="587">
        <v>92173706.289999962</v>
      </c>
      <c r="E14" s="587">
        <v>82240315.40000011</v>
      </c>
      <c r="F14" s="587">
        <v>256823229.84</v>
      </c>
      <c r="G14" s="587">
        <v>4320595.04</v>
      </c>
      <c r="H14" s="588">
        <f t="shared" si="0"/>
        <v>435557846.57000011</v>
      </c>
    </row>
    <row r="15" spans="1:8">
      <c r="A15" s="464">
        <v>8</v>
      </c>
      <c r="B15" s="463" t="s">
        <v>101</v>
      </c>
      <c r="C15" s="587">
        <v>0</v>
      </c>
      <c r="D15" s="587">
        <v>0</v>
      </c>
      <c r="E15" s="587">
        <v>0</v>
      </c>
      <c r="F15" s="587">
        <v>0</v>
      </c>
      <c r="G15" s="587">
        <v>0</v>
      </c>
      <c r="H15" s="588">
        <f t="shared" si="0"/>
        <v>0</v>
      </c>
    </row>
    <row r="16" spans="1:8">
      <c r="A16" s="464">
        <v>9</v>
      </c>
      <c r="B16" s="463" t="s">
        <v>102</v>
      </c>
      <c r="C16" s="587">
        <v>0</v>
      </c>
      <c r="D16" s="587">
        <v>0</v>
      </c>
      <c r="E16" s="587">
        <v>0</v>
      </c>
      <c r="F16" s="587">
        <v>0</v>
      </c>
      <c r="G16" s="587">
        <v>0</v>
      </c>
      <c r="H16" s="588">
        <f t="shared" si="0"/>
        <v>0</v>
      </c>
    </row>
    <row r="17" spans="1:8">
      <c r="A17" s="464">
        <v>10</v>
      </c>
      <c r="B17" s="498" t="s">
        <v>562</v>
      </c>
      <c r="C17" s="587">
        <v>0</v>
      </c>
      <c r="D17" s="587">
        <v>2915751.07</v>
      </c>
      <c r="E17" s="587">
        <v>4238770.91</v>
      </c>
      <c r="F17" s="587">
        <v>10615363.41000003</v>
      </c>
      <c r="G17" s="587">
        <v>3053179.33</v>
      </c>
      <c r="H17" s="588">
        <f t="shared" si="0"/>
        <v>20823064.720000029</v>
      </c>
    </row>
    <row r="18" spans="1:8">
      <c r="A18" s="464">
        <v>11</v>
      </c>
      <c r="B18" s="463" t="s">
        <v>104</v>
      </c>
      <c r="C18" s="587">
        <v>0</v>
      </c>
      <c r="D18" s="587">
        <v>325238.11</v>
      </c>
      <c r="E18" s="587">
        <v>2480653.2500000009</v>
      </c>
      <c r="F18" s="587">
        <v>45735149.040000007</v>
      </c>
      <c r="G18" s="587">
        <v>51.15</v>
      </c>
      <c r="H18" s="588">
        <f t="shared" si="0"/>
        <v>48541091.550000004</v>
      </c>
    </row>
    <row r="19" spans="1:8">
      <c r="A19" s="464">
        <v>12</v>
      </c>
      <c r="B19" s="463" t="s">
        <v>105</v>
      </c>
      <c r="C19" s="587">
        <v>0</v>
      </c>
      <c r="D19" s="587">
        <v>0</v>
      </c>
      <c r="E19" s="587">
        <v>0</v>
      </c>
      <c r="F19" s="587">
        <v>0</v>
      </c>
      <c r="G19" s="587">
        <v>0</v>
      </c>
      <c r="H19" s="588">
        <f t="shared" si="0"/>
        <v>0</v>
      </c>
    </row>
    <row r="20" spans="1:8">
      <c r="A20" s="464">
        <v>13</v>
      </c>
      <c r="B20" s="463" t="s">
        <v>246</v>
      </c>
      <c r="C20" s="587">
        <v>0</v>
      </c>
      <c r="D20" s="587">
        <v>0</v>
      </c>
      <c r="E20" s="587">
        <v>0</v>
      </c>
      <c r="F20" s="587">
        <v>0</v>
      </c>
      <c r="G20" s="587">
        <v>0</v>
      </c>
      <c r="H20" s="588">
        <f t="shared" si="0"/>
        <v>0</v>
      </c>
    </row>
    <row r="21" spans="1:8">
      <c r="A21" s="464">
        <v>14</v>
      </c>
      <c r="B21" s="463" t="s">
        <v>107</v>
      </c>
      <c r="C21" s="587">
        <v>13893357.619999999</v>
      </c>
      <c r="D21" s="587">
        <v>52851530.289999992</v>
      </c>
      <c r="E21" s="587">
        <v>25449733.530000009</v>
      </c>
      <c r="F21" s="587">
        <v>106293339.91000015</v>
      </c>
      <c r="G21" s="587">
        <v>25840941.769999903</v>
      </c>
      <c r="H21" s="588">
        <f t="shared" si="0"/>
        <v>224328903.12000003</v>
      </c>
    </row>
    <row r="22" spans="1:8">
      <c r="A22" s="465">
        <v>15</v>
      </c>
      <c r="B22" s="472" t="s">
        <v>108</v>
      </c>
      <c r="C22" s="588">
        <f>+SUM(C8:C16)+SUM(C18:C21)</f>
        <v>27670847.839999989</v>
      </c>
      <c r="D22" s="588">
        <f t="shared" ref="D22:G22" si="1">+SUM(D8:D16)+SUM(D18:D21)</f>
        <v>175850474.68999994</v>
      </c>
      <c r="E22" s="588">
        <f t="shared" si="1"/>
        <v>121094145.597563</v>
      </c>
      <c r="F22" s="588">
        <f t="shared" si="1"/>
        <v>415290622.57000017</v>
      </c>
      <c r="G22" s="588">
        <f t="shared" si="1"/>
        <v>278795992.02243704</v>
      </c>
      <c r="H22" s="588">
        <f>+SUM(H8:H16)+SUM(H18:H21)</f>
        <v>1018702082.72</v>
      </c>
    </row>
    <row r="26" spans="1:8" ht="24">
      <c r="B26" s="499" t="s">
        <v>691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topLeftCell="C23" zoomScaleNormal="100" workbookViewId="0">
      <selection activeCell="C7" sqref="C7:I23"/>
    </sheetView>
  </sheetViews>
  <sheetFormatPr defaultColWidth="9.1796875" defaultRowHeight="12"/>
  <cols>
    <col min="1" max="1" width="11.81640625" style="500" bestFit="1" customWidth="1"/>
    <col min="2" max="2" width="114.7265625" style="470" customWidth="1"/>
    <col min="3" max="9" width="21.1796875" style="585" customWidth="1"/>
    <col min="10" max="16384" width="9.1796875" style="470"/>
  </cols>
  <sheetData>
    <row r="1" spans="1:9" ht="13">
      <c r="A1" s="460" t="s">
        <v>30</v>
      </c>
      <c r="B1" s="3" t="str">
        <f>'Info '!C2</f>
        <v>JSC " Halyk Bank Georgia"</v>
      </c>
    </row>
    <row r="2" spans="1:9" ht="13">
      <c r="A2" s="461" t="s">
        <v>31</v>
      </c>
      <c r="B2" s="497">
        <f>'1. key ratios '!B2</f>
        <v>44834</v>
      </c>
    </row>
    <row r="3" spans="1:9">
      <c r="A3" s="462" t="s">
        <v>551</v>
      </c>
    </row>
    <row r="4" spans="1:9">
      <c r="C4" s="589" t="s">
        <v>0</v>
      </c>
      <c r="D4" s="589" t="s">
        <v>1</v>
      </c>
      <c r="E4" s="589" t="s">
        <v>2</v>
      </c>
      <c r="F4" s="589" t="s">
        <v>3</v>
      </c>
      <c r="G4" s="589" t="s">
        <v>4</v>
      </c>
      <c r="H4" s="589" t="s">
        <v>5</v>
      </c>
      <c r="I4" s="589" t="s">
        <v>8</v>
      </c>
    </row>
    <row r="5" spans="1:9" ht="44.25" customHeight="1">
      <c r="A5" s="704" t="s">
        <v>552</v>
      </c>
      <c r="B5" s="705"/>
      <c r="C5" s="718" t="s">
        <v>553</v>
      </c>
      <c r="D5" s="718"/>
      <c r="E5" s="718" t="s">
        <v>554</v>
      </c>
      <c r="F5" s="718" t="s">
        <v>555</v>
      </c>
      <c r="G5" s="716" t="s">
        <v>556</v>
      </c>
      <c r="H5" s="716" t="s">
        <v>557</v>
      </c>
      <c r="I5" s="590" t="s">
        <v>558</v>
      </c>
    </row>
    <row r="6" spans="1:9" ht="60" customHeight="1">
      <c r="A6" s="708"/>
      <c r="B6" s="709"/>
      <c r="C6" s="591" t="s">
        <v>559</v>
      </c>
      <c r="D6" s="591" t="s">
        <v>560</v>
      </c>
      <c r="E6" s="718"/>
      <c r="F6" s="718"/>
      <c r="G6" s="717"/>
      <c r="H6" s="717"/>
      <c r="I6" s="590" t="s">
        <v>561</v>
      </c>
    </row>
    <row r="7" spans="1:9">
      <c r="A7" s="468">
        <v>1</v>
      </c>
      <c r="B7" s="463" t="s">
        <v>95</v>
      </c>
      <c r="C7" s="587">
        <v>0</v>
      </c>
      <c r="D7" s="587">
        <v>265243847.47999999</v>
      </c>
      <c r="E7" s="587">
        <v>0</v>
      </c>
      <c r="F7" s="587">
        <v>0</v>
      </c>
      <c r="G7" s="587">
        <v>0</v>
      </c>
      <c r="H7" s="587">
        <v>0</v>
      </c>
      <c r="I7" s="592">
        <f t="shared" ref="I7:I23" si="0">C7+D7-E7-F7-G7</f>
        <v>265243847.47999999</v>
      </c>
    </row>
    <row r="8" spans="1:9">
      <c r="A8" s="468">
        <v>2</v>
      </c>
      <c r="B8" s="463" t="s">
        <v>96</v>
      </c>
      <c r="C8" s="587">
        <v>0</v>
      </c>
      <c r="D8" s="587">
        <v>0</v>
      </c>
      <c r="E8" s="587">
        <v>0</v>
      </c>
      <c r="F8" s="587">
        <v>0</v>
      </c>
      <c r="G8" s="587">
        <v>0</v>
      </c>
      <c r="H8" s="587">
        <v>0</v>
      </c>
      <c r="I8" s="592">
        <f t="shared" si="0"/>
        <v>0</v>
      </c>
    </row>
    <row r="9" spans="1:9">
      <c r="A9" s="468">
        <v>3</v>
      </c>
      <c r="B9" s="463" t="s">
        <v>268</v>
      </c>
      <c r="C9" s="587">
        <v>0</v>
      </c>
      <c r="D9" s="587">
        <v>0</v>
      </c>
      <c r="E9" s="587">
        <v>0</v>
      </c>
      <c r="F9" s="587">
        <v>0</v>
      </c>
      <c r="G9" s="587">
        <v>0</v>
      </c>
      <c r="H9" s="587">
        <v>0</v>
      </c>
      <c r="I9" s="592">
        <f t="shared" si="0"/>
        <v>0</v>
      </c>
    </row>
    <row r="10" spans="1:9">
      <c r="A10" s="468">
        <v>4</v>
      </c>
      <c r="B10" s="463" t="s">
        <v>97</v>
      </c>
      <c r="C10" s="587">
        <v>0</v>
      </c>
      <c r="D10" s="587">
        <v>0</v>
      </c>
      <c r="E10" s="587">
        <v>0</v>
      </c>
      <c r="F10" s="587">
        <v>0</v>
      </c>
      <c r="G10" s="587">
        <v>0</v>
      </c>
      <c r="H10" s="587">
        <v>0</v>
      </c>
      <c r="I10" s="592">
        <f t="shared" si="0"/>
        <v>0</v>
      </c>
    </row>
    <row r="11" spans="1:9">
      <c r="A11" s="468">
        <v>5</v>
      </c>
      <c r="B11" s="463" t="s">
        <v>98</v>
      </c>
      <c r="C11" s="587">
        <v>0</v>
      </c>
      <c r="D11" s="587">
        <v>0</v>
      </c>
      <c r="E11" s="587">
        <v>0</v>
      </c>
      <c r="F11" s="587">
        <v>0</v>
      </c>
      <c r="G11" s="587">
        <v>0</v>
      </c>
      <c r="H11" s="587">
        <v>0</v>
      </c>
      <c r="I11" s="592">
        <f t="shared" si="0"/>
        <v>0</v>
      </c>
    </row>
    <row r="12" spans="1:9">
      <c r="A12" s="468">
        <v>6</v>
      </c>
      <c r="B12" s="463" t="s">
        <v>99</v>
      </c>
      <c r="C12" s="587">
        <v>0</v>
      </c>
      <c r="D12" s="587">
        <v>45030393.999999985</v>
      </c>
      <c r="E12" s="587">
        <v>0</v>
      </c>
      <c r="F12" s="587">
        <v>0</v>
      </c>
      <c r="G12" s="587">
        <v>0</v>
      </c>
      <c r="H12" s="587">
        <v>0</v>
      </c>
      <c r="I12" s="592">
        <f t="shared" si="0"/>
        <v>45030393.999999985</v>
      </c>
    </row>
    <row r="13" spans="1:9">
      <c r="A13" s="468">
        <v>7</v>
      </c>
      <c r="B13" s="463" t="s">
        <v>100</v>
      </c>
      <c r="C13" s="587">
        <v>35694405.269999988</v>
      </c>
      <c r="D13" s="587">
        <v>419906976.2099998</v>
      </c>
      <c r="E13" s="587">
        <v>20050295.629999992</v>
      </c>
      <c r="F13" s="587">
        <v>6650808.8900000043</v>
      </c>
      <c r="G13" s="587">
        <v>0</v>
      </c>
      <c r="H13" s="587">
        <v>0</v>
      </c>
      <c r="I13" s="592">
        <f t="shared" si="0"/>
        <v>428900276.9599998</v>
      </c>
    </row>
    <row r="14" spans="1:9">
      <c r="A14" s="468">
        <v>8</v>
      </c>
      <c r="B14" s="463" t="s">
        <v>101</v>
      </c>
      <c r="C14" s="587">
        <v>0</v>
      </c>
      <c r="D14" s="587">
        <v>0</v>
      </c>
      <c r="E14" s="587">
        <v>0</v>
      </c>
      <c r="F14" s="587">
        <v>0</v>
      </c>
      <c r="G14" s="587">
        <v>0</v>
      </c>
      <c r="H14" s="587">
        <v>0</v>
      </c>
      <c r="I14" s="592">
        <f t="shared" si="0"/>
        <v>0</v>
      </c>
    </row>
    <row r="15" spans="1:9">
      <c r="A15" s="468">
        <v>9</v>
      </c>
      <c r="B15" s="463" t="s">
        <v>102</v>
      </c>
      <c r="C15" s="587">
        <v>0</v>
      </c>
      <c r="D15" s="587">
        <v>0</v>
      </c>
      <c r="E15" s="587">
        <v>0</v>
      </c>
      <c r="F15" s="587">
        <v>0</v>
      </c>
      <c r="G15" s="587">
        <v>0</v>
      </c>
      <c r="H15" s="587">
        <v>0</v>
      </c>
      <c r="I15" s="592">
        <f t="shared" si="0"/>
        <v>0</v>
      </c>
    </row>
    <row r="16" spans="1:9">
      <c r="A16" s="468">
        <v>10</v>
      </c>
      <c r="B16" s="498" t="s">
        <v>562</v>
      </c>
      <c r="C16" s="587">
        <v>32393095.629999984</v>
      </c>
      <c r="D16" s="587">
        <v>64859.219999999994</v>
      </c>
      <c r="E16" s="587">
        <v>11635415.83999997</v>
      </c>
      <c r="F16" s="587">
        <v>0</v>
      </c>
      <c r="G16" s="587">
        <v>0</v>
      </c>
      <c r="H16" s="587">
        <v>0</v>
      </c>
      <c r="I16" s="592">
        <f t="shared" si="0"/>
        <v>20822539.010000013</v>
      </c>
    </row>
    <row r="17" spans="1:9">
      <c r="A17" s="468">
        <v>11</v>
      </c>
      <c r="B17" s="463" t="s">
        <v>104</v>
      </c>
      <c r="C17" s="587">
        <v>2617829.9699999993</v>
      </c>
      <c r="D17" s="587">
        <v>46785997.200000003</v>
      </c>
      <c r="E17" s="587">
        <v>863057.17</v>
      </c>
      <c r="F17" s="587">
        <v>928039.28000000038</v>
      </c>
      <c r="G17" s="587">
        <v>0</v>
      </c>
      <c r="H17" s="587">
        <v>0</v>
      </c>
      <c r="I17" s="592">
        <f t="shared" si="0"/>
        <v>47612730.719999999</v>
      </c>
    </row>
    <row r="18" spans="1:9">
      <c r="A18" s="468">
        <v>12</v>
      </c>
      <c r="B18" s="463" t="s">
        <v>105</v>
      </c>
      <c r="C18" s="587">
        <v>0</v>
      </c>
      <c r="D18" s="587">
        <v>0</v>
      </c>
      <c r="E18" s="587">
        <v>0</v>
      </c>
      <c r="F18" s="587">
        <v>0</v>
      </c>
      <c r="G18" s="587">
        <v>0</v>
      </c>
      <c r="H18" s="587">
        <v>0</v>
      </c>
      <c r="I18" s="592">
        <f t="shared" si="0"/>
        <v>0</v>
      </c>
    </row>
    <row r="19" spans="1:9">
      <c r="A19" s="468">
        <v>13</v>
      </c>
      <c r="B19" s="463" t="s">
        <v>246</v>
      </c>
      <c r="C19" s="587">
        <v>0</v>
      </c>
      <c r="D19" s="587">
        <v>0</v>
      </c>
      <c r="E19" s="587">
        <v>0</v>
      </c>
      <c r="F19" s="587">
        <v>0</v>
      </c>
      <c r="G19" s="587">
        <v>0</v>
      </c>
      <c r="H19" s="587">
        <v>0</v>
      </c>
      <c r="I19" s="592">
        <f t="shared" si="0"/>
        <v>0</v>
      </c>
    </row>
    <row r="20" spans="1:9">
      <c r="A20" s="468">
        <v>14</v>
      </c>
      <c r="B20" s="463" t="s">
        <v>107</v>
      </c>
      <c r="C20" s="587">
        <v>43006045.149999999</v>
      </c>
      <c r="D20" s="587">
        <v>203959355.65000013</v>
      </c>
      <c r="E20" s="587">
        <v>18064232.889999963</v>
      </c>
      <c r="F20" s="587">
        <v>2134189.9900000044</v>
      </c>
      <c r="G20" s="587">
        <v>0</v>
      </c>
      <c r="H20" s="587">
        <v>0</v>
      </c>
      <c r="I20" s="592">
        <f t="shared" si="0"/>
        <v>226766977.92000017</v>
      </c>
    </row>
    <row r="21" spans="1:9" s="503" customFormat="1">
      <c r="A21" s="469">
        <v>15</v>
      </c>
      <c r="B21" s="472" t="s">
        <v>108</v>
      </c>
      <c r="C21" s="588">
        <f>SUM(C7:C15)+SUM(C17:C20)</f>
        <v>81318280.389999986</v>
      </c>
      <c r="D21" s="588">
        <f t="shared" ref="D21:H21" si="1">SUM(D7:D15)+SUM(D17:D20)</f>
        <v>980926570.53999996</v>
      </c>
      <c r="E21" s="588">
        <f t="shared" si="1"/>
        <v>38977585.689999953</v>
      </c>
      <c r="F21" s="588">
        <f t="shared" si="1"/>
        <v>9713038.1600000095</v>
      </c>
      <c r="G21" s="588">
        <f t="shared" si="1"/>
        <v>0</v>
      </c>
      <c r="H21" s="588">
        <f t="shared" si="1"/>
        <v>0</v>
      </c>
      <c r="I21" s="592">
        <f t="shared" si="0"/>
        <v>1013554227.08</v>
      </c>
    </row>
    <row r="22" spans="1:9">
      <c r="A22" s="504">
        <v>16</v>
      </c>
      <c r="B22" s="505" t="s">
        <v>563</v>
      </c>
      <c r="C22" s="587">
        <v>62189681.130000003</v>
      </c>
      <c r="D22" s="587">
        <v>586252464.84000087</v>
      </c>
      <c r="E22" s="587">
        <v>30187288.449999999</v>
      </c>
      <c r="F22" s="587">
        <v>9713038.1600000001</v>
      </c>
      <c r="G22" s="587">
        <v>0</v>
      </c>
      <c r="H22" s="587">
        <v>0</v>
      </c>
      <c r="I22" s="592">
        <f t="shared" si="0"/>
        <v>608541819.36000085</v>
      </c>
    </row>
    <row r="23" spans="1:9">
      <c r="A23" s="504">
        <v>17</v>
      </c>
      <c r="B23" s="505" t="s">
        <v>564</v>
      </c>
      <c r="C23" s="587">
        <v>0</v>
      </c>
      <c r="D23" s="587">
        <v>16903013.129999999</v>
      </c>
      <c r="E23" s="587">
        <v>0</v>
      </c>
      <c r="F23" s="587">
        <v>0</v>
      </c>
      <c r="G23" s="587">
        <v>0</v>
      </c>
      <c r="H23" s="587">
        <v>0</v>
      </c>
      <c r="I23" s="592">
        <f t="shared" si="0"/>
        <v>16903013.129999999</v>
      </c>
    </row>
    <row r="26" spans="1:9" ht="24">
      <c r="B26" s="499" t="s">
        <v>691</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election activeCell="F15" sqref="F15"/>
    </sheetView>
  </sheetViews>
  <sheetFormatPr defaultColWidth="9.1796875" defaultRowHeight="12"/>
  <cols>
    <col min="1" max="1" width="11" style="470" bestFit="1" customWidth="1"/>
    <col min="2" max="2" width="93.453125" style="470" customWidth="1"/>
    <col min="3" max="8" width="22" style="470" customWidth="1"/>
    <col min="9" max="9" width="32.54296875" style="470" customWidth="1"/>
    <col min="10" max="16384" width="9.1796875" style="470"/>
  </cols>
  <sheetData>
    <row r="1" spans="1:9" ht="13">
      <c r="A1" s="460" t="s">
        <v>30</v>
      </c>
      <c r="B1" s="3" t="str">
        <f>'Info '!C2</f>
        <v>JSC " Halyk Bank Georgia"</v>
      </c>
    </row>
    <row r="2" spans="1:9" ht="13">
      <c r="A2" s="461" t="s">
        <v>31</v>
      </c>
      <c r="B2" s="497">
        <f>'1. key ratios '!B2</f>
        <v>44834</v>
      </c>
    </row>
    <row r="3" spans="1:9">
      <c r="A3" s="462" t="s">
        <v>565</v>
      </c>
    </row>
    <row r="4" spans="1:9">
      <c r="C4" s="501" t="s">
        <v>0</v>
      </c>
      <c r="D4" s="501" t="s">
        <v>1</v>
      </c>
      <c r="E4" s="501" t="s">
        <v>2</v>
      </c>
      <c r="F4" s="501" t="s">
        <v>3</v>
      </c>
      <c r="G4" s="501" t="s">
        <v>4</v>
      </c>
      <c r="H4" s="501" t="s">
        <v>5</v>
      </c>
      <c r="I4" s="501" t="s">
        <v>8</v>
      </c>
    </row>
    <row r="5" spans="1:9" ht="46.5" customHeight="1">
      <c r="A5" s="704" t="s">
        <v>706</v>
      </c>
      <c r="B5" s="705"/>
      <c r="C5" s="721" t="s">
        <v>553</v>
      </c>
      <c r="D5" s="721"/>
      <c r="E5" s="721" t="s">
        <v>554</v>
      </c>
      <c r="F5" s="721" t="s">
        <v>555</v>
      </c>
      <c r="G5" s="719" t="s">
        <v>556</v>
      </c>
      <c r="H5" s="719" t="s">
        <v>557</v>
      </c>
      <c r="I5" s="502" t="s">
        <v>558</v>
      </c>
    </row>
    <row r="6" spans="1:9" ht="75" customHeight="1">
      <c r="A6" s="708"/>
      <c r="B6" s="709"/>
      <c r="C6" s="490" t="s">
        <v>559</v>
      </c>
      <c r="D6" s="490" t="s">
        <v>560</v>
      </c>
      <c r="E6" s="721"/>
      <c r="F6" s="721"/>
      <c r="G6" s="720"/>
      <c r="H6" s="720"/>
      <c r="I6" s="502" t="s">
        <v>561</v>
      </c>
    </row>
    <row r="7" spans="1:9">
      <c r="A7" s="466">
        <v>1</v>
      </c>
      <c r="B7" s="471" t="s">
        <v>696</v>
      </c>
      <c r="C7" s="587">
        <v>2125668.6799999997</v>
      </c>
      <c r="D7" s="587">
        <v>277948402.76999998</v>
      </c>
      <c r="E7" s="587">
        <v>755530.96999999974</v>
      </c>
      <c r="F7" s="587">
        <v>237114.27000000014</v>
      </c>
      <c r="G7" s="587">
        <v>0</v>
      </c>
      <c r="H7" s="587">
        <v>0</v>
      </c>
      <c r="I7" s="467">
        <f t="shared" ref="I7:I34" si="0">C7+D7-E7-F7-G7</f>
        <v>279081426.20999998</v>
      </c>
    </row>
    <row r="8" spans="1:9">
      <c r="A8" s="466">
        <v>2</v>
      </c>
      <c r="B8" s="471" t="s">
        <v>566</v>
      </c>
      <c r="C8" s="587">
        <v>4116152.3699999987</v>
      </c>
      <c r="D8" s="587">
        <v>82859859.069999993</v>
      </c>
      <c r="E8" s="587">
        <v>1463186.13</v>
      </c>
      <c r="F8" s="587">
        <v>733596.40000000014</v>
      </c>
      <c r="G8" s="587">
        <v>0</v>
      </c>
      <c r="H8" s="587">
        <v>0</v>
      </c>
      <c r="I8" s="467">
        <f t="shared" si="0"/>
        <v>84779228.909999996</v>
      </c>
    </row>
    <row r="9" spans="1:9">
      <c r="A9" s="466">
        <v>3</v>
      </c>
      <c r="B9" s="471" t="s">
        <v>567</v>
      </c>
      <c r="C9" s="587">
        <v>0</v>
      </c>
      <c r="D9" s="587">
        <v>0</v>
      </c>
      <c r="E9" s="587">
        <v>0</v>
      </c>
      <c r="F9" s="587">
        <v>0</v>
      </c>
      <c r="G9" s="587">
        <v>0</v>
      </c>
      <c r="H9" s="587">
        <v>0</v>
      </c>
      <c r="I9" s="467">
        <f t="shared" si="0"/>
        <v>0</v>
      </c>
    </row>
    <row r="10" spans="1:9">
      <c r="A10" s="466">
        <v>4</v>
      </c>
      <c r="B10" s="471" t="s">
        <v>697</v>
      </c>
      <c r="C10" s="587">
        <v>3004556.68</v>
      </c>
      <c r="D10" s="587">
        <v>34601516.440000005</v>
      </c>
      <c r="E10" s="587">
        <v>1663024.35</v>
      </c>
      <c r="F10" s="587">
        <v>534198.73</v>
      </c>
      <c r="G10" s="587">
        <v>0</v>
      </c>
      <c r="H10" s="587">
        <v>0</v>
      </c>
      <c r="I10" s="467">
        <f t="shared" si="0"/>
        <v>35408850.040000007</v>
      </c>
    </row>
    <row r="11" spans="1:9">
      <c r="A11" s="466">
        <v>5</v>
      </c>
      <c r="B11" s="471" t="s">
        <v>568</v>
      </c>
      <c r="C11" s="587">
        <v>10726204.799999997</v>
      </c>
      <c r="D11" s="587">
        <v>91715361.040000007</v>
      </c>
      <c r="E11" s="587">
        <v>5216830.42</v>
      </c>
      <c r="F11" s="587">
        <v>1442649.1700000004</v>
      </c>
      <c r="G11" s="587">
        <v>0</v>
      </c>
      <c r="H11" s="587">
        <v>0</v>
      </c>
      <c r="I11" s="467">
        <f t="shared" si="0"/>
        <v>95782086.25</v>
      </c>
    </row>
    <row r="12" spans="1:9">
      <c r="A12" s="466">
        <v>6</v>
      </c>
      <c r="B12" s="471" t="s">
        <v>569</v>
      </c>
      <c r="C12" s="587">
        <v>1489142.96</v>
      </c>
      <c r="D12" s="587">
        <v>23706912.02</v>
      </c>
      <c r="E12" s="587">
        <v>1264623.79</v>
      </c>
      <c r="F12" s="587">
        <v>308309.24000000011</v>
      </c>
      <c r="G12" s="587">
        <v>0</v>
      </c>
      <c r="H12" s="587">
        <v>0</v>
      </c>
      <c r="I12" s="467">
        <f t="shared" si="0"/>
        <v>23623121.950000003</v>
      </c>
    </row>
    <row r="13" spans="1:9">
      <c r="A13" s="466">
        <v>7</v>
      </c>
      <c r="B13" s="471" t="s">
        <v>570</v>
      </c>
      <c r="C13" s="587">
        <v>493017.3</v>
      </c>
      <c r="D13" s="587">
        <v>1404167.8100000003</v>
      </c>
      <c r="E13" s="587">
        <v>168239.79</v>
      </c>
      <c r="F13" s="587">
        <v>23864.780000000002</v>
      </c>
      <c r="G13" s="587">
        <v>0</v>
      </c>
      <c r="H13" s="587">
        <v>0</v>
      </c>
      <c r="I13" s="467">
        <f t="shared" si="0"/>
        <v>1705080.5400000003</v>
      </c>
    </row>
    <row r="14" spans="1:9">
      <c r="A14" s="466">
        <v>8</v>
      </c>
      <c r="B14" s="471" t="s">
        <v>571</v>
      </c>
      <c r="C14" s="587">
        <v>60102.67</v>
      </c>
      <c r="D14" s="587">
        <v>4266075.4000000004</v>
      </c>
      <c r="E14" s="587">
        <v>23390.750000000004</v>
      </c>
      <c r="F14" s="587">
        <v>84105.709999999992</v>
      </c>
      <c r="G14" s="587">
        <v>0</v>
      </c>
      <c r="H14" s="587">
        <v>0</v>
      </c>
      <c r="I14" s="467">
        <f t="shared" si="0"/>
        <v>4218681.6100000003</v>
      </c>
    </row>
    <row r="15" spans="1:9">
      <c r="A15" s="466">
        <v>9</v>
      </c>
      <c r="B15" s="471" t="s">
        <v>572</v>
      </c>
      <c r="C15" s="587">
        <v>3622046.1499999994</v>
      </c>
      <c r="D15" s="587">
        <v>9770479.2199999988</v>
      </c>
      <c r="E15" s="587">
        <v>1361052.3800000001</v>
      </c>
      <c r="F15" s="587">
        <v>138777.59</v>
      </c>
      <c r="G15" s="587">
        <v>0</v>
      </c>
      <c r="H15" s="587">
        <v>0</v>
      </c>
      <c r="I15" s="467">
        <f t="shared" si="0"/>
        <v>11892695.399999997</v>
      </c>
    </row>
    <row r="16" spans="1:9">
      <c r="A16" s="466">
        <v>10</v>
      </c>
      <c r="B16" s="471" t="s">
        <v>573</v>
      </c>
      <c r="C16" s="587">
        <v>81460.23000000001</v>
      </c>
      <c r="D16" s="587">
        <v>951270.3899999999</v>
      </c>
      <c r="E16" s="587">
        <v>30960.67</v>
      </c>
      <c r="F16" s="587">
        <v>17695.09</v>
      </c>
      <c r="G16" s="587">
        <v>0</v>
      </c>
      <c r="H16" s="587">
        <v>0</v>
      </c>
      <c r="I16" s="467">
        <f t="shared" si="0"/>
        <v>984074.85999999987</v>
      </c>
    </row>
    <row r="17" spans="1:10">
      <c r="A17" s="466">
        <v>11</v>
      </c>
      <c r="B17" s="471" t="s">
        <v>574</v>
      </c>
      <c r="C17" s="587">
        <v>1126917.29</v>
      </c>
      <c r="D17" s="587">
        <v>13302507.430000002</v>
      </c>
      <c r="E17" s="587">
        <v>563042.37</v>
      </c>
      <c r="F17" s="587">
        <v>221638.19</v>
      </c>
      <c r="G17" s="587">
        <v>0</v>
      </c>
      <c r="H17" s="587">
        <v>0</v>
      </c>
      <c r="I17" s="467">
        <f t="shared" si="0"/>
        <v>13644744.160000004</v>
      </c>
    </row>
    <row r="18" spans="1:10">
      <c r="A18" s="466">
        <v>12</v>
      </c>
      <c r="B18" s="471" t="s">
        <v>575</v>
      </c>
      <c r="C18" s="587">
        <v>6308641.4399999985</v>
      </c>
      <c r="D18" s="587">
        <v>72501530.459999964</v>
      </c>
      <c r="E18" s="587">
        <v>3051688.0499999723</v>
      </c>
      <c r="F18" s="587">
        <v>1270994.1700000006</v>
      </c>
      <c r="G18" s="587">
        <v>0</v>
      </c>
      <c r="H18" s="587">
        <v>0</v>
      </c>
      <c r="I18" s="467">
        <f t="shared" si="0"/>
        <v>74487489.679999992</v>
      </c>
    </row>
    <row r="19" spans="1:10">
      <c r="A19" s="466">
        <v>13</v>
      </c>
      <c r="B19" s="471" t="s">
        <v>576</v>
      </c>
      <c r="C19" s="587">
        <v>2178088.7500000005</v>
      </c>
      <c r="D19" s="587">
        <v>50755509.329999939</v>
      </c>
      <c r="E19" s="587">
        <v>1404364.9000000006</v>
      </c>
      <c r="F19" s="587">
        <v>874593.06000000075</v>
      </c>
      <c r="G19" s="587">
        <v>0</v>
      </c>
      <c r="H19" s="587">
        <v>0</v>
      </c>
      <c r="I19" s="467">
        <f t="shared" si="0"/>
        <v>50654640.119999938</v>
      </c>
    </row>
    <row r="20" spans="1:10">
      <c r="A20" s="466">
        <v>14</v>
      </c>
      <c r="B20" s="471" t="s">
        <v>577</v>
      </c>
      <c r="C20" s="587">
        <v>4197418.3100000005</v>
      </c>
      <c r="D20" s="587">
        <v>54096102.109999985</v>
      </c>
      <c r="E20" s="587">
        <v>1963542.25</v>
      </c>
      <c r="F20" s="587">
        <v>934776.09999999986</v>
      </c>
      <c r="G20" s="587">
        <v>0</v>
      </c>
      <c r="H20" s="587">
        <v>0</v>
      </c>
      <c r="I20" s="467">
        <f t="shared" si="0"/>
        <v>55395202.069999985</v>
      </c>
    </row>
    <row r="21" spans="1:10">
      <c r="A21" s="466">
        <v>15</v>
      </c>
      <c r="B21" s="471" t="s">
        <v>578</v>
      </c>
      <c r="C21" s="587">
        <v>2783676.65</v>
      </c>
      <c r="D21" s="587">
        <v>15076190.929999998</v>
      </c>
      <c r="E21" s="587">
        <v>988127.92000000016</v>
      </c>
      <c r="F21" s="587">
        <v>269730.34000000003</v>
      </c>
      <c r="G21" s="587">
        <v>0</v>
      </c>
      <c r="H21" s="587">
        <v>0</v>
      </c>
      <c r="I21" s="467">
        <f t="shared" si="0"/>
        <v>16602009.319999997</v>
      </c>
    </row>
    <row r="22" spans="1:10">
      <c r="A22" s="466">
        <v>16</v>
      </c>
      <c r="B22" s="471" t="s">
        <v>579</v>
      </c>
      <c r="C22" s="587">
        <v>513.26</v>
      </c>
      <c r="D22" s="587">
        <v>1414996.39</v>
      </c>
      <c r="E22" s="587">
        <v>513.26</v>
      </c>
      <c r="F22" s="587">
        <v>28119.18</v>
      </c>
      <c r="G22" s="587">
        <v>0</v>
      </c>
      <c r="H22" s="587">
        <v>0</v>
      </c>
      <c r="I22" s="467">
        <f t="shared" si="0"/>
        <v>1386877.21</v>
      </c>
    </row>
    <row r="23" spans="1:10">
      <c r="A23" s="466">
        <v>17</v>
      </c>
      <c r="B23" s="471" t="s">
        <v>700</v>
      </c>
      <c r="C23" s="587">
        <v>189248.59</v>
      </c>
      <c r="D23" s="587">
        <v>11582931.390000004</v>
      </c>
      <c r="E23" s="587">
        <v>985029.71</v>
      </c>
      <c r="F23" s="587">
        <v>48886.469999999994</v>
      </c>
      <c r="G23" s="587">
        <v>0</v>
      </c>
      <c r="H23" s="587">
        <v>0</v>
      </c>
      <c r="I23" s="467">
        <f t="shared" si="0"/>
        <v>10738263.800000003</v>
      </c>
    </row>
    <row r="24" spans="1:10">
      <c r="A24" s="466">
        <v>18</v>
      </c>
      <c r="B24" s="471" t="s">
        <v>580</v>
      </c>
      <c r="C24" s="587">
        <v>19441.71</v>
      </c>
      <c r="D24" s="587">
        <v>4276005.1400000006</v>
      </c>
      <c r="E24" s="587">
        <v>6675.52</v>
      </c>
      <c r="F24" s="587">
        <v>82472.05</v>
      </c>
      <c r="G24" s="587">
        <v>0</v>
      </c>
      <c r="H24" s="587">
        <v>0</v>
      </c>
      <c r="I24" s="467">
        <f t="shared" si="0"/>
        <v>4206299.2800000012</v>
      </c>
    </row>
    <row r="25" spans="1:10">
      <c r="A25" s="466">
        <v>19</v>
      </c>
      <c r="B25" s="471" t="s">
        <v>581</v>
      </c>
      <c r="C25" s="587">
        <v>0</v>
      </c>
      <c r="D25" s="587">
        <v>1053514.67</v>
      </c>
      <c r="E25" s="587">
        <v>30016.23</v>
      </c>
      <c r="F25" s="587">
        <v>15045.519999999999</v>
      </c>
      <c r="G25" s="587">
        <v>0</v>
      </c>
      <c r="H25" s="587">
        <v>0</v>
      </c>
      <c r="I25" s="467">
        <f t="shared" si="0"/>
        <v>1008452.9199999999</v>
      </c>
    </row>
    <row r="26" spans="1:10">
      <c r="A26" s="466">
        <v>20</v>
      </c>
      <c r="B26" s="471" t="s">
        <v>699</v>
      </c>
      <c r="C26" s="587">
        <v>392830.35000000003</v>
      </c>
      <c r="D26" s="587">
        <v>25547422.91</v>
      </c>
      <c r="E26" s="587">
        <v>986344.5199999999</v>
      </c>
      <c r="F26" s="587">
        <v>333851.60000000015</v>
      </c>
      <c r="G26" s="587">
        <v>0</v>
      </c>
      <c r="H26" s="587">
        <v>0</v>
      </c>
      <c r="I26" s="467">
        <f t="shared" si="0"/>
        <v>24620057.140000001</v>
      </c>
      <c r="J26" s="473"/>
    </row>
    <row r="27" spans="1:10">
      <c r="A27" s="466">
        <v>21</v>
      </c>
      <c r="B27" s="471" t="s">
        <v>582</v>
      </c>
      <c r="C27" s="587">
        <v>1479461.6</v>
      </c>
      <c r="D27" s="587">
        <v>1192029.74</v>
      </c>
      <c r="E27" s="587">
        <v>443838.48</v>
      </c>
      <c r="F27" s="587">
        <v>23752.58</v>
      </c>
      <c r="G27" s="587">
        <v>0</v>
      </c>
      <c r="H27" s="587">
        <v>0</v>
      </c>
      <c r="I27" s="467">
        <f t="shared" si="0"/>
        <v>2203900.2799999998</v>
      </c>
      <c r="J27" s="473"/>
    </row>
    <row r="28" spans="1:10">
      <c r="A28" s="466">
        <v>22</v>
      </c>
      <c r="B28" s="471" t="s">
        <v>583</v>
      </c>
      <c r="C28" s="587">
        <v>433270.48000000004</v>
      </c>
      <c r="D28" s="587">
        <v>994760.00999999978</v>
      </c>
      <c r="E28" s="587">
        <v>198508.31</v>
      </c>
      <c r="F28" s="587">
        <v>13814.140000000001</v>
      </c>
      <c r="G28" s="587">
        <v>0</v>
      </c>
      <c r="H28" s="587">
        <v>0</v>
      </c>
      <c r="I28" s="467">
        <f t="shared" si="0"/>
        <v>1215708.0399999998</v>
      </c>
      <c r="J28" s="473"/>
    </row>
    <row r="29" spans="1:10">
      <c r="A29" s="466">
        <v>23</v>
      </c>
      <c r="B29" s="471" t="s">
        <v>584</v>
      </c>
      <c r="C29" s="587">
        <v>11917637.18</v>
      </c>
      <c r="D29" s="587">
        <v>65581981.320000015</v>
      </c>
      <c r="E29" s="587">
        <v>5353919.0399999991</v>
      </c>
      <c r="F29" s="587">
        <v>1138217.2899999998</v>
      </c>
      <c r="G29" s="587">
        <v>0</v>
      </c>
      <c r="H29" s="587">
        <v>0</v>
      </c>
      <c r="I29" s="467">
        <f t="shared" si="0"/>
        <v>71007482.170000002</v>
      </c>
      <c r="J29" s="473"/>
    </row>
    <row r="30" spans="1:10">
      <c r="A30" s="466">
        <v>24</v>
      </c>
      <c r="B30" s="471" t="s">
        <v>698</v>
      </c>
      <c r="C30" s="587">
        <v>1110662.76</v>
      </c>
      <c r="D30" s="587">
        <v>22871923.860000011</v>
      </c>
      <c r="E30" s="587">
        <v>614350.79</v>
      </c>
      <c r="F30" s="587">
        <v>394823.38000000018</v>
      </c>
      <c r="G30" s="587">
        <v>0</v>
      </c>
      <c r="H30" s="587">
        <v>0</v>
      </c>
      <c r="I30" s="467">
        <f t="shared" si="0"/>
        <v>22973412.450000014</v>
      </c>
      <c r="J30" s="473"/>
    </row>
    <row r="31" spans="1:10">
      <c r="A31" s="466">
        <v>25</v>
      </c>
      <c r="B31" s="471" t="s">
        <v>585</v>
      </c>
      <c r="C31" s="587">
        <v>4333520.92</v>
      </c>
      <c r="D31" s="587">
        <v>29055255.990000512</v>
      </c>
      <c r="E31" s="587">
        <v>1650487.85</v>
      </c>
      <c r="F31" s="587">
        <v>542013.11000000534</v>
      </c>
      <c r="G31" s="587">
        <v>0</v>
      </c>
      <c r="H31" s="587">
        <v>0</v>
      </c>
      <c r="I31" s="467">
        <f t="shared" si="0"/>
        <v>31196275.950000502</v>
      </c>
      <c r="J31" s="473"/>
    </row>
    <row r="32" spans="1:10">
      <c r="A32" s="466">
        <v>26</v>
      </c>
      <c r="B32" s="471" t="s">
        <v>695</v>
      </c>
      <c r="C32" s="587">
        <v>0</v>
      </c>
      <c r="D32" s="587">
        <v>0</v>
      </c>
      <c r="E32" s="587">
        <v>0</v>
      </c>
      <c r="F32" s="587">
        <v>0</v>
      </c>
      <c r="G32" s="587">
        <v>0</v>
      </c>
      <c r="H32" s="587">
        <v>0</v>
      </c>
      <c r="I32" s="467">
        <f t="shared" si="0"/>
        <v>0</v>
      </c>
      <c r="J32" s="473"/>
    </row>
    <row r="33" spans="1:10">
      <c r="A33" s="466">
        <v>27</v>
      </c>
      <c r="B33" s="466" t="s">
        <v>586</v>
      </c>
      <c r="C33" s="587">
        <v>19128599.260000002</v>
      </c>
      <c r="D33" s="587">
        <v>84399864.69999975</v>
      </c>
      <c r="E33" s="587">
        <v>8790297.2400000002</v>
      </c>
      <c r="F33" s="587">
        <v>0</v>
      </c>
      <c r="G33" s="587">
        <v>0</v>
      </c>
      <c r="H33" s="587">
        <v>0</v>
      </c>
      <c r="I33" s="467">
        <f t="shared" si="0"/>
        <v>94738166.71999976</v>
      </c>
      <c r="J33" s="473"/>
    </row>
    <row r="34" spans="1:10">
      <c r="A34" s="466">
        <v>28</v>
      </c>
      <c r="B34" s="472" t="s">
        <v>108</v>
      </c>
      <c r="C34" s="472">
        <f>SUM(C7:C33)</f>
        <v>81318280.390000001</v>
      </c>
      <c r="D34" s="472">
        <f t="shared" ref="D34:H34" si="1">SUM(D7:D33)</f>
        <v>980926570.53999996</v>
      </c>
      <c r="E34" s="472">
        <f t="shared" si="1"/>
        <v>38977585.689999975</v>
      </c>
      <c r="F34" s="472">
        <f t="shared" si="1"/>
        <v>9713038.1600000057</v>
      </c>
      <c r="G34" s="472">
        <f t="shared" si="1"/>
        <v>0</v>
      </c>
      <c r="H34" s="472">
        <f t="shared" si="1"/>
        <v>0</v>
      </c>
      <c r="I34" s="467">
        <f t="shared" si="0"/>
        <v>1013554227.08</v>
      </c>
      <c r="J34" s="473"/>
    </row>
    <row r="35" spans="1:10">
      <c r="A35" s="473"/>
      <c r="B35" s="473"/>
      <c r="C35" s="473"/>
      <c r="D35" s="473"/>
      <c r="E35" s="473"/>
      <c r="F35" s="473"/>
      <c r="G35" s="473"/>
      <c r="H35" s="473"/>
      <c r="I35" s="473"/>
      <c r="J35" s="473"/>
    </row>
    <row r="36" spans="1:10">
      <c r="A36" s="473"/>
      <c r="B36" s="506"/>
      <c r="C36" s="473"/>
      <c r="D36" s="473"/>
      <c r="E36" s="473"/>
      <c r="F36" s="473"/>
      <c r="G36" s="473"/>
      <c r="H36" s="473"/>
      <c r="I36" s="473"/>
      <c r="J36" s="473"/>
    </row>
    <row r="37" spans="1:10">
      <c r="A37" s="473"/>
      <c r="B37" s="473"/>
      <c r="C37" s="473"/>
      <c r="D37" s="473"/>
      <c r="E37" s="473"/>
      <c r="F37" s="473"/>
      <c r="G37" s="473"/>
      <c r="H37" s="473"/>
      <c r="I37" s="473"/>
      <c r="J37" s="473"/>
    </row>
    <row r="38" spans="1:10">
      <c r="A38" s="473"/>
      <c r="B38" s="473"/>
      <c r="C38" s="473"/>
      <c r="D38" s="473"/>
      <c r="E38" s="473"/>
      <c r="F38" s="473"/>
      <c r="G38" s="473"/>
      <c r="H38" s="473"/>
      <c r="I38" s="473"/>
      <c r="J38" s="473"/>
    </row>
    <row r="39" spans="1:10">
      <c r="A39" s="473"/>
      <c r="B39" s="473"/>
      <c r="C39" s="473"/>
      <c r="D39" s="473"/>
      <c r="E39" s="473"/>
      <c r="F39" s="473"/>
      <c r="G39" s="473"/>
      <c r="H39" s="473"/>
      <c r="I39" s="473"/>
      <c r="J39" s="473"/>
    </row>
    <row r="40" spans="1:10">
      <c r="A40" s="473"/>
      <c r="B40" s="473"/>
      <c r="C40" s="473"/>
      <c r="D40" s="473"/>
      <c r="E40" s="473"/>
      <c r="F40" s="473"/>
      <c r="G40" s="473"/>
      <c r="H40" s="473"/>
      <c r="I40" s="473"/>
      <c r="J40" s="473"/>
    </row>
    <row r="41" spans="1:10">
      <c r="A41" s="473"/>
      <c r="B41" s="473"/>
      <c r="C41" s="473"/>
      <c r="D41" s="473"/>
      <c r="E41" s="473"/>
      <c r="F41" s="473"/>
      <c r="G41" s="473"/>
      <c r="H41" s="473"/>
      <c r="I41" s="473"/>
      <c r="J41" s="473"/>
    </row>
    <row r="42" spans="1:10">
      <c r="A42" s="507"/>
      <c r="B42" s="507"/>
      <c r="C42" s="473"/>
      <c r="D42" s="473"/>
      <c r="E42" s="473"/>
      <c r="F42" s="473"/>
      <c r="G42" s="473"/>
      <c r="H42" s="473"/>
      <c r="I42" s="473"/>
      <c r="J42" s="473"/>
    </row>
    <row r="43" spans="1:10">
      <c r="A43" s="507"/>
      <c r="B43" s="507"/>
      <c r="C43" s="473"/>
      <c r="D43" s="473"/>
      <c r="E43" s="473"/>
      <c r="F43" s="473"/>
      <c r="G43" s="473"/>
      <c r="H43" s="473"/>
      <c r="I43" s="473"/>
      <c r="J43" s="473"/>
    </row>
    <row r="44" spans="1:10">
      <c r="A44" s="473"/>
      <c r="B44" s="473"/>
      <c r="C44" s="473"/>
      <c r="D44" s="473"/>
      <c r="E44" s="473"/>
      <c r="F44" s="473"/>
      <c r="G44" s="473"/>
      <c r="H44" s="473"/>
      <c r="I44" s="473"/>
      <c r="J44" s="473"/>
    </row>
    <row r="45" spans="1:10">
      <c r="A45" s="473"/>
      <c r="B45" s="473"/>
      <c r="C45" s="473"/>
      <c r="D45" s="473"/>
      <c r="E45" s="473"/>
      <c r="F45" s="473"/>
      <c r="G45" s="473"/>
      <c r="H45" s="473"/>
      <c r="I45" s="473"/>
      <c r="J45" s="473"/>
    </row>
    <row r="46" spans="1:10">
      <c r="A46" s="473"/>
      <c r="B46" s="473"/>
      <c r="C46" s="473"/>
      <c r="D46" s="473"/>
      <c r="E46" s="473"/>
      <c r="F46" s="473"/>
      <c r="G46" s="473"/>
      <c r="H46" s="473"/>
      <c r="I46" s="473"/>
      <c r="J46" s="473"/>
    </row>
    <row r="47" spans="1:10">
      <c r="A47" s="473"/>
      <c r="B47" s="473"/>
      <c r="C47" s="473"/>
      <c r="D47" s="473"/>
      <c r="E47" s="473"/>
      <c r="F47" s="473"/>
      <c r="G47" s="473"/>
      <c r="H47" s="473"/>
      <c r="I47" s="473"/>
      <c r="J47" s="473"/>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C6" sqref="C6:C19"/>
    </sheetView>
  </sheetViews>
  <sheetFormatPr defaultColWidth="9.1796875" defaultRowHeight="12"/>
  <cols>
    <col min="1" max="1" width="11.81640625" style="470" bestFit="1" customWidth="1"/>
    <col min="2" max="2" width="108" style="470" bestFit="1" customWidth="1"/>
    <col min="3" max="4" width="35.54296875" style="470" customWidth="1"/>
    <col min="5" max="16384" width="9.1796875" style="470"/>
  </cols>
  <sheetData>
    <row r="1" spans="1:4" ht="13">
      <c r="A1" s="460" t="s">
        <v>30</v>
      </c>
      <c r="B1" s="3" t="str">
        <f>'Info '!C2</f>
        <v>JSC " Halyk Bank Georgia"</v>
      </c>
    </row>
    <row r="2" spans="1:4" ht="13">
      <c r="A2" s="461" t="s">
        <v>31</v>
      </c>
      <c r="B2" s="497">
        <f>'1. key ratios '!B2</f>
        <v>44834</v>
      </c>
    </row>
    <row r="3" spans="1:4">
      <c r="A3" s="462" t="s">
        <v>587</v>
      </c>
    </row>
    <row r="5" spans="1:4" ht="24">
      <c r="A5" s="722" t="s">
        <v>588</v>
      </c>
      <c r="B5" s="722"/>
      <c r="C5" s="494" t="s">
        <v>589</v>
      </c>
      <c r="D5" s="494" t="s">
        <v>590</v>
      </c>
    </row>
    <row r="6" spans="1:4">
      <c r="A6" s="474">
        <v>1</v>
      </c>
      <c r="B6" s="475" t="s">
        <v>591</v>
      </c>
      <c r="C6" s="588">
        <v>41087895</v>
      </c>
      <c r="D6" s="466">
        <v>0</v>
      </c>
    </row>
    <row r="7" spans="1:4">
      <c r="A7" s="476">
        <v>2</v>
      </c>
      <c r="B7" s="475" t="s">
        <v>592</v>
      </c>
      <c r="C7" s="588">
        <f>SUM(C8:C11)</f>
        <v>6039412.5139000686</v>
      </c>
      <c r="D7" s="466">
        <f>SUM(D8:D11)</f>
        <v>0</v>
      </c>
    </row>
    <row r="8" spans="1:4">
      <c r="A8" s="477">
        <v>2.1</v>
      </c>
      <c r="B8" s="478" t="s">
        <v>703</v>
      </c>
      <c r="C8" s="587">
        <v>3448672.7473876807</v>
      </c>
      <c r="D8" s="466">
        <v>0</v>
      </c>
    </row>
    <row r="9" spans="1:4">
      <c r="A9" s="477">
        <v>2.2000000000000002</v>
      </c>
      <c r="B9" s="478" t="s">
        <v>701</v>
      </c>
      <c r="C9" s="587">
        <v>2590739.7665123879</v>
      </c>
      <c r="D9" s="466">
        <v>0</v>
      </c>
    </row>
    <row r="10" spans="1:4">
      <c r="A10" s="477">
        <v>2.2999999999999998</v>
      </c>
      <c r="B10" s="478" t="s">
        <v>593</v>
      </c>
      <c r="C10" s="587">
        <v>0</v>
      </c>
      <c r="D10" s="466">
        <v>0</v>
      </c>
    </row>
    <row r="11" spans="1:4">
      <c r="A11" s="477">
        <v>2.4</v>
      </c>
      <c r="B11" s="478" t="s">
        <v>594</v>
      </c>
      <c r="C11" s="587">
        <v>0</v>
      </c>
      <c r="D11" s="466">
        <v>0</v>
      </c>
    </row>
    <row r="12" spans="1:4">
      <c r="A12" s="474">
        <v>3</v>
      </c>
      <c r="B12" s="475" t="s">
        <v>595</v>
      </c>
      <c r="C12" s="588">
        <f>SUM(C13:C18)</f>
        <v>7226981.5139000686</v>
      </c>
      <c r="D12" s="466">
        <f>SUM(D13:D18)</f>
        <v>0</v>
      </c>
    </row>
    <row r="13" spans="1:4">
      <c r="A13" s="477">
        <v>3.1</v>
      </c>
      <c r="B13" s="478" t="s">
        <v>596</v>
      </c>
      <c r="C13" s="587">
        <v>0</v>
      </c>
      <c r="D13" s="466">
        <v>0</v>
      </c>
    </row>
    <row r="14" spans="1:4">
      <c r="A14" s="477">
        <v>3.2</v>
      </c>
      <c r="B14" s="478" t="s">
        <v>597</v>
      </c>
      <c r="C14" s="587">
        <v>1406767.4266763437</v>
      </c>
      <c r="D14" s="466">
        <v>0</v>
      </c>
    </row>
    <row r="15" spans="1:4">
      <c r="A15" s="477">
        <v>3.3</v>
      </c>
      <c r="B15" s="478" t="s">
        <v>692</v>
      </c>
      <c r="C15" s="587">
        <v>4192409.8461674284</v>
      </c>
      <c r="D15" s="466">
        <v>0</v>
      </c>
    </row>
    <row r="16" spans="1:4">
      <c r="A16" s="477">
        <v>3.4</v>
      </c>
      <c r="B16" s="478" t="s">
        <v>702</v>
      </c>
      <c r="C16" s="587">
        <v>183929.5306433409</v>
      </c>
      <c r="D16" s="466">
        <v>0</v>
      </c>
    </row>
    <row r="17" spans="1:4">
      <c r="A17" s="476">
        <v>3.5</v>
      </c>
      <c r="B17" s="478" t="s">
        <v>598</v>
      </c>
      <c r="C17" s="587">
        <v>1443874.7104129551</v>
      </c>
      <c r="D17" s="466">
        <v>0</v>
      </c>
    </row>
    <row r="18" spans="1:4">
      <c r="A18" s="477">
        <v>3.6</v>
      </c>
      <c r="B18" s="478" t="s">
        <v>599</v>
      </c>
      <c r="C18" s="587">
        <v>0</v>
      </c>
      <c r="D18" s="466">
        <v>0</v>
      </c>
    </row>
    <row r="19" spans="1:4">
      <c r="A19" s="479">
        <v>4</v>
      </c>
      <c r="B19" s="475" t="s">
        <v>600</v>
      </c>
      <c r="C19" s="588">
        <f>C6+C7-C12</f>
        <v>39900326</v>
      </c>
      <c r="D19" s="472">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C7" sqref="C7:D19"/>
    </sheetView>
  </sheetViews>
  <sheetFormatPr defaultColWidth="9.1796875" defaultRowHeight="12"/>
  <cols>
    <col min="1" max="1" width="11.81640625" style="470" bestFit="1" customWidth="1"/>
    <col min="2" max="2" width="124.7265625" style="470" customWidth="1"/>
    <col min="3" max="3" width="31.54296875" style="470" customWidth="1"/>
    <col min="4" max="4" width="39.1796875" style="470" customWidth="1"/>
    <col min="5" max="16384" width="9.1796875" style="470"/>
  </cols>
  <sheetData>
    <row r="1" spans="1:4" ht="13">
      <c r="A1" s="460" t="s">
        <v>30</v>
      </c>
      <c r="B1" s="3" t="str">
        <f>'Info '!C2</f>
        <v>JSC " Halyk Bank Georgia"</v>
      </c>
    </row>
    <row r="2" spans="1:4" ht="13">
      <c r="A2" s="461" t="s">
        <v>31</v>
      </c>
      <c r="B2" s="497">
        <f>'1. key ratios '!B2</f>
        <v>44834</v>
      </c>
    </row>
    <row r="3" spans="1:4">
      <c r="A3" s="462" t="s">
        <v>601</v>
      </c>
    </row>
    <row r="4" spans="1:4">
      <c r="A4" s="462"/>
    </row>
    <row r="5" spans="1:4" ht="15" customHeight="1">
      <c r="A5" s="723" t="s">
        <v>704</v>
      </c>
      <c r="B5" s="724"/>
      <c r="C5" s="727" t="s">
        <v>602</v>
      </c>
      <c r="D5" s="729" t="s">
        <v>603</v>
      </c>
    </row>
    <row r="6" spans="1:4">
      <c r="A6" s="725"/>
      <c r="B6" s="726"/>
      <c r="C6" s="728"/>
      <c r="D6" s="729"/>
    </row>
    <row r="7" spans="1:4">
      <c r="A7" s="472">
        <v>1</v>
      </c>
      <c r="B7" s="472" t="s">
        <v>591</v>
      </c>
      <c r="C7" s="588">
        <v>62902029.759999998</v>
      </c>
      <c r="D7" s="519"/>
    </row>
    <row r="8" spans="1:4">
      <c r="A8" s="466">
        <v>2</v>
      </c>
      <c r="B8" s="466" t="s">
        <v>604</v>
      </c>
      <c r="C8" s="587">
        <v>7973363.2138887607</v>
      </c>
      <c r="D8" s="519"/>
    </row>
    <row r="9" spans="1:4">
      <c r="A9" s="466">
        <v>3</v>
      </c>
      <c r="B9" s="480" t="s">
        <v>605</v>
      </c>
      <c r="C9" s="587">
        <v>0</v>
      </c>
      <c r="D9" s="519"/>
    </row>
    <row r="10" spans="1:4">
      <c r="A10" s="466">
        <v>4</v>
      </c>
      <c r="B10" s="466" t="s">
        <v>606</v>
      </c>
      <c r="C10" s="587">
        <f>SUM(C11:C18)</f>
        <v>8689871.913888758</v>
      </c>
      <c r="D10" s="519"/>
    </row>
    <row r="11" spans="1:4">
      <c r="A11" s="466">
        <v>5</v>
      </c>
      <c r="B11" s="481" t="s">
        <v>607</v>
      </c>
      <c r="C11" s="587">
        <v>0</v>
      </c>
      <c r="D11" s="519"/>
    </row>
    <row r="12" spans="1:4">
      <c r="A12" s="466">
        <v>6</v>
      </c>
      <c r="B12" s="481" t="s">
        <v>608</v>
      </c>
      <c r="C12" s="587">
        <v>0</v>
      </c>
      <c r="D12" s="519"/>
    </row>
    <row r="13" spans="1:4">
      <c r="A13" s="466">
        <v>7</v>
      </c>
      <c r="B13" s="481" t="s">
        <v>609</v>
      </c>
      <c r="C13" s="587">
        <v>3026206.02</v>
      </c>
      <c r="D13" s="519"/>
    </row>
    <row r="14" spans="1:4">
      <c r="A14" s="466">
        <v>8</v>
      </c>
      <c r="B14" s="481" t="s">
        <v>610</v>
      </c>
      <c r="C14" s="587">
        <v>457892.37</v>
      </c>
      <c r="D14" s="587">
        <v>1593309.01</v>
      </c>
    </row>
    <row r="15" spans="1:4">
      <c r="A15" s="466">
        <v>9</v>
      </c>
      <c r="B15" s="481" t="s">
        <v>611</v>
      </c>
      <c r="C15" s="587">
        <v>0</v>
      </c>
      <c r="D15" s="587">
        <v>0</v>
      </c>
    </row>
    <row r="16" spans="1:4">
      <c r="A16" s="466">
        <v>10</v>
      </c>
      <c r="B16" s="481" t="s">
        <v>612</v>
      </c>
      <c r="C16" s="587">
        <v>0</v>
      </c>
      <c r="D16" s="519"/>
    </row>
    <row r="17" spans="1:4">
      <c r="A17" s="466">
        <v>11</v>
      </c>
      <c r="B17" s="481" t="s">
        <v>613</v>
      </c>
      <c r="C17" s="587">
        <v>3028231.284746917</v>
      </c>
      <c r="D17" s="466">
        <v>0</v>
      </c>
    </row>
    <row r="18" spans="1:4">
      <c r="A18" s="466">
        <v>12</v>
      </c>
      <c r="B18" s="478" t="s">
        <v>709</v>
      </c>
      <c r="C18" s="587">
        <v>2177542.23914184</v>
      </c>
      <c r="D18" s="519"/>
    </row>
    <row r="19" spans="1:4">
      <c r="A19" s="472">
        <v>13</v>
      </c>
      <c r="B19" s="508" t="s">
        <v>600</v>
      </c>
      <c r="C19" s="588">
        <f>C7+C8+C9-C10</f>
        <v>62185521.059999995</v>
      </c>
      <c r="D19" s="520"/>
    </row>
    <row r="22" spans="1:4">
      <c r="B22" s="460"/>
    </row>
    <row r="23" spans="1:4">
      <c r="B23" s="461"/>
    </row>
    <row r="24" spans="1:4">
      <c r="B24" s="462"/>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tabSelected="1" zoomScale="71" workbookViewId="0">
      <selection activeCell="D21" sqref="D21"/>
    </sheetView>
  </sheetViews>
  <sheetFormatPr defaultColWidth="9.1796875" defaultRowHeight="12"/>
  <cols>
    <col min="1" max="1" width="11.81640625" style="470" bestFit="1" customWidth="1"/>
    <col min="2" max="2" width="80.7265625" style="470" customWidth="1"/>
    <col min="3" max="3" width="15.54296875" style="585" customWidth="1"/>
    <col min="4" max="5" width="22.26953125" style="585" customWidth="1"/>
    <col min="6" max="6" width="23.453125" style="585" customWidth="1"/>
    <col min="7" max="14" width="22.26953125" style="585" customWidth="1"/>
    <col min="15" max="15" width="23.26953125" style="585" bestFit="1" customWidth="1"/>
    <col min="16" max="16" width="21.7265625" style="585" bestFit="1" customWidth="1"/>
    <col min="17" max="19" width="19" style="585" bestFit="1" customWidth="1"/>
    <col min="20" max="20" width="16.1796875" style="585" customWidth="1"/>
    <col min="21" max="21" width="21" style="585" customWidth="1"/>
    <col min="22" max="22" width="20" style="470" customWidth="1"/>
    <col min="23" max="16384" width="9.1796875" style="470"/>
  </cols>
  <sheetData>
    <row r="1" spans="1:22" ht="13">
      <c r="A1" s="460" t="s">
        <v>30</v>
      </c>
      <c r="B1" s="3" t="str">
        <f>'Info '!C2</f>
        <v>JSC " Halyk Bank Georgia"</v>
      </c>
    </row>
    <row r="2" spans="1:22" ht="13">
      <c r="A2" s="461" t="s">
        <v>31</v>
      </c>
      <c r="B2" s="497">
        <f>'1. key ratios '!B2</f>
        <v>44834</v>
      </c>
      <c r="C2" s="593"/>
    </row>
    <row r="3" spans="1:22">
      <c r="A3" s="462" t="s">
        <v>614</v>
      </c>
    </row>
    <row r="5" spans="1:22" ht="15" customHeight="1">
      <c r="A5" s="727" t="s">
        <v>539</v>
      </c>
      <c r="B5" s="730"/>
      <c r="C5" s="734" t="s">
        <v>615</v>
      </c>
      <c r="D5" s="735"/>
      <c r="E5" s="735"/>
      <c r="F5" s="735"/>
      <c r="G5" s="735"/>
      <c r="H5" s="735"/>
      <c r="I5" s="735"/>
      <c r="J5" s="735"/>
      <c r="K5" s="735"/>
      <c r="L5" s="735"/>
      <c r="M5" s="735"/>
      <c r="N5" s="735"/>
      <c r="O5" s="735"/>
      <c r="P5" s="735"/>
      <c r="Q5" s="735"/>
      <c r="R5" s="735"/>
      <c r="S5" s="735"/>
      <c r="T5" s="735"/>
      <c r="U5" s="736"/>
      <c r="V5" s="509"/>
    </row>
    <row r="6" spans="1:22">
      <c r="A6" s="731"/>
      <c r="B6" s="732"/>
      <c r="C6" s="737" t="s">
        <v>108</v>
      </c>
      <c r="D6" s="739" t="s">
        <v>616</v>
      </c>
      <c r="E6" s="739"/>
      <c r="F6" s="717"/>
      <c r="G6" s="740" t="s">
        <v>617</v>
      </c>
      <c r="H6" s="741"/>
      <c r="I6" s="741"/>
      <c r="J6" s="741"/>
      <c r="K6" s="742"/>
      <c r="L6" s="594"/>
      <c r="M6" s="743" t="s">
        <v>618</v>
      </c>
      <c r="N6" s="743"/>
      <c r="O6" s="717"/>
      <c r="P6" s="717"/>
      <c r="Q6" s="717"/>
      <c r="R6" s="717"/>
      <c r="S6" s="717"/>
      <c r="T6" s="717"/>
      <c r="U6" s="717"/>
      <c r="V6" s="496"/>
    </row>
    <row r="7" spans="1:22" ht="24">
      <c r="A7" s="728"/>
      <c r="B7" s="733"/>
      <c r="C7" s="738"/>
      <c r="D7" s="595"/>
      <c r="E7" s="590" t="s">
        <v>619</v>
      </c>
      <c r="F7" s="590" t="s">
        <v>620</v>
      </c>
      <c r="G7" s="593"/>
      <c r="H7" s="590" t="s">
        <v>619</v>
      </c>
      <c r="I7" s="590" t="s">
        <v>621</v>
      </c>
      <c r="J7" s="590" t="s">
        <v>622</v>
      </c>
      <c r="K7" s="590" t="s">
        <v>623</v>
      </c>
      <c r="L7" s="596"/>
      <c r="M7" s="591" t="s">
        <v>624</v>
      </c>
      <c r="N7" s="590" t="s">
        <v>622</v>
      </c>
      <c r="O7" s="590" t="s">
        <v>625</v>
      </c>
      <c r="P7" s="590" t="s">
        <v>626</v>
      </c>
      <c r="Q7" s="590" t="s">
        <v>627</v>
      </c>
      <c r="R7" s="590" t="s">
        <v>628</v>
      </c>
      <c r="S7" s="590" t="s">
        <v>629</v>
      </c>
      <c r="T7" s="590" t="s">
        <v>630</v>
      </c>
      <c r="U7" s="590" t="s">
        <v>631</v>
      </c>
      <c r="V7" s="509"/>
    </row>
    <row r="8" spans="1:22">
      <c r="A8" s="511">
        <v>1</v>
      </c>
      <c r="B8" s="472" t="s">
        <v>632</v>
      </c>
      <c r="C8" s="588">
        <v>642962317.26000023</v>
      </c>
      <c r="D8" s="588">
        <v>485652369.49000019</v>
      </c>
      <c r="E8" s="588">
        <v>20500879.090000004</v>
      </c>
      <c r="F8" s="588">
        <v>7053.27</v>
      </c>
      <c r="G8" s="588">
        <v>95124426.710000008</v>
      </c>
      <c r="H8" s="588">
        <v>24293921.270000003</v>
      </c>
      <c r="I8" s="588">
        <v>5469642.0699999994</v>
      </c>
      <c r="J8" s="588">
        <v>2703193.2300000004</v>
      </c>
      <c r="K8" s="588">
        <v>82241.74000000002</v>
      </c>
      <c r="L8" s="588">
        <v>62185521.059999965</v>
      </c>
      <c r="M8" s="588">
        <v>6467571.3699999992</v>
      </c>
      <c r="N8" s="588">
        <v>5084176.6399999997</v>
      </c>
      <c r="O8" s="588">
        <v>10187553.990000002</v>
      </c>
      <c r="P8" s="588">
        <v>10934760.449999999</v>
      </c>
      <c r="Q8" s="588">
        <v>4674042.58</v>
      </c>
      <c r="R8" s="588">
        <v>5404487.1600000001</v>
      </c>
      <c r="S8" s="588">
        <v>410492.1</v>
      </c>
      <c r="T8" s="588">
        <v>52721.740000000005</v>
      </c>
      <c r="U8" s="588">
        <v>2502106.6000000006</v>
      </c>
      <c r="V8" s="473"/>
    </row>
    <row r="9" spans="1:22">
      <c r="A9" s="466">
        <v>1.1000000000000001</v>
      </c>
      <c r="B9" s="492" t="s">
        <v>633</v>
      </c>
      <c r="C9" s="587">
        <v>0</v>
      </c>
      <c r="D9" s="587">
        <v>0</v>
      </c>
      <c r="E9" s="587">
        <v>0</v>
      </c>
      <c r="F9" s="587">
        <v>0</v>
      </c>
      <c r="G9" s="587">
        <v>0</v>
      </c>
      <c r="H9" s="587">
        <v>0</v>
      </c>
      <c r="I9" s="587">
        <v>0</v>
      </c>
      <c r="J9" s="587">
        <v>0</v>
      </c>
      <c r="K9" s="587">
        <v>0</v>
      </c>
      <c r="L9" s="587">
        <v>0</v>
      </c>
      <c r="M9" s="587">
        <v>0</v>
      </c>
      <c r="N9" s="587">
        <v>0</v>
      </c>
      <c r="O9" s="587">
        <v>0</v>
      </c>
      <c r="P9" s="587">
        <v>0</v>
      </c>
      <c r="Q9" s="587">
        <v>0</v>
      </c>
      <c r="R9" s="587">
        <v>0</v>
      </c>
      <c r="S9" s="587">
        <v>0</v>
      </c>
      <c r="T9" s="587">
        <v>0</v>
      </c>
      <c r="U9" s="587">
        <v>0</v>
      </c>
      <c r="V9" s="473"/>
    </row>
    <row r="10" spans="1:22">
      <c r="A10" s="466">
        <v>1.2</v>
      </c>
      <c r="B10" s="492" t="s">
        <v>634</v>
      </c>
      <c r="C10" s="587">
        <v>0</v>
      </c>
      <c r="D10" s="587">
        <v>0</v>
      </c>
      <c r="E10" s="587">
        <v>0</v>
      </c>
      <c r="F10" s="587">
        <v>0</v>
      </c>
      <c r="G10" s="587">
        <v>0</v>
      </c>
      <c r="H10" s="587">
        <v>0</v>
      </c>
      <c r="I10" s="587">
        <v>0</v>
      </c>
      <c r="J10" s="587">
        <v>0</v>
      </c>
      <c r="K10" s="587">
        <v>0</v>
      </c>
      <c r="L10" s="587">
        <v>0</v>
      </c>
      <c r="M10" s="587">
        <v>0</v>
      </c>
      <c r="N10" s="587">
        <v>0</v>
      </c>
      <c r="O10" s="587">
        <v>0</v>
      </c>
      <c r="P10" s="587">
        <v>0</v>
      </c>
      <c r="Q10" s="587">
        <v>0</v>
      </c>
      <c r="R10" s="587">
        <v>0</v>
      </c>
      <c r="S10" s="587">
        <v>0</v>
      </c>
      <c r="T10" s="587">
        <v>0</v>
      </c>
      <c r="U10" s="587">
        <v>0</v>
      </c>
      <c r="V10" s="473"/>
    </row>
    <row r="11" spans="1:22">
      <c r="A11" s="466">
        <v>1.3</v>
      </c>
      <c r="B11" s="492" t="s">
        <v>635</v>
      </c>
      <c r="C11" s="587">
        <v>0</v>
      </c>
      <c r="D11" s="587">
        <v>0</v>
      </c>
      <c r="E11" s="587">
        <v>0</v>
      </c>
      <c r="F11" s="587">
        <v>0</v>
      </c>
      <c r="G11" s="587">
        <v>0</v>
      </c>
      <c r="H11" s="587">
        <v>0</v>
      </c>
      <c r="I11" s="587">
        <v>0</v>
      </c>
      <c r="J11" s="587">
        <v>0</v>
      </c>
      <c r="K11" s="587">
        <v>0</v>
      </c>
      <c r="L11" s="587">
        <v>0</v>
      </c>
      <c r="M11" s="587">
        <v>0</v>
      </c>
      <c r="N11" s="587">
        <v>0</v>
      </c>
      <c r="O11" s="587">
        <v>0</v>
      </c>
      <c r="P11" s="587">
        <v>0</v>
      </c>
      <c r="Q11" s="587">
        <v>0</v>
      </c>
      <c r="R11" s="587">
        <v>0</v>
      </c>
      <c r="S11" s="587">
        <v>0</v>
      </c>
      <c r="T11" s="587">
        <v>0</v>
      </c>
      <c r="U11" s="587">
        <v>0</v>
      </c>
      <c r="V11" s="473"/>
    </row>
    <row r="12" spans="1:22">
      <c r="A12" s="466">
        <v>1.4</v>
      </c>
      <c r="B12" s="492" t="s">
        <v>636</v>
      </c>
      <c r="C12" s="587">
        <v>26061888.969999995</v>
      </c>
      <c r="D12" s="587">
        <v>23444726.140000001</v>
      </c>
      <c r="E12" s="587">
        <v>0</v>
      </c>
      <c r="F12" s="587">
        <v>0</v>
      </c>
      <c r="G12" s="587">
        <v>0</v>
      </c>
      <c r="H12" s="587">
        <v>0</v>
      </c>
      <c r="I12" s="587">
        <v>0</v>
      </c>
      <c r="J12" s="587">
        <v>0</v>
      </c>
      <c r="K12" s="587">
        <v>0</v>
      </c>
      <c r="L12" s="587">
        <v>2617162.83</v>
      </c>
      <c r="M12" s="587">
        <v>0</v>
      </c>
      <c r="N12" s="587">
        <v>0</v>
      </c>
      <c r="O12" s="587">
        <v>0</v>
      </c>
      <c r="P12" s="587">
        <v>726976.75</v>
      </c>
      <c r="Q12" s="587">
        <v>1352774.91</v>
      </c>
      <c r="R12" s="587">
        <v>537411.16999999993</v>
      </c>
      <c r="S12" s="587">
        <v>0</v>
      </c>
      <c r="T12" s="587">
        <v>0</v>
      </c>
      <c r="U12" s="587">
        <v>62530.17</v>
      </c>
      <c r="V12" s="473"/>
    </row>
    <row r="13" spans="1:22">
      <c r="A13" s="466">
        <v>1.5</v>
      </c>
      <c r="B13" s="492" t="s">
        <v>637</v>
      </c>
      <c r="C13" s="587">
        <v>363192527.1200003</v>
      </c>
      <c r="D13" s="587">
        <v>255069890.61999992</v>
      </c>
      <c r="E13" s="587">
        <v>13650703.880000003</v>
      </c>
      <c r="F13" s="587">
        <v>0</v>
      </c>
      <c r="G13" s="587">
        <v>77170225.290000007</v>
      </c>
      <c r="H13" s="587">
        <v>22271326.630000003</v>
      </c>
      <c r="I13" s="587">
        <v>3605450.1599999997</v>
      </c>
      <c r="J13" s="587">
        <v>1105748.6200000001</v>
      </c>
      <c r="K13" s="587">
        <v>0</v>
      </c>
      <c r="L13" s="587">
        <v>30952411.209999993</v>
      </c>
      <c r="M13" s="587">
        <v>3806661.1100000003</v>
      </c>
      <c r="N13" s="587">
        <v>4405860.1399999997</v>
      </c>
      <c r="O13" s="587">
        <v>3947963.73</v>
      </c>
      <c r="P13" s="587">
        <v>5747850.0899999999</v>
      </c>
      <c r="Q13" s="587">
        <v>2278771.9500000002</v>
      </c>
      <c r="R13" s="587">
        <v>2064522.47</v>
      </c>
      <c r="S13" s="587">
        <v>0</v>
      </c>
      <c r="T13" s="587">
        <v>0</v>
      </c>
      <c r="U13" s="587">
        <v>1061677.43</v>
      </c>
      <c r="V13" s="473"/>
    </row>
    <row r="14" spans="1:22">
      <c r="A14" s="466">
        <v>1.6</v>
      </c>
      <c r="B14" s="492" t="s">
        <v>638</v>
      </c>
      <c r="C14" s="587">
        <v>253707901.16999993</v>
      </c>
      <c r="D14" s="587">
        <v>207137752.73000026</v>
      </c>
      <c r="E14" s="587">
        <v>6850175.2100000009</v>
      </c>
      <c r="F14" s="587">
        <v>7053.27</v>
      </c>
      <c r="G14" s="587">
        <v>17954201.419999998</v>
      </c>
      <c r="H14" s="587">
        <v>2022594.6400000001</v>
      </c>
      <c r="I14" s="587">
        <v>1864191.91</v>
      </c>
      <c r="J14" s="587">
        <v>1597444.61</v>
      </c>
      <c r="K14" s="587">
        <v>82241.74000000002</v>
      </c>
      <c r="L14" s="587">
        <v>28615947.019999973</v>
      </c>
      <c r="M14" s="587">
        <v>2660910.2599999993</v>
      </c>
      <c r="N14" s="587">
        <v>678316.49999999988</v>
      </c>
      <c r="O14" s="587">
        <v>6239590.2600000016</v>
      </c>
      <c r="P14" s="587">
        <v>4459933.6100000003</v>
      </c>
      <c r="Q14" s="587">
        <v>1042495.7199999997</v>
      </c>
      <c r="R14" s="587">
        <v>2802553.5200000005</v>
      </c>
      <c r="S14" s="587">
        <v>410492.1</v>
      </c>
      <c r="T14" s="587">
        <v>52721.740000000005</v>
      </c>
      <c r="U14" s="587">
        <v>1377899.0000000005</v>
      </c>
      <c r="V14" s="473"/>
    </row>
    <row r="15" spans="1:22">
      <c r="A15" s="511">
        <v>2</v>
      </c>
      <c r="B15" s="472" t="s">
        <v>639</v>
      </c>
      <c r="C15" s="588">
        <v>16609443</v>
      </c>
      <c r="D15" s="588">
        <v>16609443</v>
      </c>
      <c r="E15" s="588">
        <v>0</v>
      </c>
      <c r="F15" s="588">
        <v>0</v>
      </c>
      <c r="G15" s="588">
        <v>0</v>
      </c>
      <c r="H15" s="588">
        <v>0</v>
      </c>
      <c r="I15" s="588">
        <v>0</v>
      </c>
      <c r="J15" s="588">
        <v>0</v>
      </c>
      <c r="K15" s="588">
        <v>0</v>
      </c>
      <c r="L15" s="588">
        <v>0</v>
      </c>
      <c r="M15" s="588">
        <v>0</v>
      </c>
      <c r="N15" s="588">
        <v>0</v>
      </c>
      <c r="O15" s="588">
        <v>0</v>
      </c>
      <c r="P15" s="588">
        <v>0</v>
      </c>
      <c r="Q15" s="588">
        <v>0</v>
      </c>
      <c r="R15" s="588">
        <v>0</v>
      </c>
      <c r="S15" s="588">
        <v>0</v>
      </c>
      <c r="T15" s="588">
        <v>0</v>
      </c>
      <c r="U15" s="588">
        <v>0</v>
      </c>
      <c r="V15" s="473"/>
    </row>
    <row r="16" spans="1:22">
      <c r="A16" s="466">
        <v>2.1</v>
      </c>
      <c r="B16" s="492" t="s">
        <v>633</v>
      </c>
      <c r="C16" s="587"/>
      <c r="D16" s="587"/>
      <c r="E16" s="587"/>
      <c r="F16" s="587"/>
      <c r="G16" s="587"/>
      <c r="H16" s="587"/>
      <c r="I16" s="587"/>
      <c r="J16" s="587"/>
      <c r="K16" s="587"/>
      <c r="L16" s="587"/>
      <c r="M16" s="587"/>
      <c r="N16" s="587"/>
      <c r="O16" s="587"/>
      <c r="P16" s="587"/>
      <c r="Q16" s="587"/>
      <c r="R16" s="587"/>
      <c r="S16" s="587"/>
      <c r="T16" s="587"/>
      <c r="U16" s="587"/>
      <c r="V16" s="473"/>
    </row>
    <row r="17" spans="1:22">
      <c r="A17" s="466">
        <v>2.2000000000000002</v>
      </c>
      <c r="B17" s="492" t="s">
        <v>634</v>
      </c>
      <c r="C17" s="587">
        <v>16609443</v>
      </c>
      <c r="D17" s="587">
        <v>16609443</v>
      </c>
      <c r="E17" s="587"/>
      <c r="F17" s="587"/>
      <c r="G17" s="587"/>
      <c r="H17" s="587"/>
      <c r="I17" s="587"/>
      <c r="J17" s="587"/>
      <c r="K17" s="587"/>
      <c r="L17" s="587"/>
      <c r="M17" s="587"/>
      <c r="N17" s="587"/>
      <c r="O17" s="587"/>
      <c r="P17" s="587"/>
      <c r="Q17" s="587"/>
      <c r="R17" s="587"/>
      <c r="S17" s="587"/>
      <c r="T17" s="587"/>
      <c r="U17" s="587"/>
      <c r="V17" s="473"/>
    </row>
    <row r="18" spans="1:22">
      <c r="A18" s="466">
        <v>2.2999999999999998</v>
      </c>
      <c r="B18" s="492" t="s">
        <v>635</v>
      </c>
      <c r="C18" s="587"/>
      <c r="D18" s="587"/>
      <c r="E18" s="587"/>
      <c r="F18" s="587"/>
      <c r="G18" s="587"/>
      <c r="H18" s="587"/>
      <c r="I18" s="587"/>
      <c r="J18" s="587"/>
      <c r="K18" s="587"/>
      <c r="L18" s="587"/>
      <c r="M18" s="587"/>
      <c r="N18" s="587"/>
      <c r="O18" s="587"/>
      <c r="P18" s="587"/>
      <c r="Q18" s="587"/>
      <c r="R18" s="587"/>
      <c r="S18" s="587"/>
      <c r="T18" s="587"/>
      <c r="U18" s="587"/>
      <c r="V18" s="473"/>
    </row>
    <row r="19" spans="1:22">
      <c r="A19" s="466">
        <v>2.4</v>
      </c>
      <c r="B19" s="492" t="s">
        <v>636</v>
      </c>
      <c r="C19" s="587"/>
      <c r="D19" s="587"/>
      <c r="E19" s="587"/>
      <c r="F19" s="587"/>
      <c r="G19" s="587"/>
      <c r="H19" s="587"/>
      <c r="I19" s="587"/>
      <c r="J19" s="587"/>
      <c r="K19" s="587"/>
      <c r="L19" s="587"/>
      <c r="M19" s="587"/>
      <c r="N19" s="587"/>
      <c r="O19" s="587"/>
      <c r="P19" s="587"/>
      <c r="Q19" s="587"/>
      <c r="R19" s="587"/>
      <c r="S19" s="587"/>
      <c r="T19" s="587"/>
      <c r="U19" s="587"/>
      <c r="V19" s="473"/>
    </row>
    <row r="20" spans="1:22">
      <c r="A20" s="466">
        <v>2.5</v>
      </c>
      <c r="B20" s="492" t="s">
        <v>637</v>
      </c>
      <c r="C20" s="587"/>
      <c r="D20" s="587"/>
      <c r="E20" s="587"/>
      <c r="F20" s="587"/>
      <c r="G20" s="587"/>
      <c r="H20" s="587"/>
      <c r="I20" s="587"/>
      <c r="J20" s="587"/>
      <c r="K20" s="587"/>
      <c r="L20" s="587"/>
      <c r="M20" s="587"/>
      <c r="N20" s="587"/>
      <c r="O20" s="587"/>
      <c r="P20" s="587"/>
      <c r="Q20" s="587"/>
      <c r="R20" s="587"/>
      <c r="S20" s="587"/>
      <c r="T20" s="587"/>
      <c r="U20" s="587"/>
      <c r="V20" s="473"/>
    </row>
    <row r="21" spans="1:22">
      <c r="A21" s="466">
        <v>2.6</v>
      </c>
      <c r="B21" s="492" t="s">
        <v>638</v>
      </c>
      <c r="C21" s="587"/>
      <c r="D21" s="587"/>
      <c r="E21" s="587"/>
      <c r="F21" s="587"/>
      <c r="G21" s="587"/>
      <c r="H21" s="587"/>
      <c r="I21" s="587"/>
      <c r="J21" s="587"/>
      <c r="K21" s="587"/>
      <c r="L21" s="587"/>
      <c r="M21" s="587"/>
      <c r="N21" s="587"/>
      <c r="O21" s="587"/>
      <c r="P21" s="587"/>
      <c r="Q21" s="587"/>
      <c r="R21" s="587"/>
      <c r="S21" s="587"/>
      <c r="T21" s="587"/>
      <c r="U21" s="587"/>
      <c r="V21" s="473"/>
    </row>
    <row r="22" spans="1:22">
      <c r="A22" s="511">
        <v>3</v>
      </c>
      <c r="B22" s="472" t="s">
        <v>694</v>
      </c>
      <c r="C22" s="588">
        <v>39366751.759999998</v>
      </c>
      <c r="D22" s="588">
        <v>32696232.459999997</v>
      </c>
      <c r="E22" s="597">
        <v>0</v>
      </c>
      <c r="F22" s="597"/>
      <c r="G22" s="588">
        <v>6623502.71</v>
      </c>
      <c r="H22" s="597"/>
      <c r="I22" s="597"/>
      <c r="J22" s="597"/>
      <c r="K22" s="597"/>
      <c r="L22" s="588">
        <v>47016.59</v>
      </c>
      <c r="M22" s="597"/>
      <c r="N22" s="597"/>
      <c r="O22" s="597"/>
      <c r="P22" s="597"/>
      <c r="Q22" s="597"/>
      <c r="R22" s="597"/>
      <c r="S22" s="597"/>
      <c r="T22" s="597"/>
      <c r="U22" s="588">
        <v>39073.5</v>
      </c>
      <c r="V22" s="473"/>
    </row>
    <row r="23" spans="1:22">
      <c r="A23" s="466">
        <v>3.1</v>
      </c>
      <c r="B23" s="492" t="s">
        <v>633</v>
      </c>
      <c r="C23" s="587">
        <v>0</v>
      </c>
      <c r="D23" s="587">
        <v>0</v>
      </c>
      <c r="E23" s="597">
        <v>0</v>
      </c>
      <c r="F23" s="597"/>
      <c r="G23" s="587">
        <v>0</v>
      </c>
      <c r="H23" s="597"/>
      <c r="I23" s="597"/>
      <c r="J23" s="597"/>
      <c r="K23" s="597"/>
      <c r="L23" s="587">
        <v>0</v>
      </c>
      <c r="M23" s="597"/>
      <c r="N23" s="597"/>
      <c r="O23" s="597"/>
      <c r="P23" s="597"/>
      <c r="Q23" s="597"/>
      <c r="R23" s="597"/>
      <c r="S23" s="597"/>
      <c r="T23" s="597"/>
      <c r="U23" s="587">
        <v>0</v>
      </c>
      <c r="V23" s="473"/>
    </row>
    <row r="24" spans="1:22">
      <c r="A24" s="466">
        <v>3.2</v>
      </c>
      <c r="B24" s="492" t="s">
        <v>634</v>
      </c>
      <c r="C24" s="587">
        <v>0</v>
      </c>
      <c r="D24" s="587">
        <v>0</v>
      </c>
      <c r="E24" s="597">
        <v>0</v>
      </c>
      <c r="F24" s="597"/>
      <c r="G24" s="587">
        <v>0</v>
      </c>
      <c r="H24" s="597"/>
      <c r="I24" s="597"/>
      <c r="J24" s="597"/>
      <c r="K24" s="597"/>
      <c r="L24" s="587">
        <v>0</v>
      </c>
      <c r="M24" s="597"/>
      <c r="N24" s="597"/>
      <c r="O24" s="597"/>
      <c r="P24" s="597"/>
      <c r="Q24" s="597"/>
      <c r="R24" s="597"/>
      <c r="S24" s="597"/>
      <c r="T24" s="597"/>
      <c r="U24" s="587">
        <v>0</v>
      </c>
      <c r="V24" s="473"/>
    </row>
    <row r="25" spans="1:22">
      <c r="A25" s="466">
        <v>3.3</v>
      </c>
      <c r="B25" s="492" t="s">
        <v>635</v>
      </c>
      <c r="C25" s="587">
        <v>0</v>
      </c>
      <c r="D25" s="587">
        <v>0</v>
      </c>
      <c r="E25" s="597">
        <v>0</v>
      </c>
      <c r="F25" s="597"/>
      <c r="G25" s="587">
        <v>0</v>
      </c>
      <c r="H25" s="597"/>
      <c r="I25" s="597"/>
      <c r="J25" s="597"/>
      <c r="K25" s="597"/>
      <c r="L25" s="587">
        <v>0</v>
      </c>
      <c r="M25" s="597"/>
      <c r="N25" s="597"/>
      <c r="O25" s="597"/>
      <c r="P25" s="597"/>
      <c r="Q25" s="597"/>
      <c r="R25" s="597"/>
      <c r="S25" s="597"/>
      <c r="T25" s="597"/>
      <c r="U25" s="587">
        <v>0</v>
      </c>
      <c r="V25" s="473"/>
    </row>
    <row r="26" spans="1:22">
      <c r="A26" s="466">
        <v>3.4</v>
      </c>
      <c r="B26" s="492" t="s">
        <v>636</v>
      </c>
      <c r="C26" s="587">
        <v>56902.46</v>
      </c>
      <c r="D26" s="587">
        <v>56902.46</v>
      </c>
      <c r="E26" s="597">
        <v>0</v>
      </c>
      <c r="F26" s="597"/>
      <c r="G26" s="587">
        <v>0</v>
      </c>
      <c r="H26" s="597"/>
      <c r="I26" s="597"/>
      <c r="J26" s="597"/>
      <c r="K26" s="597"/>
      <c r="L26" s="587">
        <v>0</v>
      </c>
      <c r="M26" s="597"/>
      <c r="N26" s="597"/>
      <c r="O26" s="597"/>
      <c r="P26" s="597"/>
      <c r="Q26" s="597"/>
      <c r="R26" s="597"/>
      <c r="S26" s="597"/>
      <c r="T26" s="597"/>
      <c r="U26" s="587">
        <v>0</v>
      </c>
      <c r="V26" s="473"/>
    </row>
    <row r="27" spans="1:22">
      <c r="A27" s="466">
        <v>3.5</v>
      </c>
      <c r="B27" s="492" t="s">
        <v>637</v>
      </c>
      <c r="C27" s="587">
        <v>36868759.649999999</v>
      </c>
      <c r="D27" s="587">
        <v>30241799.649999999</v>
      </c>
      <c r="E27" s="597">
        <v>0</v>
      </c>
      <c r="F27" s="597"/>
      <c r="G27" s="587">
        <v>6614067</v>
      </c>
      <c r="H27" s="597"/>
      <c r="I27" s="597"/>
      <c r="J27" s="597"/>
      <c r="K27" s="597"/>
      <c r="L27" s="587">
        <v>12893</v>
      </c>
      <c r="M27" s="597"/>
      <c r="N27" s="597"/>
      <c r="O27" s="597"/>
      <c r="P27" s="597"/>
      <c r="Q27" s="597"/>
      <c r="R27" s="597"/>
      <c r="S27" s="597"/>
      <c r="T27" s="597"/>
      <c r="U27" s="587">
        <v>12893</v>
      </c>
      <c r="V27" s="473"/>
    </row>
    <row r="28" spans="1:22">
      <c r="A28" s="466">
        <v>3.6</v>
      </c>
      <c r="B28" s="492" t="s">
        <v>638</v>
      </c>
      <c r="C28" s="587">
        <v>2441089.649999998</v>
      </c>
      <c r="D28" s="587">
        <v>2397530.3499999964</v>
      </c>
      <c r="E28" s="597">
        <v>0</v>
      </c>
      <c r="F28" s="597"/>
      <c r="G28" s="587">
        <v>9435.7100000000009</v>
      </c>
      <c r="H28" s="597"/>
      <c r="I28" s="597"/>
      <c r="J28" s="597"/>
      <c r="K28" s="597"/>
      <c r="L28" s="587">
        <v>34123.589999999997</v>
      </c>
      <c r="M28" s="597"/>
      <c r="N28" s="597"/>
      <c r="O28" s="597"/>
      <c r="P28" s="597"/>
      <c r="Q28" s="597"/>
      <c r="R28" s="597"/>
      <c r="S28" s="597"/>
      <c r="T28" s="597"/>
      <c r="U28" s="587">
        <v>26180.499999999996</v>
      </c>
      <c r="V28" s="473"/>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topLeftCell="K13" workbookViewId="0">
      <selection activeCell="C8" sqref="C8:T22"/>
    </sheetView>
  </sheetViews>
  <sheetFormatPr defaultColWidth="9.1796875" defaultRowHeight="12"/>
  <cols>
    <col min="1" max="1" width="11.81640625" style="470" bestFit="1" customWidth="1"/>
    <col min="2" max="2" width="90.26953125" style="470" bestFit="1" customWidth="1"/>
    <col min="3" max="3" width="19.54296875" style="470" customWidth="1"/>
    <col min="4" max="4" width="21.1796875" style="470" customWidth="1"/>
    <col min="5" max="5" width="17.1796875" style="470" customWidth="1"/>
    <col min="6" max="6" width="22.26953125" style="470" customWidth="1"/>
    <col min="7" max="7" width="19.26953125" style="470" customWidth="1"/>
    <col min="8" max="8" width="17.1796875" style="470" customWidth="1"/>
    <col min="9" max="14" width="22.26953125" style="470" customWidth="1"/>
    <col min="15" max="15" width="23" style="470" customWidth="1"/>
    <col min="16" max="16" width="21.7265625" style="470" bestFit="1" customWidth="1"/>
    <col min="17" max="19" width="19" style="470" bestFit="1" customWidth="1"/>
    <col min="20" max="20" width="14.7265625" style="470" customWidth="1"/>
    <col min="21" max="21" width="20" style="470" customWidth="1"/>
    <col min="22" max="16384" width="9.1796875" style="470"/>
  </cols>
  <sheetData>
    <row r="1" spans="1:21" ht="13">
      <c r="A1" s="460" t="s">
        <v>30</v>
      </c>
      <c r="B1" s="3" t="str">
        <f>'Info '!C2</f>
        <v>JSC " Halyk Bank Georgia"</v>
      </c>
    </row>
    <row r="2" spans="1:21" ht="13">
      <c r="A2" s="461" t="s">
        <v>31</v>
      </c>
      <c r="B2" s="497">
        <f>'1. key ratios '!B2</f>
        <v>44834</v>
      </c>
      <c r="C2" s="497"/>
    </row>
    <row r="3" spans="1:21">
      <c r="A3" s="462" t="s">
        <v>641</v>
      </c>
    </row>
    <row r="5" spans="1:21" ht="13.5" customHeight="1">
      <c r="A5" s="744" t="s">
        <v>642</v>
      </c>
      <c r="B5" s="745"/>
      <c r="C5" s="753" t="s">
        <v>643</v>
      </c>
      <c r="D5" s="761"/>
      <c r="E5" s="761"/>
      <c r="F5" s="761"/>
      <c r="G5" s="761"/>
      <c r="H5" s="761"/>
      <c r="I5" s="761"/>
      <c r="J5" s="761"/>
      <c r="K5" s="761"/>
      <c r="L5" s="761"/>
      <c r="M5" s="761"/>
      <c r="N5" s="761"/>
      <c r="O5" s="761"/>
      <c r="P5" s="761"/>
      <c r="Q5" s="761"/>
      <c r="R5" s="761"/>
      <c r="S5" s="761"/>
      <c r="T5" s="755"/>
      <c r="U5" s="509"/>
    </row>
    <row r="6" spans="1:21">
      <c r="A6" s="746"/>
      <c r="B6" s="747"/>
      <c r="C6" s="759" t="s">
        <v>108</v>
      </c>
      <c r="D6" s="750" t="s">
        <v>644</v>
      </c>
      <c r="E6" s="751"/>
      <c r="F6" s="752"/>
      <c r="G6" s="753" t="s">
        <v>645</v>
      </c>
      <c r="H6" s="754"/>
      <c r="I6" s="754"/>
      <c r="J6" s="754"/>
      <c r="K6" s="755"/>
      <c r="L6" s="756" t="s">
        <v>646</v>
      </c>
      <c r="M6" s="757"/>
      <c r="N6" s="757"/>
      <c r="O6" s="757"/>
      <c r="P6" s="757"/>
      <c r="Q6" s="757"/>
      <c r="R6" s="757"/>
      <c r="S6" s="757"/>
      <c r="T6" s="758"/>
      <c r="U6" s="496"/>
    </row>
    <row r="7" spans="1:21">
      <c r="A7" s="748"/>
      <c r="B7" s="749"/>
      <c r="C7" s="760"/>
      <c r="D7" s="601"/>
      <c r="E7" s="534" t="s">
        <v>619</v>
      </c>
      <c r="F7" s="534" t="s">
        <v>620</v>
      </c>
      <c r="G7" s="601"/>
      <c r="H7" s="533" t="s">
        <v>619</v>
      </c>
      <c r="I7" s="533" t="s">
        <v>621</v>
      </c>
      <c r="J7" s="533" t="s">
        <v>622</v>
      </c>
      <c r="K7" s="533" t="s">
        <v>623</v>
      </c>
      <c r="L7" s="512"/>
      <c r="M7" s="534" t="s">
        <v>624</v>
      </c>
      <c r="N7" s="534" t="s">
        <v>622</v>
      </c>
      <c r="O7" s="534" t="s">
        <v>625</v>
      </c>
      <c r="P7" s="534" t="s">
        <v>626</v>
      </c>
      <c r="Q7" s="534" t="s">
        <v>627</v>
      </c>
      <c r="R7" s="534" t="s">
        <v>628</v>
      </c>
      <c r="S7" s="534" t="s">
        <v>629</v>
      </c>
      <c r="T7" s="510" t="s">
        <v>630</v>
      </c>
      <c r="U7" s="509"/>
    </row>
    <row r="8" spans="1:21">
      <c r="A8" s="512">
        <v>1</v>
      </c>
      <c r="B8" s="508" t="s">
        <v>632</v>
      </c>
      <c r="C8" s="599">
        <v>642962317.25999928</v>
      </c>
      <c r="D8" s="599">
        <v>485652369.48999935</v>
      </c>
      <c r="E8" s="599">
        <v>20500879.090000007</v>
      </c>
      <c r="F8" s="599">
        <v>7053.27</v>
      </c>
      <c r="G8" s="599">
        <v>95124426.709999993</v>
      </c>
      <c r="H8" s="599">
        <v>24293921.270000007</v>
      </c>
      <c r="I8" s="599">
        <v>5469642.0700000003</v>
      </c>
      <c r="J8" s="599">
        <v>2703193.2300000004</v>
      </c>
      <c r="K8" s="599">
        <v>82241.740000000005</v>
      </c>
      <c r="L8" s="599">
        <v>62185521.059999965</v>
      </c>
      <c r="M8" s="599">
        <v>6467571.370000001</v>
      </c>
      <c r="N8" s="599">
        <v>5084176.6399999987</v>
      </c>
      <c r="O8" s="599">
        <v>10187553.990000006</v>
      </c>
      <c r="P8" s="599">
        <v>10934760.449999999</v>
      </c>
      <c r="Q8" s="599">
        <v>4674042.58</v>
      </c>
      <c r="R8" s="599">
        <v>5404487.1600000001</v>
      </c>
      <c r="S8" s="599">
        <v>410492.10000000003</v>
      </c>
      <c r="T8" s="599">
        <v>52721.740000000005</v>
      </c>
      <c r="U8" s="473"/>
    </row>
    <row r="9" spans="1:21">
      <c r="A9" s="492">
        <v>1.1000000000000001</v>
      </c>
      <c r="B9" s="492" t="s">
        <v>647</v>
      </c>
      <c r="C9" s="600">
        <v>632403419.66999924</v>
      </c>
      <c r="D9" s="600">
        <v>477111655.44999933</v>
      </c>
      <c r="E9" s="600">
        <v>20269940.780000009</v>
      </c>
      <c r="F9" s="600">
        <v>7053.27</v>
      </c>
      <c r="G9" s="600">
        <v>94768070.419999987</v>
      </c>
      <c r="H9" s="600">
        <v>24220647.920000006</v>
      </c>
      <c r="I9" s="600">
        <v>5383650.2400000002</v>
      </c>
      <c r="J9" s="600">
        <v>2703193.2300000004</v>
      </c>
      <c r="K9" s="600">
        <v>82241.740000000005</v>
      </c>
      <c r="L9" s="600">
        <v>60523693.799999967</v>
      </c>
      <c r="M9" s="600">
        <v>6428988.7500000009</v>
      </c>
      <c r="N9" s="600">
        <v>4985555.2899999991</v>
      </c>
      <c r="O9" s="600">
        <v>9909477.4500000067</v>
      </c>
      <c r="P9" s="600">
        <v>10424153.92</v>
      </c>
      <c r="Q9" s="600">
        <v>4521223.63</v>
      </c>
      <c r="R9" s="600">
        <v>5047651.91</v>
      </c>
      <c r="S9" s="600">
        <v>346926.17000000004</v>
      </c>
      <c r="T9" s="600">
        <v>47368.480000000003</v>
      </c>
      <c r="U9" s="473"/>
    </row>
    <row r="10" spans="1:21">
      <c r="A10" s="513" t="s">
        <v>14</v>
      </c>
      <c r="B10" s="513" t="s">
        <v>648</v>
      </c>
      <c r="C10" s="600">
        <v>597812671.33999991</v>
      </c>
      <c r="D10" s="600">
        <v>451013537.75999993</v>
      </c>
      <c r="E10" s="600">
        <v>20249433.550000001</v>
      </c>
      <c r="F10" s="600">
        <v>7053.27</v>
      </c>
      <c r="G10" s="600">
        <v>92045378.710000008</v>
      </c>
      <c r="H10" s="600">
        <v>22005116.230000004</v>
      </c>
      <c r="I10" s="600">
        <v>5382813.4900000002</v>
      </c>
      <c r="J10" s="600">
        <v>2703193.2300000004</v>
      </c>
      <c r="K10" s="600">
        <v>82241.740000000005</v>
      </c>
      <c r="L10" s="600">
        <v>54753754.869999975</v>
      </c>
      <c r="M10" s="600">
        <v>5142552.8500000006</v>
      </c>
      <c r="N10" s="600">
        <v>4983962.82</v>
      </c>
      <c r="O10" s="600">
        <v>9904403.0599999987</v>
      </c>
      <c r="P10" s="600">
        <v>9417468.9299999997</v>
      </c>
      <c r="Q10" s="600">
        <v>1366297.8</v>
      </c>
      <c r="R10" s="600">
        <v>4911804.79</v>
      </c>
      <c r="S10" s="600">
        <v>328875.80000000005</v>
      </c>
      <c r="T10" s="600">
        <v>47368.480000000003</v>
      </c>
      <c r="U10" s="473"/>
    </row>
    <row r="11" spans="1:21">
      <c r="A11" s="482" t="s">
        <v>649</v>
      </c>
      <c r="B11" s="482" t="s">
        <v>650</v>
      </c>
      <c r="C11" s="600">
        <v>468619907.31999993</v>
      </c>
      <c r="D11" s="600">
        <v>350676680.23999995</v>
      </c>
      <c r="E11" s="600">
        <v>15832611.390000002</v>
      </c>
      <c r="F11" s="600">
        <v>7053.27</v>
      </c>
      <c r="G11" s="600">
        <v>77801166.600000009</v>
      </c>
      <c r="H11" s="600">
        <v>17178173.000000004</v>
      </c>
      <c r="I11" s="600">
        <v>4457412.83</v>
      </c>
      <c r="J11" s="600">
        <v>2328619.5700000003</v>
      </c>
      <c r="K11" s="600">
        <v>33632.370000000003</v>
      </c>
      <c r="L11" s="600">
        <v>40142060.479999982</v>
      </c>
      <c r="M11" s="600">
        <v>3606777.7200000007</v>
      </c>
      <c r="N11" s="600">
        <v>2269490.8500000006</v>
      </c>
      <c r="O11" s="600">
        <v>8545145.6899999995</v>
      </c>
      <c r="P11" s="600">
        <v>6104139.3500000006</v>
      </c>
      <c r="Q11" s="600">
        <v>1071517.82</v>
      </c>
      <c r="R11" s="600">
        <v>4911804.79</v>
      </c>
      <c r="S11" s="600">
        <v>36942.370000000003</v>
      </c>
      <c r="T11" s="600">
        <v>47368.480000000003</v>
      </c>
      <c r="U11" s="473"/>
    </row>
    <row r="12" spans="1:21">
      <c r="A12" s="482" t="s">
        <v>651</v>
      </c>
      <c r="B12" s="482" t="s">
        <v>652</v>
      </c>
      <c r="C12" s="600">
        <v>77114318.879999965</v>
      </c>
      <c r="D12" s="600">
        <v>61647433.559999965</v>
      </c>
      <c r="E12" s="600">
        <v>3530805.78</v>
      </c>
      <c r="F12" s="600">
        <v>0</v>
      </c>
      <c r="G12" s="600">
        <v>9803283.0599999987</v>
      </c>
      <c r="H12" s="600">
        <v>4826943.2300000004</v>
      </c>
      <c r="I12" s="600">
        <v>925400.65999999992</v>
      </c>
      <c r="J12" s="600">
        <v>374573.66</v>
      </c>
      <c r="K12" s="600">
        <v>48609.37</v>
      </c>
      <c r="L12" s="600">
        <v>5663602.2599999988</v>
      </c>
      <c r="M12" s="600">
        <v>1535775.13</v>
      </c>
      <c r="N12" s="600">
        <v>83895.33</v>
      </c>
      <c r="O12" s="600">
        <v>910456.91</v>
      </c>
      <c r="P12" s="600">
        <v>1195395.0999999999</v>
      </c>
      <c r="Q12" s="600">
        <v>129913.22</v>
      </c>
      <c r="R12" s="600">
        <v>0</v>
      </c>
      <c r="S12" s="600">
        <v>291933.43000000005</v>
      </c>
      <c r="T12" s="600">
        <v>0</v>
      </c>
      <c r="U12" s="473"/>
    </row>
    <row r="13" spans="1:21">
      <c r="A13" s="482" t="s">
        <v>653</v>
      </c>
      <c r="B13" s="482" t="s">
        <v>654</v>
      </c>
      <c r="C13" s="600">
        <v>33242291.979999997</v>
      </c>
      <c r="D13" s="600">
        <v>20868990.919999994</v>
      </c>
      <c r="E13" s="600">
        <v>839783.74</v>
      </c>
      <c r="F13" s="600">
        <v>0</v>
      </c>
      <c r="G13" s="600">
        <v>4440929.05</v>
      </c>
      <c r="H13" s="600">
        <v>0</v>
      </c>
      <c r="I13" s="600">
        <v>0</v>
      </c>
      <c r="J13" s="600">
        <v>0</v>
      </c>
      <c r="K13" s="600">
        <v>0</v>
      </c>
      <c r="L13" s="600">
        <v>7932372.0099999998</v>
      </c>
      <c r="M13" s="600">
        <v>0</v>
      </c>
      <c r="N13" s="600">
        <v>2630576.6399999997</v>
      </c>
      <c r="O13" s="600">
        <v>448800.45999999996</v>
      </c>
      <c r="P13" s="600">
        <v>1102214.3600000001</v>
      </c>
      <c r="Q13" s="600">
        <v>164866.75999999998</v>
      </c>
      <c r="R13" s="600">
        <v>0</v>
      </c>
      <c r="S13" s="600">
        <v>0</v>
      </c>
      <c r="T13" s="600">
        <v>0</v>
      </c>
      <c r="U13" s="473"/>
    </row>
    <row r="14" spans="1:21">
      <c r="A14" s="482" t="s">
        <v>655</v>
      </c>
      <c r="B14" s="482" t="s">
        <v>656</v>
      </c>
      <c r="C14" s="600">
        <v>18836153.16</v>
      </c>
      <c r="D14" s="600">
        <v>17820433.039999999</v>
      </c>
      <c r="E14" s="600">
        <v>46232.639999999999</v>
      </c>
      <c r="F14" s="600">
        <v>0</v>
      </c>
      <c r="G14" s="600">
        <v>0</v>
      </c>
      <c r="H14" s="600">
        <v>0</v>
      </c>
      <c r="I14" s="600">
        <v>0</v>
      </c>
      <c r="J14" s="600">
        <v>0</v>
      </c>
      <c r="K14" s="600">
        <v>0</v>
      </c>
      <c r="L14" s="600">
        <v>1015720.1199999999</v>
      </c>
      <c r="M14" s="600">
        <v>0</v>
      </c>
      <c r="N14" s="600">
        <v>0</v>
      </c>
      <c r="O14" s="600">
        <v>0</v>
      </c>
      <c r="P14" s="600">
        <v>1015720.1199999999</v>
      </c>
      <c r="Q14" s="600">
        <v>0</v>
      </c>
      <c r="R14" s="600">
        <v>0</v>
      </c>
      <c r="S14" s="600">
        <v>0</v>
      </c>
      <c r="T14" s="600">
        <v>0</v>
      </c>
      <c r="U14" s="473"/>
    </row>
    <row r="15" spans="1:21">
      <c r="A15" s="483">
        <v>1.2</v>
      </c>
      <c r="B15" s="483" t="s">
        <v>657</v>
      </c>
      <c r="C15" s="600">
        <v>38310271.630000003</v>
      </c>
      <c r="D15" s="600">
        <v>9542222.0600000154</v>
      </c>
      <c r="E15" s="600">
        <v>405398.85000000003</v>
      </c>
      <c r="F15" s="600">
        <v>141.07</v>
      </c>
      <c r="G15" s="600">
        <v>9476807.4699999969</v>
      </c>
      <c r="H15" s="600">
        <v>2422064.8100000005</v>
      </c>
      <c r="I15" s="600">
        <v>538365.03</v>
      </c>
      <c r="J15" s="600">
        <v>270319.32</v>
      </c>
      <c r="K15" s="600">
        <v>8224.18</v>
      </c>
      <c r="L15" s="600">
        <v>19291242.09999999</v>
      </c>
      <c r="M15" s="600">
        <v>1954705.7799999998</v>
      </c>
      <c r="N15" s="600">
        <v>1499790.3800000001</v>
      </c>
      <c r="O15" s="600">
        <v>2973546.6699999738</v>
      </c>
      <c r="P15" s="600">
        <v>4035069.7299999995</v>
      </c>
      <c r="Q15" s="600">
        <v>1387297.5599999998</v>
      </c>
      <c r="R15" s="600">
        <v>1609388.5599999998</v>
      </c>
      <c r="S15" s="600">
        <v>116713.11</v>
      </c>
      <c r="T15" s="600">
        <v>14210.54</v>
      </c>
      <c r="U15" s="473"/>
    </row>
    <row r="16" spans="1:21">
      <c r="A16" s="514">
        <v>1.3</v>
      </c>
      <c r="B16" s="483" t="s">
        <v>705</v>
      </c>
      <c r="C16" s="598"/>
      <c r="D16" s="598"/>
      <c r="E16" s="598"/>
      <c r="F16" s="598"/>
      <c r="G16" s="598"/>
      <c r="H16" s="598"/>
      <c r="I16" s="598"/>
      <c r="J16" s="598"/>
      <c r="K16" s="598"/>
      <c r="L16" s="598"/>
      <c r="M16" s="598"/>
      <c r="N16" s="598"/>
      <c r="O16" s="598"/>
      <c r="P16" s="598"/>
      <c r="Q16" s="598"/>
      <c r="R16" s="598"/>
      <c r="S16" s="598"/>
      <c r="T16" s="598"/>
      <c r="U16" s="473"/>
    </row>
    <row r="17" spans="1:21">
      <c r="A17" s="486" t="s">
        <v>658</v>
      </c>
      <c r="B17" s="484" t="s">
        <v>659</v>
      </c>
      <c r="C17" s="600">
        <v>592245869.90999985</v>
      </c>
      <c r="D17" s="600">
        <v>446105893.94999981</v>
      </c>
      <c r="E17" s="600">
        <v>20235099.950000007</v>
      </c>
      <c r="F17" s="600">
        <v>7053.27</v>
      </c>
      <c r="G17" s="600">
        <v>91961663.740000024</v>
      </c>
      <c r="H17" s="600">
        <v>22005116.230000008</v>
      </c>
      <c r="I17" s="600">
        <v>5382813.4900000002</v>
      </c>
      <c r="J17" s="600">
        <v>2703193.2300000004</v>
      </c>
      <c r="K17" s="600">
        <v>82241.740000000005</v>
      </c>
      <c r="L17" s="600">
        <v>54178312.220000006</v>
      </c>
      <c r="M17" s="600">
        <v>5142552.8500000006</v>
      </c>
      <c r="N17" s="600">
        <v>4983962.8199999994</v>
      </c>
      <c r="O17" s="600">
        <v>9904403.0600000024</v>
      </c>
      <c r="P17" s="600">
        <v>8875459.6999999974</v>
      </c>
      <c r="Q17" s="600">
        <v>1366297.8</v>
      </c>
      <c r="R17" s="600">
        <v>4911804.79</v>
      </c>
      <c r="S17" s="600">
        <v>328875.80000000005</v>
      </c>
      <c r="T17" s="600">
        <v>47368.480000000003</v>
      </c>
      <c r="U17" s="473"/>
    </row>
    <row r="18" spans="1:21">
      <c r="A18" s="485" t="s">
        <v>660</v>
      </c>
      <c r="B18" s="485" t="s">
        <v>661</v>
      </c>
      <c r="C18" s="600">
        <v>586563467.12999976</v>
      </c>
      <c r="D18" s="600">
        <v>440423491.16999978</v>
      </c>
      <c r="E18" s="600">
        <v>20235099.950000007</v>
      </c>
      <c r="F18" s="600">
        <v>7053.27</v>
      </c>
      <c r="G18" s="600">
        <v>91961663.740000024</v>
      </c>
      <c r="H18" s="600">
        <v>22005116.230000008</v>
      </c>
      <c r="I18" s="600">
        <v>5382813.4900000002</v>
      </c>
      <c r="J18" s="600">
        <v>2703193.2300000004</v>
      </c>
      <c r="K18" s="600">
        <v>82241.740000000005</v>
      </c>
      <c r="L18" s="600">
        <v>54178312.220000006</v>
      </c>
      <c r="M18" s="600">
        <v>5142552.8500000006</v>
      </c>
      <c r="N18" s="600">
        <v>4983962.8199999994</v>
      </c>
      <c r="O18" s="600">
        <v>9904403.0600000024</v>
      </c>
      <c r="P18" s="600">
        <v>8875459.6999999974</v>
      </c>
      <c r="Q18" s="600">
        <v>1366297.8</v>
      </c>
      <c r="R18" s="600">
        <v>4911804.79</v>
      </c>
      <c r="S18" s="600">
        <v>328875.80000000005</v>
      </c>
      <c r="T18" s="600">
        <v>47368.480000000003</v>
      </c>
      <c r="U18" s="473"/>
    </row>
    <row r="19" spans="1:21">
      <c r="A19" s="486" t="s">
        <v>662</v>
      </c>
      <c r="B19" s="486" t="s">
        <v>663</v>
      </c>
      <c r="C19" s="600">
        <v>680867210.49000013</v>
      </c>
      <c r="D19" s="600">
        <v>526130392.50000012</v>
      </c>
      <c r="E19" s="600">
        <v>26642201.929999992</v>
      </c>
      <c r="F19" s="600">
        <v>21251.279999999999</v>
      </c>
      <c r="G19" s="600">
        <v>86896833.839999974</v>
      </c>
      <c r="H19" s="600">
        <v>18346314.730000004</v>
      </c>
      <c r="I19" s="600">
        <v>4802602.5699999994</v>
      </c>
      <c r="J19" s="600">
        <v>2369592.6199999996</v>
      </c>
      <c r="K19" s="600">
        <v>61143.079999999994</v>
      </c>
      <c r="L19" s="600">
        <v>67839984.150000006</v>
      </c>
      <c r="M19" s="600">
        <v>8204959.4000000022</v>
      </c>
      <c r="N19" s="600">
        <v>4501356.8100000005</v>
      </c>
      <c r="O19" s="600">
        <v>12942577.859999998</v>
      </c>
      <c r="P19" s="600">
        <v>9175538.1899999995</v>
      </c>
      <c r="Q19" s="600">
        <v>2489041.0200000005</v>
      </c>
      <c r="R19" s="600">
        <v>6374387.4299999997</v>
      </c>
      <c r="S19" s="600">
        <v>149012.75999999995</v>
      </c>
      <c r="T19" s="600">
        <v>59037.859999999993</v>
      </c>
      <c r="U19" s="473"/>
    </row>
    <row r="20" spans="1:21">
      <c r="A20" s="485" t="s">
        <v>664</v>
      </c>
      <c r="B20" s="485" t="s">
        <v>661</v>
      </c>
      <c r="C20" s="600">
        <v>668950588.46000016</v>
      </c>
      <c r="D20" s="600">
        <v>514239287.27000016</v>
      </c>
      <c r="E20" s="600">
        <v>26642201.929999992</v>
      </c>
      <c r="F20" s="600">
        <v>21251.279999999999</v>
      </c>
      <c r="G20" s="600">
        <v>86871317.039999977</v>
      </c>
      <c r="H20" s="600">
        <v>18346314.730000004</v>
      </c>
      <c r="I20" s="600">
        <v>4802602.5699999994</v>
      </c>
      <c r="J20" s="600">
        <v>2369592.6199999996</v>
      </c>
      <c r="K20" s="600">
        <v>61143.079999999994</v>
      </c>
      <c r="L20" s="600">
        <v>67839984.150000006</v>
      </c>
      <c r="M20" s="600">
        <v>8204959.4000000022</v>
      </c>
      <c r="N20" s="600">
        <v>4501356.8100000005</v>
      </c>
      <c r="O20" s="600">
        <v>12942577.859999998</v>
      </c>
      <c r="P20" s="600">
        <v>9175538.1899999995</v>
      </c>
      <c r="Q20" s="600">
        <v>2489041.0200000005</v>
      </c>
      <c r="R20" s="600">
        <v>6374387.4299999997</v>
      </c>
      <c r="S20" s="600">
        <v>149012.75999999995</v>
      </c>
      <c r="T20" s="600">
        <v>59037.859999999993</v>
      </c>
      <c r="U20" s="473"/>
    </row>
    <row r="21" spans="1:21">
      <c r="A21" s="487">
        <v>1.4</v>
      </c>
      <c r="B21" s="488" t="s">
        <v>665</v>
      </c>
      <c r="C21" s="600">
        <v>525429.03204999992</v>
      </c>
      <c r="D21" s="600">
        <v>525429.03204999992</v>
      </c>
      <c r="E21" s="600">
        <v>236843.27099999998</v>
      </c>
      <c r="F21" s="600">
        <v>0</v>
      </c>
      <c r="G21" s="600">
        <v>0</v>
      </c>
      <c r="H21" s="600">
        <v>0</v>
      </c>
      <c r="I21" s="600">
        <v>0</v>
      </c>
      <c r="J21" s="600">
        <v>0</v>
      </c>
      <c r="K21" s="600">
        <v>0</v>
      </c>
      <c r="L21" s="600">
        <v>0</v>
      </c>
      <c r="M21" s="600">
        <v>0</v>
      </c>
      <c r="N21" s="600">
        <v>0</v>
      </c>
      <c r="O21" s="600">
        <v>0</v>
      </c>
      <c r="P21" s="600">
        <v>0</v>
      </c>
      <c r="Q21" s="600">
        <v>0</v>
      </c>
      <c r="R21" s="600">
        <v>0</v>
      </c>
      <c r="S21" s="600">
        <v>0</v>
      </c>
      <c r="T21" s="600">
        <v>0</v>
      </c>
      <c r="U21" s="473"/>
    </row>
    <row r="22" spans="1:21">
      <c r="A22" s="487">
        <v>1.5</v>
      </c>
      <c r="B22" s="488" t="s">
        <v>666</v>
      </c>
      <c r="C22" s="600">
        <v>0</v>
      </c>
      <c r="D22" s="600">
        <v>0</v>
      </c>
      <c r="E22" s="600">
        <v>0</v>
      </c>
      <c r="F22" s="600">
        <v>0</v>
      </c>
      <c r="G22" s="600">
        <v>0</v>
      </c>
      <c r="H22" s="600">
        <v>0</v>
      </c>
      <c r="I22" s="600">
        <v>0</v>
      </c>
      <c r="J22" s="600">
        <v>0</v>
      </c>
      <c r="K22" s="600">
        <v>0</v>
      </c>
      <c r="L22" s="600">
        <v>0</v>
      </c>
      <c r="M22" s="600">
        <v>0</v>
      </c>
      <c r="N22" s="600">
        <v>0</v>
      </c>
      <c r="O22" s="600">
        <v>0</v>
      </c>
      <c r="P22" s="600">
        <v>0</v>
      </c>
      <c r="Q22" s="600">
        <v>0</v>
      </c>
      <c r="R22" s="600">
        <v>0</v>
      </c>
      <c r="S22" s="600">
        <v>0</v>
      </c>
      <c r="T22" s="600">
        <v>0</v>
      </c>
      <c r="U22" s="473"/>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topLeftCell="C7" workbookViewId="0">
      <selection activeCell="C7" sqref="C7:O33"/>
    </sheetView>
  </sheetViews>
  <sheetFormatPr defaultColWidth="9.1796875" defaultRowHeight="12"/>
  <cols>
    <col min="1" max="1" width="11.81640625" style="470" bestFit="1" customWidth="1"/>
    <col min="2" max="2" width="93.453125" style="470" customWidth="1"/>
    <col min="3" max="3" width="14.54296875" style="470" customWidth="1"/>
    <col min="4" max="5" width="11.453125" style="470" customWidth="1"/>
    <col min="6" max="7" width="11.453125" style="515" customWidth="1"/>
    <col min="8" max="9" width="11.453125" style="470" customWidth="1"/>
    <col min="10" max="14" width="11.453125" style="515" customWidth="1"/>
    <col min="15" max="15" width="18.81640625" style="470" bestFit="1" customWidth="1"/>
    <col min="16" max="16384" width="9.1796875" style="470"/>
  </cols>
  <sheetData>
    <row r="1" spans="1:15" ht="13">
      <c r="A1" s="460" t="s">
        <v>30</v>
      </c>
      <c r="B1" s="3" t="str">
        <f>'Info '!C2</f>
        <v>JSC " Halyk Bank Georgia"</v>
      </c>
      <c r="F1" s="470"/>
      <c r="G1" s="470"/>
      <c r="J1" s="470"/>
      <c r="K1" s="470"/>
      <c r="L1" s="470"/>
      <c r="M1" s="470"/>
      <c r="N1" s="470"/>
    </row>
    <row r="2" spans="1:15" ht="13">
      <c r="A2" s="461" t="s">
        <v>31</v>
      </c>
      <c r="B2" s="497">
        <f>'1. key ratios '!B2</f>
        <v>44834</v>
      </c>
      <c r="F2" s="470"/>
      <c r="G2" s="470"/>
      <c r="J2" s="470"/>
      <c r="K2" s="470"/>
      <c r="L2" s="470"/>
      <c r="M2" s="470"/>
      <c r="N2" s="470"/>
    </row>
    <row r="3" spans="1:15">
      <c r="A3" s="462" t="s">
        <v>667</v>
      </c>
      <c r="F3" s="470"/>
      <c r="G3" s="470"/>
      <c r="J3" s="470"/>
      <c r="K3" s="470"/>
      <c r="L3" s="470"/>
      <c r="M3" s="470"/>
      <c r="N3" s="470"/>
    </row>
    <row r="4" spans="1:15">
      <c r="F4" s="470"/>
      <c r="G4" s="470"/>
      <c r="J4" s="470"/>
      <c r="K4" s="470"/>
      <c r="L4" s="470"/>
      <c r="M4" s="470"/>
      <c r="N4" s="470"/>
    </row>
    <row r="5" spans="1:15" ht="46.5" customHeight="1">
      <c r="A5" s="704" t="s">
        <v>693</v>
      </c>
      <c r="B5" s="705"/>
      <c r="C5" s="762" t="s">
        <v>668</v>
      </c>
      <c r="D5" s="763"/>
      <c r="E5" s="763"/>
      <c r="F5" s="763"/>
      <c r="G5" s="763"/>
      <c r="H5" s="764"/>
      <c r="I5" s="762" t="s">
        <v>669</v>
      </c>
      <c r="J5" s="765"/>
      <c r="K5" s="765"/>
      <c r="L5" s="765"/>
      <c r="M5" s="765"/>
      <c r="N5" s="766"/>
      <c r="O5" s="767" t="s">
        <v>670</v>
      </c>
    </row>
    <row r="6" spans="1:15" ht="75" customHeight="1">
      <c r="A6" s="708"/>
      <c r="B6" s="709"/>
      <c r="C6" s="489"/>
      <c r="D6" s="490" t="s">
        <v>671</v>
      </c>
      <c r="E6" s="490" t="s">
        <v>672</v>
      </c>
      <c r="F6" s="490" t="s">
        <v>673</v>
      </c>
      <c r="G6" s="490" t="s">
        <v>674</v>
      </c>
      <c r="H6" s="490" t="s">
        <v>675</v>
      </c>
      <c r="I6" s="495"/>
      <c r="J6" s="490" t="s">
        <v>671</v>
      </c>
      <c r="K6" s="490" t="s">
        <v>672</v>
      </c>
      <c r="L6" s="490" t="s">
        <v>673</v>
      </c>
      <c r="M6" s="490" t="s">
        <v>674</v>
      </c>
      <c r="N6" s="490" t="s">
        <v>675</v>
      </c>
      <c r="O6" s="768"/>
    </row>
    <row r="7" spans="1:15">
      <c r="A7" s="466">
        <v>1</v>
      </c>
      <c r="B7" s="471" t="s">
        <v>696</v>
      </c>
      <c r="C7" s="602">
        <v>14670055.460000008</v>
      </c>
      <c r="D7" s="602">
        <v>11855708.449999997</v>
      </c>
      <c r="E7" s="602">
        <v>688678.33</v>
      </c>
      <c r="F7" s="602">
        <v>2043008.63</v>
      </c>
      <c r="G7" s="602">
        <v>17799.009999999998</v>
      </c>
      <c r="H7" s="602">
        <v>64861.039999999994</v>
      </c>
      <c r="I7" s="602">
        <v>992645.23999999953</v>
      </c>
      <c r="J7" s="602">
        <v>237114.27000000011</v>
      </c>
      <c r="K7" s="602">
        <v>68867.829999999973</v>
      </c>
      <c r="L7" s="602">
        <v>612902.59</v>
      </c>
      <c r="M7" s="602">
        <v>8899.51</v>
      </c>
      <c r="N7" s="602">
        <v>64861.039999999994</v>
      </c>
      <c r="O7" s="602">
        <v>0</v>
      </c>
    </row>
    <row r="8" spans="1:15">
      <c r="A8" s="466">
        <v>2</v>
      </c>
      <c r="B8" s="471" t="s">
        <v>566</v>
      </c>
      <c r="C8" s="602">
        <v>41560245.149999984</v>
      </c>
      <c r="D8" s="602">
        <v>36679822.390000001</v>
      </c>
      <c r="E8" s="602">
        <v>765866.69000000018</v>
      </c>
      <c r="F8" s="602">
        <v>3889477.62</v>
      </c>
      <c r="G8" s="602">
        <v>10644.58</v>
      </c>
      <c r="H8" s="602">
        <v>214433.87</v>
      </c>
      <c r="I8" s="602">
        <v>2196782.5300000007</v>
      </c>
      <c r="J8" s="602">
        <v>733596.40000000014</v>
      </c>
      <c r="K8" s="602">
        <v>76586.659999999989</v>
      </c>
      <c r="L8" s="602">
        <v>1166843.3</v>
      </c>
      <c r="M8" s="602">
        <v>5322.3</v>
      </c>
      <c r="N8" s="602">
        <v>214433.87</v>
      </c>
      <c r="O8" s="602">
        <v>0</v>
      </c>
    </row>
    <row r="9" spans="1:15">
      <c r="A9" s="466">
        <v>3</v>
      </c>
      <c r="B9" s="471" t="s">
        <v>567</v>
      </c>
      <c r="C9" s="602">
        <v>0</v>
      </c>
      <c r="D9" s="602">
        <v>0</v>
      </c>
      <c r="E9" s="602">
        <v>0</v>
      </c>
      <c r="F9" s="602">
        <v>0</v>
      </c>
      <c r="G9" s="602">
        <v>0</v>
      </c>
      <c r="H9" s="602">
        <v>0</v>
      </c>
      <c r="I9" s="602">
        <v>0</v>
      </c>
      <c r="J9" s="602">
        <v>0</v>
      </c>
      <c r="K9" s="602">
        <v>0</v>
      </c>
      <c r="L9" s="602">
        <v>0</v>
      </c>
      <c r="M9" s="602">
        <v>0</v>
      </c>
      <c r="N9" s="602">
        <v>0</v>
      </c>
      <c r="O9" s="602">
        <v>0</v>
      </c>
    </row>
    <row r="10" spans="1:15">
      <c r="A10" s="466">
        <v>4</v>
      </c>
      <c r="B10" s="471" t="s">
        <v>697</v>
      </c>
      <c r="C10" s="602">
        <v>37211246.050000004</v>
      </c>
      <c r="D10" s="602">
        <v>26709937.149999999</v>
      </c>
      <c r="E10" s="602">
        <v>7496752.2199999997</v>
      </c>
      <c r="F10" s="602">
        <v>2987439.4000000004</v>
      </c>
      <c r="G10" s="602">
        <v>0</v>
      </c>
      <c r="H10" s="602">
        <v>17117.28</v>
      </c>
      <c r="I10" s="602">
        <v>2197223.0799999996</v>
      </c>
      <c r="J10" s="602">
        <v>534198.73</v>
      </c>
      <c r="K10" s="602">
        <v>749675.22999999986</v>
      </c>
      <c r="L10" s="602">
        <v>896231.84</v>
      </c>
      <c r="M10" s="602">
        <v>0</v>
      </c>
      <c r="N10" s="602">
        <v>17117.28</v>
      </c>
      <c r="O10" s="602">
        <v>0</v>
      </c>
    </row>
    <row r="11" spans="1:15">
      <c r="A11" s="466">
        <v>5</v>
      </c>
      <c r="B11" s="471" t="s">
        <v>568</v>
      </c>
      <c r="C11" s="602">
        <v>101719441.66000004</v>
      </c>
      <c r="D11" s="602">
        <v>72132458.139999986</v>
      </c>
      <c r="E11" s="602">
        <v>18860778.719999999</v>
      </c>
      <c r="F11" s="602">
        <v>10564931.769999998</v>
      </c>
      <c r="G11" s="602">
        <v>0</v>
      </c>
      <c r="H11" s="602">
        <v>161273.03</v>
      </c>
      <c r="I11" s="602">
        <v>6659479.5900000008</v>
      </c>
      <c r="J11" s="602">
        <v>1442649.17</v>
      </c>
      <c r="K11" s="602">
        <v>1886077.8699999999</v>
      </c>
      <c r="L11" s="602">
        <v>3169479.52</v>
      </c>
      <c r="M11" s="602">
        <v>0</v>
      </c>
      <c r="N11" s="602">
        <v>161273.03</v>
      </c>
      <c r="O11" s="602">
        <v>0</v>
      </c>
    </row>
    <row r="12" spans="1:15">
      <c r="A12" s="466">
        <v>6</v>
      </c>
      <c r="B12" s="471" t="s">
        <v>569</v>
      </c>
      <c r="C12" s="602">
        <v>24726822.52</v>
      </c>
      <c r="D12" s="602">
        <v>15415462.229999997</v>
      </c>
      <c r="E12" s="602">
        <v>7822257.4199999999</v>
      </c>
      <c r="F12" s="602">
        <v>1438149.73</v>
      </c>
      <c r="G12" s="602">
        <v>0</v>
      </c>
      <c r="H12" s="602">
        <v>50953.14</v>
      </c>
      <c r="I12" s="602">
        <v>1572933.0299999996</v>
      </c>
      <c r="J12" s="602">
        <v>308309.24</v>
      </c>
      <c r="K12" s="602">
        <v>782225.74</v>
      </c>
      <c r="L12" s="602">
        <v>431444.91000000003</v>
      </c>
      <c r="M12" s="602">
        <v>0</v>
      </c>
      <c r="N12" s="602">
        <v>50953.14</v>
      </c>
      <c r="O12" s="602">
        <v>0</v>
      </c>
    </row>
    <row r="13" spans="1:15">
      <c r="A13" s="466">
        <v>7</v>
      </c>
      <c r="B13" s="471" t="s">
        <v>570</v>
      </c>
      <c r="C13" s="602">
        <v>1883003.8800000004</v>
      </c>
      <c r="D13" s="602">
        <v>1193239.29</v>
      </c>
      <c r="E13" s="602">
        <v>196877.93</v>
      </c>
      <c r="F13" s="602">
        <v>491906.66</v>
      </c>
      <c r="G13" s="602">
        <v>0</v>
      </c>
      <c r="H13" s="602">
        <v>980</v>
      </c>
      <c r="I13" s="602">
        <v>192104.56999999998</v>
      </c>
      <c r="J13" s="602">
        <v>23864.78</v>
      </c>
      <c r="K13" s="602">
        <v>19687.79</v>
      </c>
      <c r="L13" s="602">
        <v>147572</v>
      </c>
      <c r="M13" s="602">
        <v>0</v>
      </c>
      <c r="N13" s="602">
        <v>980</v>
      </c>
      <c r="O13" s="602">
        <v>0</v>
      </c>
    </row>
    <row r="14" spans="1:15">
      <c r="A14" s="466">
        <v>8</v>
      </c>
      <c r="B14" s="471" t="s">
        <v>571</v>
      </c>
      <c r="C14" s="602">
        <v>4312756.0199999996</v>
      </c>
      <c r="D14" s="602">
        <v>4205286.08</v>
      </c>
      <c r="E14" s="602">
        <v>47414.1</v>
      </c>
      <c r="F14" s="602">
        <v>59152.15</v>
      </c>
      <c r="G14" s="602">
        <v>0</v>
      </c>
      <c r="H14" s="602">
        <v>903.69</v>
      </c>
      <c r="I14" s="602">
        <v>107496.45999999999</v>
      </c>
      <c r="J14" s="602">
        <v>84105.709999999992</v>
      </c>
      <c r="K14" s="602">
        <v>4741.41</v>
      </c>
      <c r="L14" s="602">
        <v>17745.650000000001</v>
      </c>
      <c r="M14" s="602">
        <v>0</v>
      </c>
      <c r="N14" s="602">
        <v>903.69</v>
      </c>
      <c r="O14" s="602">
        <v>0</v>
      </c>
    </row>
    <row r="15" spans="1:15">
      <c r="A15" s="466">
        <v>9</v>
      </c>
      <c r="B15" s="471" t="s">
        <v>572</v>
      </c>
      <c r="C15" s="602">
        <v>13213734.989999998</v>
      </c>
      <c r="D15" s="602">
        <v>6938879.6099999994</v>
      </c>
      <c r="E15" s="602">
        <v>2652939.67</v>
      </c>
      <c r="F15" s="602">
        <v>3608796.15</v>
      </c>
      <c r="G15" s="602">
        <v>0</v>
      </c>
      <c r="H15" s="602">
        <v>13119.56</v>
      </c>
      <c r="I15" s="602">
        <v>1499829.9700000002</v>
      </c>
      <c r="J15" s="602">
        <v>138777.59</v>
      </c>
      <c r="K15" s="602">
        <v>265293.96999999997</v>
      </c>
      <c r="L15" s="602">
        <v>1082638.8500000001</v>
      </c>
      <c r="M15" s="602">
        <v>0</v>
      </c>
      <c r="N15" s="602">
        <v>13119.56</v>
      </c>
      <c r="O15" s="602">
        <v>0</v>
      </c>
    </row>
    <row r="16" spans="1:15">
      <c r="A16" s="466">
        <v>10</v>
      </c>
      <c r="B16" s="471" t="s">
        <v>573</v>
      </c>
      <c r="C16" s="602">
        <v>1031440.93</v>
      </c>
      <c r="D16" s="602">
        <v>884754.69000000006</v>
      </c>
      <c r="E16" s="602">
        <v>65226.01</v>
      </c>
      <c r="F16" s="602">
        <v>81460.23</v>
      </c>
      <c r="G16" s="602">
        <v>0</v>
      </c>
      <c r="H16" s="602">
        <v>0</v>
      </c>
      <c r="I16" s="602">
        <v>48655.759999999995</v>
      </c>
      <c r="J16" s="602">
        <v>17695.09</v>
      </c>
      <c r="K16" s="602">
        <v>6522.6</v>
      </c>
      <c r="L16" s="602">
        <v>24438.07</v>
      </c>
      <c r="M16" s="602">
        <v>0</v>
      </c>
      <c r="N16" s="602">
        <v>0</v>
      </c>
      <c r="O16" s="602">
        <v>0</v>
      </c>
    </row>
    <row r="17" spans="1:15">
      <c r="A17" s="466">
        <v>11</v>
      </c>
      <c r="B17" s="471" t="s">
        <v>574</v>
      </c>
      <c r="C17" s="602">
        <v>14407386.510000002</v>
      </c>
      <c r="D17" s="602">
        <v>11081909.220000001</v>
      </c>
      <c r="E17" s="602">
        <v>2198560</v>
      </c>
      <c r="F17" s="602">
        <v>1119615.6000000001</v>
      </c>
      <c r="G17" s="602">
        <v>0</v>
      </c>
      <c r="H17" s="602">
        <v>7301.6900000000005</v>
      </c>
      <c r="I17" s="602">
        <v>784680.56000000029</v>
      </c>
      <c r="J17" s="602">
        <v>221638.19000000003</v>
      </c>
      <c r="K17" s="602">
        <v>219856</v>
      </c>
      <c r="L17" s="602">
        <v>335884.68</v>
      </c>
      <c r="M17" s="602">
        <v>0</v>
      </c>
      <c r="N17" s="602">
        <v>7301.6900000000005</v>
      </c>
      <c r="O17" s="602">
        <v>0</v>
      </c>
    </row>
    <row r="18" spans="1:15">
      <c r="A18" s="466">
        <v>12</v>
      </c>
      <c r="B18" s="471" t="s">
        <v>575</v>
      </c>
      <c r="C18" s="602">
        <v>78425045.509999961</v>
      </c>
      <c r="D18" s="602">
        <v>63549760.909999982</v>
      </c>
      <c r="E18" s="602">
        <v>8567664.0600000024</v>
      </c>
      <c r="F18" s="602">
        <v>5107416.79</v>
      </c>
      <c r="G18" s="602">
        <v>1075027.7</v>
      </c>
      <c r="H18" s="602">
        <v>125176.04999999999</v>
      </c>
      <c r="I18" s="602">
        <v>4322682.2199999988</v>
      </c>
      <c r="J18" s="602">
        <v>1270994.1700000002</v>
      </c>
      <c r="K18" s="602">
        <v>856766.41</v>
      </c>
      <c r="L18" s="602">
        <v>1532231.73</v>
      </c>
      <c r="M18" s="602">
        <v>537513.86</v>
      </c>
      <c r="N18" s="602">
        <v>125176.04999999999</v>
      </c>
      <c r="O18" s="602">
        <v>0</v>
      </c>
    </row>
    <row r="19" spans="1:15">
      <c r="A19" s="466">
        <v>13</v>
      </c>
      <c r="B19" s="471" t="s">
        <v>576</v>
      </c>
      <c r="C19" s="602">
        <v>52416606.939999998</v>
      </c>
      <c r="D19" s="602">
        <v>43729800.469999999</v>
      </c>
      <c r="E19" s="602">
        <v>6509552.910000002</v>
      </c>
      <c r="F19" s="602">
        <v>1996886.48</v>
      </c>
      <c r="G19" s="602">
        <v>52046.91</v>
      </c>
      <c r="H19" s="602">
        <v>128320.17000000001</v>
      </c>
      <c r="I19" s="602">
        <v>2278957.96</v>
      </c>
      <c r="J19" s="602">
        <v>874593.06000000017</v>
      </c>
      <c r="K19" s="602">
        <v>650955.29</v>
      </c>
      <c r="L19" s="602">
        <v>599065.98</v>
      </c>
      <c r="M19" s="602">
        <v>26023.46</v>
      </c>
      <c r="N19" s="602">
        <v>128320.17000000001</v>
      </c>
      <c r="O19" s="602">
        <v>0</v>
      </c>
    </row>
    <row r="20" spans="1:15">
      <c r="A20" s="466">
        <v>14</v>
      </c>
      <c r="B20" s="471" t="s">
        <v>577</v>
      </c>
      <c r="C20" s="602">
        <v>57703300.029999979</v>
      </c>
      <c r="D20" s="602">
        <v>46738805.32</v>
      </c>
      <c r="E20" s="602">
        <v>6767076.3999999994</v>
      </c>
      <c r="F20" s="602">
        <v>4157669.84</v>
      </c>
      <c r="G20" s="602">
        <v>429.62</v>
      </c>
      <c r="H20" s="602">
        <v>39318.850000000006</v>
      </c>
      <c r="I20" s="602">
        <v>2898318.350000001</v>
      </c>
      <c r="J20" s="602">
        <v>934776.10000000021</v>
      </c>
      <c r="K20" s="602">
        <v>676707.64</v>
      </c>
      <c r="L20" s="602">
        <v>1247300.95</v>
      </c>
      <c r="M20" s="602">
        <v>214.81</v>
      </c>
      <c r="N20" s="602">
        <v>39318.850000000006</v>
      </c>
      <c r="O20" s="602">
        <v>0</v>
      </c>
    </row>
    <row r="21" spans="1:15">
      <c r="A21" s="466">
        <v>15</v>
      </c>
      <c r="B21" s="471" t="s">
        <v>578</v>
      </c>
      <c r="C21" s="602">
        <v>17800442.339999996</v>
      </c>
      <c r="D21" s="602">
        <v>13486516.429999998</v>
      </c>
      <c r="E21" s="602">
        <v>1530249.2600000002</v>
      </c>
      <c r="F21" s="602">
        <v>2783676.65</v>
      </c>
      <c r="G21" s="602">
        <v>0</v>
      </c>
      <c r="H21" s="602">
        <v>0</v>
      </c>
      <c r="I21" s="602">
        <v>1257858.26</v>
      </c>
      <c r="J21" s="602">
        <v>269730.34000000003</v>
      </c>
      <c r="K21" s="602">
        <v>153024.93</v>
      </c>
      <c r="L21" s="602">
        <v>835102.99</v>
      </c>
      <c r="M21" s="602">
        <v>0</v>
      </c>
      <c r="N21" s="602">
        <v>0</v>
      </c>
      <c r="O21" s="602">
        <v>0</v>
      </c>
    </row>
    <row r="22" spans="1:15">
      <c r="A22" s="466">
        <v>16</v>
      </c>
      <c r="B22" s="471" t="s">
        <v>579</v>
      </c>
      <c r="C22" s="602">
        <v>1406472.76</v>
      </c>
      <c r="D22" s="602">
        <v>1405959.5</v>
      </c>
      <c r="E22" s="602">
        <v>0</v>
      </c>
      <c r="F22" s="602">
        <v>0</v>
      </c>
      <c r="G22" s="602">
        <v>0</v>
      </c>
      <c r="H22" s="602">
        <v>513.26</v>
      </c>
      <c r="I22" s="602">
        <v>28632.44</v>
      </c>
      <c r="J22" s="602">
        <v>28119.18</v>
      </c>
      <c r="K22" s="602">
        <v>0</v>
      </c>
      <c r="L22" s="602">
        <v>0</v>
      </c>
      <c r="M22" s="602">
        <v>0</v>
      </c>
      <c r="N22" s="602">
        <v>513.26</v>
      </c>
      <c r="O22" s="602">
        <v>0</v>
      </c>
    </row>
    <row r="23" spans="1:15">
      <c r="A23" s="466">
        <v>17</v>
      </c>
      <c r="B23" s="471" t="s">
        <v>700</v>
      </c>
      <c r="C23" s="602">
        <v>11729298.93</v>
      </c>
      <c r="D23" s="602">
        <v>2444323.0099999998</v>
      </c>
      <c r="E23" s="602">
        <v>9095727.3300000001</v>
      </c>
      <c r="F23" s="602">
        <v>162559.45000000001</v>
      </c>
      <c r="G23" s="602">
        <v>0</v>
      </c>
      <c r="H23" s="602">
        <v>26689.14</v>
      </c>
      <c r="I23" s="602">
        <v>1033916.1800000002</v>
      </c>
      <c r="J23" s="602">
        <v>48886.469999999994</v>
      </c>
      <c r="K23" s="602">
        <v>909572.73</v>
      </c>
      <c r="L23" s="602">
        <v>48767.839999999997</v>
      </c>
      <c r="M23" s="602">
        <v>0</v>
      </c>
      <c r="N23" s="602">
        <v>26689.14</v>
      </c>
      <c r="O23" s="602">
        <v>0</v>
      </c>
    </row>
    <row r="24" spans="1:15">
      <c r="A24" s="466">
        <v>18</v>
      </c>
      <c r="B24" s="471" t="s">
        <v>580</v>
      </c>
      <c r="C24" s="602">
        <v>4151474.3600000003</v>
      </c>
      <c r="D24" s="602">
        <v>4123602.62</v>
      </c>
      <c r="E24" s="602">
        <v>8430.0300000000007</v>
      </c>
      <c r="F24" s="602">
        <v>19441.71</v>
      </c>
      <c r="G24" s="602">
        <v>0</v>
      </c>
      <c r="H24" s="602">
        <v>0</v>
      </c>
      <c r="I24" s="602">
        <v>89147.57</v>
      </c>
      <c r="J24" s="602">
        <v>82472.05</v>
      </c>
      <c r="K24" s="602">
        <v>843.01</v>
      </c>
      <c r="L24" s="602">
        <v>5832.51</v>
      </c>
      <c r="M24" s="602">
        <v>0</v>
      </c>
      <c r="N24" s="602">
        <v>0</v>
      </c>
      <c r="O24" s="602">
        <v>0</v>
      </c>
    </row>
    <row r="25" spans="1:15">
      <c r="A25" s="466">
        <v>19</v>
      </c>
      <c r="B25" s="471" t="s">
        <v>581</v>
      </c>
      <c r="C25" s="602">
        <v>1052438.6600000001</v>
      </c>
      <c r="D25" s="602">
        <v>752276.33000000007</v>
      </c>
      <c r="E25" s="602">
        <v>300162.33</v>
      </c>
      <c r="F25" s="602">
        <v>0</v>
      </c>
      <c r="G25" s="602">
        <v>0</v>
      </c>
      <c r="H25" s="602">
        <v>0</v>
      </c>
      <c r="I25" s="602">
        <v>45061.75</v>
      </c>
      <c r="J25" s="602">
        <v>15045.519999999999</v>
      </c>
      <c r="K25" s="602">
        <v>30016.23</v>
      </c>
      <c r="L25" s="602">
        <v>0</v>
      </c>
      <c r="M25" s="602">
        <v>0</v>
      </c>
      <c r="N25" s="602">
        <v>0</v>
      </c>
      <c r="O25" s="602">
        <v>0</v>
      </c>
    </row>
    <row r="26" spans="1:15">
      <c r="A26" s="466">
        <v>20</v>
      </c>
      <c r="B26" s="471" t="s">
        <v>699</v>
      </c>
      <c r="C26" s="602">
        <v>25625967.439999998</v>
      </c>
      <c r="D26" s="602">
        <v>16692579.850000001</v>
      </c>
      <c r="E26" s="602">
        <v>8540557.2400000002</v>
      </c>
      <c r="F26" s="602">
        <v>372202.22000000003</v>
      </c>
      <c r="G26" s="602">
        <v>0</v>
      </c>
      <c r="H26" s="602">
        <v>20628.129999999997</v>
      </c>
      <c r="I26" s="602">
        <v>1320196.1199999999</v>
      </c>
      <c r="J26" s="602">
        <v>333851.59999999998</v>
      </c>
      <c r="K26" s="602">
        <v>854055.7300000001</v>
      </c>
      <c r="L26" s="602">
        <v>111660.66</v>
      </c>
      <c r="M26" s="602">
        <v>0</v>
      </c>
      <c r="N26" s="602">
        <v>20628.129999999997</v>
      </c>
      <c r="O26" s="602">
        <v>0</v>
      </c>
    </row>
    <row r="27" spans="1:15">
      <c r="A27" s="466">
        <v>21</v>
      </c>
      <c r="B27" s="471" t="s">
        <v>582</v>
      </c>
      <c r="C27" s="602">
        <v>2667090.5300000003</v>
      </c>
      <c r="D27" s="602">
        <v>1187628.9300000002</v>
      </c>
      <c r="E27" s="602">
        <v>0</v>
      </c>
      <c r="F27" s="602">
        <v>1479461.6</v>
      </c>
      <c r="G27" s="602">
        <v>0</v>
      </c>
      <c r="H27" s="602">
        <v>0</v>
      </c>
      <c r="I27" s="602">
        <v>467591.06</v>
      </c>
      <c r="J27" s="602">
        <v>23752.58</v>
      </c>
      <c r="K27" s="602">
        <v>0</v>
      </c>
      <c r="L27" s="602">
        <v>443838.48</v>
      </c>
      <c r="M27" s="602">
        <v>0</v>
      </c>
      <c r="N27" s="602">
        <v>0</v>
      </c>
      <c r="O27" s="602">
        <v>0</v>
      </c>
    </row>
    <row r="28" spans="1:15">
      <c r="A28" s="466">
        <v>22</v>
      </c>
      <c r="B28" s="471" t="s">
        <v>583</v>
      </c>
      <c r="C28" s="602">
        <v>1417904.51</v>
      </c>
      <c r="D28" s="602">
        <v>690707.41</v>
      </c>
      <c r="E28" s="602">
        <v>293926.62</v>
      </c>
      <c r="F28" s="602">
        <v>377364.06</v>
      </c>
      <c r="G28" s="602">
        <v>0</v>
      </c>
      <c r="H28" s="602">
        <v>55906.42</v>
      </c>
      <c r="I28" s="602">
        <v>212322.45</v>
      </c>
      <c r="J28" s="602">
        <v>13814.14</v>
      </c>
      <c r="K28" s="602">
        <v>29392.67</v>
      </c>
      <c r="L28" s="602">
        <v>113209.22</v>
      </c>
      <c r="M28" s="602">
        <v>0</v>
      </c>
      <c r="N28" s="602">
        <v>55906.42</v>
      </c>
      <c r="O28" s="602">
        <v>0</v>
      </c>
    </row>
    <row r="29" spans="1:15">
      <c r="A29" s="466">
        <v>23</v>
      </c>
      <c r="B29" s="471" t="s">
        <v>584</v>
      </c>
      <c r="C29" s="602">
        <v>77061349.769999996</v>
      </c>
      <c r="D29" s="602">
        <v>56910923.669999987</v>
      </c>
      <c r="E29" s="602">
        <v>8232998.4800000004</v>
      </c>
      <c r="F29" s="602">
        <v>10451289.310000001</v>
      </c>
      <c r="G29" s="602">
        <v>141811.93999999997</v>
      </c>
      <c r="H29" s="602">
        <v>1324326.3699999999</v>
      </c>
      <c r="I29" s="602">
        <v>6492136.3299999954</v>
      </c>
      <c r="J29" s="602">
        <v>1138217.2899999996</v>
      </c>
      <c r="K29" s="602">
        <v>823299.85000000009</v>
      </c>
      <c r="L29" s="602">
        <v>3135386.810000001</v>
      </c>
      <c r="M29" s="602">
        <v>70906.010000000009</v>
      </c>
      <c r="N29" s="602">
        <v>1324326.3699999999</v>
      </c>
      <c r="O29" s="602">
        <v>0</v>
      </c>
    </row>
    <row r="30" spans="1:15">
      <c r="A30" s="466">
        <v>24</v>
      </c>
      <c r="B30" s="471" t="s">
        <v>698</v>
      </c>
      <c r="C30" s="602">
        <v>23564721.389999993</v>
      </c>
      <c r="D30" s="602">
        <v>19741169</v>
      </c>
      <c r="E30" s="602">
        <v>2712889.63</v>
      </c>
      <c r="F30" s="602">
        <v>1096572.76</v>
      </c>
      <c r="G30" s="602">
        <v>0</v>
      </c>
      <c r="H30" s="602">
        <v>14090</v>
      </c>
      <c r="I30" s="602">
        <v>1009174.1699999997</v>
      </c>
      <c r="J30" s="602">
        <v>394823.37999999995</v>
      </c>
      <c r="K30" s="602">
        <v>271288.96000000002</v>
      </c>
      <c r="L30" s="602">
        <v>328971.83</v>
      </c>
      <c r="M30" s="602">
        <v>0</v>
      </c>
      <c r="N30" s="602">
        <v>14090</v>
      </c>
      <c r="O30" s="602">
        <v>0</v>
      </c>
    </row>
    <row r="31" spans="1:15">
      <c r="A31" s="466">
        <v>25</v>
      </c>
      <c r="B31" s="471" t="s">
        <v>585</v>
      </c>
      <c r="C31" s="602">
        <v>33204071.660000023</v>
      </c>
      <c r="D31" s="602">
        <v>27100858.789999984</v>
      </c>
      <c r="E31" s="602">
        <v>1769841.3299999998</v>
      </c>
      <c r="F31" s="602">
        <v>4056395.7500000005</v>
      </c>
      <c r="G31" s="602">
        <v>40780.14</v>
      </c>
      <c r="H31" s="602">
        <v>236194.90999999997</v>
      </c>
      <c r="I31" s="602">
        <v>2192500.349999994</v>
      </c>
      <c r="J31" s="602">
        <v>542013.11</v>
      </c>
      <c r="K31" s="602">
        <v>176984.15000000002</v>
      </c>
      <c r="L31" s="602">
        <v>1216918.71</v>
      </c>
      <c r="M31" s="602">
        <v>20390.080000000002</v>
      </c>
      <c r="N31" s="602">
        <v>236194.90999999997</v>
      </c>
      <c r="O31" s="602">
        <v>0</v>
      </c>
    </row>
    <row r="32" spans="1:15">
      <c r="A32" s="466">
        <v>26</v>
      </c>
      <c r="B32" s="471" t="s">
        <v>695</v>
      </c>
      <c r="C32" s="602">
        <v>0</v>
      </c>
      <c r="D32" s="602">
        <v>0</v>
      </c>
      <c r="E32" s="602">
        <v>0</v>
      </c>
      <c r="F32" s="602">
        <v>0</v>
      </c>
      <c r="G32" s="602">
        <v>0</v>
      </c>
      <c r="H32" s="602">
        <v>0</v>
      </c>
      <c r="I32" s="602">
        <v>0</v>
      </c>
      <c r="J32" s="602">
        <v>0</v>
      </c>
      <c r="K32" s="602">
        <v>0</v>
      </c>
      <c r="L32" s="602">
        <v>0</v>
      </c>
      <c r="M32" s="602">
        <v>0</v>
      </c>
      <c r="N32" s="602">
        <v>0</v>
      </c>
      <c r="O32" s="602">
        <v>0</v>
      </c>
    </row>
    <row r="33" spans="1:15">
      <c r="A33" s="466">
        <v>27</v>
      </c>
      <c r="B33" s="491" t="s">
        <v>108</v>
      </c>
      <c r="C33" s="603">
        <v>642962318</v>
      </c>
      <c r="D33" s="603">
        <v>485652369.49000001</v>
      </c>
      <c r="E33" s="603">
        <v>95124426.710000008</v>
      </c>
      <c r="F33" s="603">
        <v>58344874.560000002</v>
      </c>
      <c r="G33" s="603">
        <v>1338539.8999999999</v>
      </c>
      <c r="H33" s="603">
        <v>2502106.6</v>
      </c>
      <c r="I33" s="603">
        <v>39900326</v>
      </c>
      <c r="J33" s="603">
        <v>9713038.1599999983</v>
      </c>
      <c r="K33" s="603">
        <v>9512442.7000000011</v>
      </c>
      <c r="L33" s="603">
        <v>17503469.120000001</v>
      </c>
      <c r="M33" s="603">
        <v>669270.03</v>
      </c>
      <c r="N33" s="603">
        <v>2502106.6</v>
      </c>
      <c r="O33" s="603">
        <v>0</v>
      </c>
    </row>
    <row r="34" spans="1:15">
      <c r="A34" s="473"/>
      <c r="B34" s="473"/>
      <c r="C34" s="473"/>
      <c r="D34" s="473"/>
      <c r="E34" s="473"/>
      <c r="H34" s="473"/>
      <c r="I34" s="473"/>
      <c r="O34" s="473"/>
    </row>
    <row r="35" spans="1:15">
      <c r="A35" s="473"/>
      <c r="B35" s="506"/>
      <c r="C35" s="506"/>
      <c r="D35" s="473"/>
      <c r="E35" s="473"/>
      <c r="H35" s="473"/>
      <c r="I35" s="473"/>
      <c r="O35" s="473"/>
    </row>
    <row r="36" spans="1:15">
      <c r="A36" s="473"/>
      <c r="B36" s="473"/>
      <c r="C36" s="473"/>
      <c r="D36" s="473"/>
      <c r="E36" s="473"/>
      <c r="H36" s="473"/>
      <c r="I36" s="473"/>
      <c r="O36" s="473"/>
    </row>
    <row r="37" spans="1:15">
      <c r="A37" s="473"/>
      <c r="B37" s="473"/>
      <c r="C37" s="473"/>
      <c r="D37" s="473"/>
      <c r="E37" s="473"/>
      <c r="H37" s="473"/>
      <c r="I37" s="473"/>
      <c r="O37" s="473"/>
    </row>
    <row r="38" spans="1:15">
      <c r="A38" s="473"/>
      <c r="B38" s="473"/>
      <c r="C38" s="473"/>
      <c r="D38" s="473"/>
      <c r="E38" s="473"/>
      <c r="H38" s="473"/>
      <c r="I38" s="473"/>
      <c r="O38" s="473"/>
    </row>
    <row r="39" spans="1:15">
      <c r="A39" s="473"/>
      <c r="B39" s="473"/>
      <c r="C39" s="473"/>
      <c r="D39" s="473"/>
      <c r="E39" s="473"/>
      <c r="H39" s="473"/>
      <c r="I39" s="473"/>
      <c r="O39" s="473"/>
    </row>
    <row r="40" spans="1:15">
      <c r="A40" s="473"/>
      <c r="B40" s="473"/>
      <c r="C40" s="473"/>
      <c r="D40" s="473"/>
      <c r="E40" s="473"/>
      <c r="H40" s="473"/>
      <c r="I40" s="473"/>
      <c r="O40" s="473"/>
    </row>
    <row r="41" spans="1:15">
      <c r="A41" s="507"/>
      <c r="B41" s="507"/>
      <c r="C41" s="507"/>
      <c r="D41" s="473"/>
      <c r="E41" s="473"/>
      <c r="H41" s="473"/>
      <c r="I41" s="473"/>
      <c r="O41" s="473"/>
    </row>
    <row r="42" spans="1:15">
      <c r="A42" s="507"/>
      <c r="B42" s="507"/>
      <c r="C42" s="507"/>
      <c r="D42" s="473"/>
      <c r="E42" s="473"/>
      <c r="H42" s="473"/>
      <c r="I42" s="473"/>
      <c r="O42" s="473"/>
    </row>
    <row r="43" spans="1:15">
      <c r="A43" s="473"/>
      <c r="B43" s="473"/>
      <c r="C43" s="473"/>
      <c r="D43" s="473"/>
      <c r="E43" s="473"/>
      <c r="H43" s="473"/>
      <c r="I43" s="473"/>
      <c r="O43" s="473"/>
    </row>
    <row r="44" spans="1:15">
      <c r="A44" s="473"/>
      <c r="B44" s="473"/>
      <c r="C44" s="473"/>
      <c r="D44" s="473"/>
      <c r="E44" s="473"/>
      <c r="H44" s="473"/>
      <c r="I44" s="473"/>
      <c r="O44" s="473"/>
    </row>
    <row r="45" spans="1:15">
      <c r="A45" s="473"/>
      <c r="B45" s="473"/>
      <c r="C45" s="473"/>
      <c r="D45" s="473"/>
      <c r="E45" s="473"/>
      <c r="H45" s="473"/>
      <c r="I45" s="473"/>
      <c r="O45" s="473"/>
    </row>
    <row r="46" spans="1:15">
      <c r="A46" s="473"/>
      <c r="B46" s="473"/>
      <c r="C46" s="473"/>
      <c r="D46" s="473"/>
      <c r="E46" s="473"/>
      <c r="H46" s="473"/>
      <c r="I46" s="473"/>
      <c r="O46" s="473"/>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topLeftCell="D1" zoomScaleNormal="100" workbookViewId="0">
      <selection activeCell="K10" sqref="K10"/>
    </sheetView>
  </sheetViews>
  <sheetFormatPr defaultColWidth="8.7265625" defaultRowHeight="12"/>
  <cols>
    <col min="1" max="1" width="11.81640625" style="516" bestFit="1" customWidth="1"/>
    <col min="2" max="2" width="80.1796875" style="516" customWidth="1"/>
    <col min="3" max="3" width="17.1796875" style="516" bestFit="1" customWidth="1"/>
    <col min="4" max="4" width="22.453125" style="516" bestFit="1" customWidth="1"/>
    <col min="5" max="5" width="22.26953125" style="516" bestFit="1" customWidth="1"/>
    <col min="6" max="6" width="20.1796875" style="516" bestFit="1" customWidth="1"/>
    <col min="7" max="7" width="20.81640625" style="516" bestFit="1" customWidth="1"/>
    <col min="8" max="8" width="23.453125" style="516" bestFit="1" customWidth="1"/>
    <col min="9" max="9" width="22.1796875" style="516" customWidth="1"/>
    <col min="10" max="10" width="19.1796875" style="516" bestFit="1" customWidth="1"/>
    <col min="11" max="11" width="17.81640625" style="516" bestFit="1" customWidth="1"/>
    <col min="12" max="16384" width="8.7265625" style="516"/>
  </cols>
  <sheetData>
    <row r="1" spans="1:11" s="470" customFormat="1" ht="13">
      <c r="A1" s="460" t="s">
        <v>30</v>
      </c>
      <c r="B1" s="3" t="str">
        <f>'Info '!C2</f>
        <v>JSC " Halyk Bank Georgia"</v>
      </c>
    </row>
    <row r="2" spans="1:11" s="470" customFormat="1" ht="13">
      <c r="A2" s="461" t="s">
        <v>31</v>
      </c>
      <c r="B2" s="497">
        <f>'1. key ratios '!B2</f>
        <v>44834</v>
      </c>
    </row>
    <row r="3" spans="1:11" s="470" customFormat="1">
      <c r="A3" s="462" t="s">
        <v>676</v>
      </c>
    </row>
    <row r="4" spans="1:11">
      <c r="C4" s="517" t="s">
        <v>0</v>
      </c>
      <c r="D4" s="517" t="s">
        <v>1</v>
      </c>
      <c r="E4" s="517" t="s">
        <v>2</v>
      </c>
      <c r="F4" s="517" t="s">
        <v>3</v>
      </c>
      <c r="G4" s="517" t="s">
        <v>4</v>
      </c>
      <c r="H4" s="517" t="s">
        <v>5</v>
      </c>
      <c r="I4" s="517" t="s">
        <v>8</v>
      </c>
      <c r="J4" s="517" t="s">
        <v>9</v>
      </c>
      <c r="K4" s="517" t="s">
        <v>10</v>
      </c>
    </row>
    <row r="5" spans="1:11" ht="105" customHeight="1">
      <c r="A5" s="769" t="s">
        <v>677</v>
      </c>
      <c r="B5" s="770"/>
      <c r="C5" s="494" t="s">
        <v>678</v>
      </c>
      <c r="D5" s="494" t="s">
        <v>679</v>
      </c>
      <c r="E5" s="494" t="s">
        <v>680</v>
      </c>
      <c r="F5" s="518" t="s">
        <v>681</v>
      </c>
      <c r="G5" s="494" t="s">
        <v>682</v>
      </c>
      <c r="H5" s="494" t="s">
        <v>683</v>
      </c>
      <c r="I5" s="494" t="s">
        <v>684</v>
      </c>
      <c r="J5" s="494" t="s">
        <v>685</v>
      </c>
      <c r="K5" s="494" t="s">
        <v>686</v>
      </c>
    </row>
    <row r="6" spans="1:11">
      <c r="A6" s="466">
        <v>1</v>
      </c>
      <c r="B6" s="466" t="s">
        <v>632</v>
      </c>
      <c r="C6" s="587">
        <v>6079754.8799999999</v>
      </c>
      <c r="D6" s="587">
        <v>525429.03204999992</v>
      </c>
      <c r="E6" s="587">
        <v>0</v>
      </c>
      <c r="F6" s="587">
        <v>0</v>
      </c>
      <c r="G6" s="587">
        <v>585795848.93700004</v>
      </c>
      <c r="H6" s="587">
        <v>0</v>
      </c>
      <c r="I6" s="587">
        <v>15585342.459999999</v>
      </c>
      <c r="J6" s="587">
        <v>24417044.360950008</v>
      </c>
      <c r="K6" s="587">
        <v>10558897.590000002</v>
      </c>
    </row>
    <row r="7" spans="1:11">
      <c r="A7" s="466">
        <v>2</v>
      </c>
      <c r="B7" s="466" t="s">
        <v>687</v>
      </c>
      <c r="C7" s="587">
        <v>0</v>
      </c>
      <c r="D7" s="587">
        <v>0</v>
      </c>
      <c r="E7" s="587">
        <v>0</v>
      </c>
      <c r="F7" s="587">
        <v>0</v>
      </c>
      <c r="G7" s="587">
        <v>0</v>
      </c>
      <c r="H7" s="587">
        <v>0</v>
      </c>
      <c r="I7" s="587">
        <v>0</v>
      </c>
      <c r="J7" s="587">
        <v>0</v>
      </c>
      <c r="K7" s="587">
        <v>0</v>
      </c>
    </row>
    <row r="8" spans="1:11">
      <c r="A8" s="466">
        <v>3</v>
      </c>
      <c r="B8" s="466" t="s">
        <v>640</v>
      </c>
      <c r="C8" s="587">
        <v>3746998.62</v>
      </c>
      <c r="D8" s="587">
        <v>0</v>
      </c>
      <c r="E8" s="587">
        <v>0</v>
      </c>
      <c r="F8" s="587">
        <v>0</v>
      </c>
      <c r="G8" s="587">
        <v>10180731.34</v>
      </c>
      <c r="H8" s="587">
        <v>0</v>
      </c>
      <c r="I8" s="587">
        <v>12893</v>
      </c>
      <c r="J8" s="587">
        <v>0</v>
      </c>
      <c r="K8" s="587">
        <v>25426128.800000012</v>
      </c>
    </row>
    <row r="9" spans="1:11">
      <c r="A9" s="466">
        <v>4</v>
      </c>
      <c r="B9" s="492" t="s">
        <v>688</v>
      </c>
      <c r="C9" s="587">
        <v>0</v>
      </c>
      <c r="D9" s="587">
        <v>0</v>
      </c>
      <c r="E9" s="587">
        <v>0</v>
      </c>
      <c r="F9" s="587">
        <v>0</v>
      </c>
      <c r="G9" s="587">
        <v>54178312.220000006</v>
      </c>
      <c r="H9" s="587">
        <v>0</v>
      </c>
      <c r="I9" s="587">
        <v>33433.420000000042</v>
      </c>
      <c r="J9" s="587">
        <v>6311948.1600000001</v>
      </c>
      <c r="K9" s="587">
        <v>1661827.2600000005</v>
      </c>
    </row>
    <row r="10" spans="1:11">
      <c r="A10" s="466">
        <v>5</v>
      </c>
      <c r="B10" s="492" t="s">
        <v>689</v>
      </c>
      <c r="C10" s="587">
        <v>0</v>
      </c>
      <c r="D10" s="587">
        <v>0</v>
      </c>
      <c r="E10" s="587">
        <v>0</v>
      </c>
      <c r="F10" s="587">
        <v>0</v>
      </c>
      <c r="G10" s="587">
        <v>0</v>
      </c>
      <c r="H10" s="587">
        <v>0</v>
      </c>
      <c r="I10" s="587">
        <v>0</v>
      </c>
      <c r="J10" s="587">
        <v>0</v>
      </c>
      <c r="K10" s="587">
        <v>0</v>
      </c>
    </row>
    <row r="11" spans="1:11">
      <c r="A11" s="466">
        <v>6</v>
      </c>
      <c r="B11" s="492" t="s">
        <v>690</v>
      </c>
      <c r="C11" s="587">
        <v>0</v>
      </c>
      <c r="D11" s="587">
        <v>0</v>
      </c>
      <c r="E11" s="587">
        <v>0</v>
      </c>
      <c r="F11" s="587">
        <v>0</v>
      </c>
      <c r="G11" s="587">
        <v>0</v>
      </c>
      <c r="H11" s="587">
        <v>0</v>
      </c>
      <c r="I11" s="587">
        <v>0</v>
      </c>
      <c r="J11" s="587">
        <v>0</v>
      </c>
      <c r="K11" s="587">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topLeftCell="C1" zoomScale="90" zoomScaleNormal="90" workbookViewId="0">
      <selection activeCell="C7" sqref="C7:S20"/>
    </sheetView>
  </sheetViews>
  <sheetFormatPr defaultRowHeight="14.5"/>
  <cols>
    <col min="1" max="1" width="10" bestFit="1" customWidth="1"/>
    <col min="2" max="2" width="71.7265625" customWidth="1"/>
    <col min="3" max="3" width="14" bestFit="1" customWidth="1"/>
    <col min="4" max="4" width="11.54296875" bestFit="1" customWidth="1"/>
    <col min="5" max="5" width="12.453125" customWidth="1"/>
    <col min="6" max="6" width="11" bestFit="1" customWidth="1"/>
    <col min="7" max="8" width="9.81640625" customWidth="1"/>
    <col min="9" max="9" width="12" bestFit="1" customWidth="1"/>
    <col min="10" max="14" width="11.81640625" customWidth="1"/>
    <col min="15" max="15" width="12.54296875" bestFit="1" customWidth="1"/>
    <col min="16" max="16" width="21.26953125" customWidth="1"/>
    <col min="17" max="19" width="22.7265625" customWidth="1"/>
  </cols>
  <sheetData>
    <row r="1" spans="1:19">
      <c r="A1" s="460" t="s">
        <v>30</v>
      </c>
      <c r="B1" s="3" t="str">
        <f>'Info '!C2</f>
        <v>JSC " Halyk Bank Georgia"</v>
      </c>
    </row>
    <row r="2" spans="1:19">
      <c r="A2" s="461" t="s">
        <v>31</v>
      </c>
      <c r="B2" s="497">
        <f>'1. key ratios '!B2</f>
        <v>44834</v>
      </c>
    </row>
    <row r="3" spans="1:19">
      <c r="A3" s="462" t="s">
        <v>716</v>
      </c>
      <c r="B3" s="470"/>
    </row>
    <row r="4" spans="1:19">
      <c r="A4" s="462"/>
      <c r="B4" s="470"/>
    </row>
    <row r="5" spans="1:19">
      <c r="A5" s="773" t="s">
        <v>717</v>
      </c>
      <c r="B5" s="773"/>
      <c r="C5" s="771" t="s">
        <v>736</v>
      </c>
      <c r="D5" s="771"/>
      <c r="E5" s="771"/>
      <c r="F5" s="771"/>
      <c r="G5" s="771"/>
      <c r="H5" s="771"/>
      <c r="I5" s="771" t="s">
        <v>738</v>
      </c>
      <c r="J5" s="771"/>
      <c r="K5" s="771"/>
      <c r="L5" s="771"/>
      <c r="M5" s="771"/>
      <c r="N5" s="772"/>
      <c r="O5" s="774" t="s">
        <v>718</v>
      </c>
      <c r="P5" s="774" t="s">
        <v>732</v>
      </c>
      <c r="Q5" s="774" t="s">
        <v>733</v>
      </c>
      <c r="R5" s="774" t="s">
        <v>737</v>
      </c>
      <c r="S5" s="774" t="s">
        <v>734</v>
      </c>
    </row>
    <row r="6" spans="1:19" ht="24" customHeight="1">
      <c r="A6" s="773"/>
      <c r="B6" s="773"/>
      <c r="C6" s="530"/>
      <c r="D6" s="529" t="s">
        <v>671</v>
      </c>
      <c r="E6" s="529" t="s">
        <v>672</v>
      </c>
      <c r="F6" s="529" t="s">
        <v>673</v>
      </c>
      <c r="G6" s="529" t="s">
        <v>674</v>
      </c>
      <c r="H6" s="529" t="s">
        <v>675</v>
      </c>
      <c r="I6" s="530"/>
      <c r="J6" s="529" t="s">
        <v>671</v>
      </c>
      <c r="K6" s="529" t="s">
        <v>672</v>
      </c>
      <c r="L6" s="529" t="s">
        <v>673</v>
      </c>
      <c r="M6" s="529" t="s">
        <v>674</v>
      </c>
      <c r="N6" s="531" t="s">
        <v>675</v>
      </c>
      <c r="O6" s="774"/>
      <c r="P6" s="774"/>
      <c r="Q6" s="774"/>
      <c r="R6" s="774"/>
      <c r="S6" s="774"/>
    </row>
    <row r="7" spans="1:19">
      <c r="A7" s="521">
        <v>1</v>
      </c>
      <c r="B7" s="524" t="s">
        <v>726</v>
      </c>
      <c r="C7" s="604">
        <v>0</v>
      </c>
      <c r="D7" s="604">
        <v>0</v>
      </c>
      <c r="E7" s="604">
        <v>0</v>
      </c>
      <c r="F7" s="604">
        <v>0</v>
      </c>
      <c r="G7" s="604">
        <v>0</v>
      </c>
      <c r="H7" s="604">
        <v>0</v>
      </c>
      <c r="I7" s="604">
        <v>0</v>
      </c>
      <c r="J7" s="604">
        <v>0</v>
      </c>
      <c r="K7" s="604">
        <v>0</v>
      </c>
      <c r="L7" s="604">
        <v>0</v>
      </c>
      <c r="M7" s="604">
        <v>0</v>
      </c>
      <c r="N7" s="604">
        <v>0</v>
      </c>
      <c r="O7" s="604">
        <v>0</v>
      </c>
      <c r="P7" s="608">
        <v>0</v>
      </c>
      <c r="Q7" s="608">
        <v>0</v>
      </c>
      <c r="R7" s="608">
        <v>0</v>
      </c>
      <c r="S7" s="604">
        <v>0</v>
      </c>
    </row>
    <row r="8" spans="1:19">
      <c r="A8" s="521">
        <v>2</v>
      </c>
      <c r="B8" s="525" t="s">
        <v>725</v>
      </c>
      <c r="C8" s="604">
        <v>62512236.789999954</v>
      </c>
      <c r="D8" s="604">
        <v>52088694.060000017</v>
      </c>
      <c r="E8" s="604">
        <v>3611978.4000000022</v>
      </c>
      <c r="F8" s="604">
        <v>5550410.7999999989</v>
      </c>
      <c r="G8" s="604">
        <v>262556.77999999997</v>
      </c>
      <c r="H8" s="604">
        <v>998596.75000000047</v>
      </c>
      <c r="I8" s="604">
        <v>4197966.129999998</v>
      </c>
      <c r="J8" s="604">
        <v>1041769.8400000049</v>
      </c>
      <c r="K8" s="604">
        <v>361197.85000000003</v>
      </c>
      <c r="L8" s="604">
        <v>1665123.25</v>
      </c>
      <c r="M8" s="604">
        <v>131278.43999999997</v>
      </c>
      <c r="N8" s="604">
        <v>998596.75000000047</v>
      </c>
      <c r="O8" s="604">
        <v>2544</v>
      </c>
      <c r="P8" s="608">
        <v>0.1268423825334819</v>
      </c>
      <c r="Q8" s="608">
        <v>0.14035519866310545</v>
      </c>
      <c r="R8" s="608">
        <v>0.12257811179977811</v>
      </c>
      <c r="S8" s="604">
        <v>80.498816044984125</v>
      </c>
    </row>
    <row r="9" spans="1:19">
      <c r="A9" s="521">
        <v>3</v>
      </c>
      <c r="B9" s="525" t="s">
        <v>724</v>
      </c>
      <c r="C9" s="604">
        <v>0</v>
      </c>
      <c r="D9" s="604">
        <v>0</v>
      </c>
      <c r="E9" s="604">
        <v>0</v>
      </c>
      <c r="F9" s="604">
        <v>0</v>
      </c>
      <c r="G9" s="604">
        <v>0</v>
      </c>
      <c r="H9" s="604">
        <v>0</v>
      </c>
      <c r="I9" s="604">
        <v>0</v>
      </c>
      <c r="J9" s="604">
        <v>0</v>
      </c>
      <c r="K9" s="604">
        <v>0</v>
      </c>
      <c r="L9" s="604">
        <v>0</v>
      </c>
      <c r="M9" s="604">
        <v>0</v>
      </c>
      <c r="N9" s="604">
        <v>0</v>
      </c>
      <c r="O9" s="604">
        <v>0</v>
      </c>
      <c r="P9" s="608">
        <v>0</v>
      </c>
      <c r="Q9" s="608">
        <v>0</v>
      </c>
      <c r="R9" s="608">
        <v>0</v>
      </c>
      <c r="S9" s="604">
        <v>0</v>
      </c>
    </row>
    <row r="10" spans="1:19">
      <c r="A10" s="521">
        <v>4</v>
      </c>
      <c r="B10" s="525" t="s">
        <v>723</v>
      </c>
      <c r="C10" s="604">
        <v>0</v>
      </c>
      <c r="D10" s="604">
        <v>0</v>
      </c>
      <c r="E10" s="604">
        <v>0</v>
      </c>
      <c r="F10" s="604">
        <v>0</v>
      </c>
      <c r="G10" s="604">
        <v>0</v>
      </c>
      <c r="H10" s="604">
        <v>0</v>
      </c>
      <c r="I10" s="604">
        <v>0</v>
      </c>
      <c r="J10" s="604">
        <v>0</v>
      </c>
      <c r="K10" s="604">
        <v>0</v>
      </c>
      <c r="L10" s="604">
        <v>0</v>
      </c>
      <c r="M10" s="604">
        <v>0</v>
      </c>
      <c r="N10" s="604">
        <v>0</v>
      </c>
      <c r="O10" s="604">
        <v>0</v>
      </c>
      <c r="P10" s="608">
        <v>0</v>
      </c>
      <c r="Q10" s="608">
        <v>0</v>
      </c>
      <c r="R10" s="608">
        <v>0</v>
      </c>
      <c r="S10" s="604">
        <v>0</v>
      </c>
    </row>
    <row r="11" spans="1:19">
      <c r="A11" s="521">
        <v>5</v>
      </c>
      <c r="B11" s="525" t="s">
        <v>722</v>
      </c>
      <c r="C11" s="604">
        <v>482318.22999999986</v>
      </c>
      <c r="D11" s="604">
        <v>431605.91999999952</v>
      </c>
      <c r="E11" s="604">
        <v>23576.52</v>
      </c>
      <c r="F11" s="604">
        <v>4790.0200000000004</v>
      </c>
      <c r="G11" s="604">
        <v>752.45</v>
      </c>
      <c r="H11" s="604">
        <v>21593.319999999996</v>
      </c>
      <c r="I11" s="604">
        <v>34393.279999999984</v>
      </c>
      <c r="J11" s="604">
        <v>8629.0600000000104</v>
      </c>
      <c r="K11" s="604">
        <v>2357.66</v>
      </c>
      <c r="L11" s="604">
        <v>1437.01</v>
      </c>
      <c r="M11" s="604">
        <v>376.23</v>
      </c>
      <c r="N11" s="604">
        <v>21593.319999999996</v>
      </c>
      <c r="O11" s="604">
        <v>577</v>
      </c>
      <c r="P11" s="608">
        <v>0.16863823674743719</v>
      </c>
      <c r="Q11" s="608">
        <v>0.16944480008348281</v>
      </c>
      <c r="R11" s="608">
        <v>0.16013422294283258</v>
      </c>
      <c r="S11" s="604">
        <v>6.8210583923321044</v>
      </c>
    </row>
    <row r="12" spans="1:19">
      <c r="A12" s="521">
        <v>6</v>
      </c>
      <c r="B12" s="525" t="s">
        <v>721</v>
      </c>
      <c r="C12" s="604">
        <v>537883.24</v>
      </c>
      <c r="D12" s="604">
        <v>443114.29999999981</v>
      </c>
      <c r="E12" s="604">
        <v>19382.18</v>
      </c>
      <c r="F12" s="604">
        <v>8706.44</v>
      </c>
      <c r="G12" s="604">
        <v>7360.5899999999992</v>
      </c>
      <c r="H12" s="604">
        <v>59319.729999999996</v>
      </c>
      <c r="I12" s="604">
        <v>76410.310000000012</v>
      </c>
      <c r="J12" s="604">
        <v>8860.1199999999935</v>
      </c>
      <c r="K12" s="604">
        <v>1938.2099999999998</v>
      </c>
      <c r="L12" s="604">
        <v>2611.9299999999998</v>
      </c>
      <c r="M12" s="604">
        <v>3680.32</v>
      </c>
      <c r="N12" s="604">
        <v>59319.729999999996</v>
      </c>
      <c r="O12" s="604">
        <v>376</v>
      </c>
      <c r="P12" s="608">
        <v>0.23720491346510175</v>
      </c>
      <c r="Q12" s="608">
        <v>0.29587176906906493</v>
      </c>
      <c r="R12" s="608">
        <v>0.21837167461684698</v>
      </c>
      <c r="S12" s="604">
        <v>85.187849060260803</v>
      </c>
    </row>
    <row r="13" spans="1:19">
      <c r="A13" s="521">
        <v>7</v>
      </c>
      <c r="B13" s="525" t="s">
        <v>720</v>
      </c>
      <c r="C13" s="604">
        <v>96085758.879999965</v>
      </c>
      <c r="D13" s="604">
        <v>75203587.819999963</v>
      </c>
      <c r="E13" s="604">
        <v>5827153.6899999995</v>
      </c>
      <c r="F13" s="604">
        <v>14728076.43</v>
      </c>
      <c r="G13" s="604">
        <v>20489.760000000002</v>
      </c>
      <c r="H13" s="604">
        <v>306451.18</v>
      </c>
      <c r="I13" s="604">
        <v>6821906.1399999997</v>
      </c>
      <c r="J13" s="604">
        <v>1504071.7200000009</v>
      </c>
      <c r="K13" s="604">
        <v>582715.37000000011</v>
      </c>
      <c r="L13" s="604">
        <v>4418422.9899999993</v>
      </c>
      <c r="M13" s="604">
        <v>10244.879999999999</v>
      </c>
      <c r="N13" s="604">
        <v>306451.18</v>
      </c>
      <c r="O13" s="604">
        <v>915</v>
      </c>
      <c r="P13" s="608">
        <v>0.10459420905300228</v>
      </c>
      <c r="Q13" s="608">
        <v>0.11337260201238537</v>
      </c>
      <c r="R13" s="608">
        <v>8.4433270551007855E-2</v>
      </c>
      <c r="S13" s="604">
        <v>142.45239967789826</v>
      </c>
    </row>
    <row r="14" spans="1:19">
      <c r="A14" s="532">
        <v>7.1</v>
      </c>
      <c r="B14" s="526" t="s">
        <v>729</v>
      </c>
      <c r="C14" s="604">
        <v>76822840.35999997</v>
      </c>
      <c r="D14" s="604">
        <v>60121920.239999972</v>
      </c>
      <c r="E14" s="604">
        <v>4886270.9399999995</v>
      </c>
      <c r="F14" s="604">
        <v>11487708.239999998</v>
      </c>
      <c r="G14" s="604">
        <v>20489.760000000002</v>
      </c>
      <c r="H14" s="604">
        <v>306451.18</v>
      </c>
      <c r="I14" s="604">
        <v>5454074</v>
      </c>
      <c r="J14" s="604">
        <v>1202438.3400000008</v>
      </c>
      <c r="K14" s="604">
        <v>488627.10000000015</v>
      </c>
      <c r="L14" s="604">
        <v>3446312.4999999991</v>
      </c>
      <c r="M14" s="604">
        <v>10244.879999999999</v>
      </c>
      <c r="N14" s="604">
        <v>306451.18</v>
      </c>
      <c r="O14" s="604">
        <v>606</v>
      </c>
      <c r="P14" s="608">
        <v>0.10459420905300228</v>
      </c>
      <c r="Q14" s="608">
        <v>0.11162641646464434</v>
      </c>
      <c r="R14" s="608">
        <v>8.4433270551007855E-2</v>
      </c>
      <c r="S14" s="604">
        <v>142.45239967789826</v>
      </c>
    </row>
    <row r="15" spans="1:19">
      <c r="A15" s="532">
        <v>7.2</v>
      </c>
      <c r="B15" s="526" t="s">
        <v>731</v>
      </c>
      <c r="C15" s="604">
        <v>7132081.7200000007</v>
      </c>
      <c r="D15" s="604">
        <v>5581085.5099999988</v>
      </c>
      <c r="E15" s="604">
        <v>393633.08999999997</v>
      </c>
      <c r="F15" s="604">
        <v>1157363.1200000001</v>
      </c>
      <c r="G15" s="604">
        <v>0</v>
      </c>
      <c r="H15" s="604">
        <v>0</v>
      </c>
      <c r="I15" s="604">
        <v>498193.97</v>
      </c>
      <c r="J15" s="604">
        <v>111621.71999999997</v>
      </c>
      <c r="K15" s="604">
        <v>39363.31</v>
      </c>
      <c r="L15" s="604">
        <v>347208.94</v>
      </c>
      <c r="M15" s="604">
        <v>0</v>
      </c>
      <c r="N15" s="604">
        <v>0</v>
      </c>
      <c r="O15" s="604">
        <v>74</v>
      </c>
      <c r="P15" s="608">
        <v>0.11248960306991497</v>
      </c>
      <c r="Q15" s="608">
        <v>0.10333253480829074</v>
      </c>
      <c r="R15" s="608">
        <v>9.7775817818053376E-2</v>
      </c>
      <c r="S15" s="604">
        <v>138.31423908946365</v>
      </c>
    </row>
    <row r="16" spans="1:19">
      <c r="A16" s="532">
        <v>7.3</v>
      </c>
      <c r="B16" s="526" t="s">
        <v>728</v>
      </c>
      <c r="C16" s="604">
        <v>12130836.79999999</v>
      </c>
      <c r="D16" s="604">
        <v>9500582.0700000003</v>
      </c>
      <c r="E16" s="604">
        <v>547249.66</v>
      </c>
      <c r="F16" s="604">
        <v>2083005.07</v>
      </c>
      <c r="G16" s="604">
        <v>0</v>
      </c>
      <c r="H16" s="604">
        <v>0</v>
      </c>
      <c r="I16" s="604">
        <v>869638.16999999958</v>
      </c>
      <c r="J16" s="604">
        <v>190011.66000000006</v>
      </c>
      <c r="K16" s="604">
        <v>54724.959999999999</v>
      </c>
      <c r="L16" s="604">
        <v>624901.54999999993</v>
      </c>
      <c r="M16" s="604">
        <v>0</v>
      </c>
      <c r="N16" s="604">
        <v>0</v>
      </c>
      <c r="O16" s="604">
        <v>235</v>
      </c>
      <c r="P16" s="608">
        <v>9.0356763967161857E-2</v>
      </c>
      <c r="Q16" s="608">
        <v>9.7809591296442122E-2</v>
      </c>
      <c r="R16" s="608">
        <v>8.7839164782361062E-2</v>
      </c>
      <c r="S16" s="604">
        <v>126.00975141026917</v>
      </c>
    </row>
    <row r="17" spans="1:19">
      <c r="A17" s="521">
        <v>8</v>
      </c>
      <c r="B17" s="525" t="s">
        <v>727</v>
      </c>
      <c r="C17" s="604">
        <v>0</v>
      </c>
      <c r="D17" s="604">
        <v>0</v>
      </c>
      <c r="E17" s="604">
        <v>0</v>
      </c>
      <c r="F17" s="604">
        <v>0</v>
      </c>
      <c r="G17" s="604">
        <v>0</v>
      </c>
      <c r="H17" s="604">
        <v>0</v>
      </c>
      <c r="I17" s="604">
        <v>0</v>
      </c>
      <c r="J17" s="604">
        <v>0</v>
      </c>
      <c r="K17" s="604">
        <v>0</v>
      </c>
      <c r="L17" s="604">
        <v>0</v>
      </c>
      <c r="M17" s="604">
        <v>0</v>
      </c>
      <c r="N17" s="604">
        <v>0</v>
      </c>
      <c r="O17" s="604">
        <v>0</v>
      </c>
      <c r="P17" s="608">
        <v>0</v>
      </c>
      <c r="Q17" s="608">
        <v>0</v>
      </c>
      <c r="R17" s="608">
        <v>0</v>
      </c>
      <c r="S17" s="604">
        <v>0</v>
      </c>
    </row>
    <row r="18" spans="1:19">
      <c r="A18" s="522">
        <v>9</v>
      </c>
      <c r="B18" s="527" t="s">
        <v>719</v>
      </c>
      <c r="C18" s="604">
        <v>0</v>
      </c>
      <c r="D18" s="604">
        <v>0</v>
      </c>
      <c r="E18" s="604">
        <v>0</v>
      </c>
      <c r="F18" s="604">
        <v>0</v>
      </c>
      <c r="G18" s="604">
        <v>0</v>
      </c>
      <c r="H18" s="604">
        <v>0</v>
      </c>
      <c r="I18" s="604">
        <v>0</v>
      </c>
      <c r="J18" s="604">
        <v>0</v>
      </c>
      <c r="K18" s="604">
        <v>0</v>
      </c>
      <c r="L18" s="604">
        <v>0</v>
      </c>
      <c r="M18" s="604">
        <v>0</v>
      </c>
      <c r="N18" s="604">
        <v>0</v>
      </c>
      <c r="O18" s="604">
        <v>0</v>
      </c>
      <c r="P18" s="608">
        <v>0</v>
      </c>
      <c r="Q18" s="608">
        <v>0</v>
      </c>
      <c r="R18" s="608">
        <v>0</v>
      </c>
      <c r="S18" s="604">
        <v>0</v>
      </c>
    </row>
    <row r="19" spans="1:19">
      <c r="A19" s="523">
        <v>10</v>
      </c>
      <c r="B19" s="528" t="s">
        <v>730</v>
      </c>
      <c r="C19" s="605">
        <v>159618197.13999993</v>
      </c>
      <c r="D19" s="605">
        <v>128167002.09999998</v>
      </c>
      <c r="E19" s="605">
        <v>9482090.7900000028</v>
      </c>
      <c r="F19" s="605">
        <v>20291983.689999998</v>
      </c>
      <c r="G19" s="605">
        <v>291159.57999999996</v>
      </c>
      <c r="H19" s="605">
        <v>1385960.9800000004</v>
      </c>
      <c r="I19" s="605">
        <v>11130675.859999998</v>
      </c>
      <c r="J19" s="605">
        <v>2563330.7400000058</v>
      </c>
      <c r="K19" s="605">
        <v>948209.09000000008</v>
      </c>
      <c r="L19" s="605">
        <v>6087595.1799999997</v>
      </c>
      <c r="M19" s="605">
        <v>145579.86999999997</v>
      </c>
      <c r="N19" s="605">
        <v>1385960.9800000004</v>
      </c>
      <c r="O19" s="605">
        <v>4412</v>
      </c>
      <c r="P19" s="609">
        <v>0.10452891968708698</v>
      </c>
      <c r="Q19" s="609">
        <v>0.11448440127019495</v>
      </c>
      <c r="R19" s="609">
        <v>0.10083878819811061</v>
      </c>
      <c r="S19" s="605">
        <v>116.13392526942249</v>
      </c>
    </row>
    <row r="20" spans="1:19">
      <c r="A20" s="532">
        <v>10.1</v>
      </c>
      <c r="B20" s="526" t="s">
        <v>735</v>
      </c>
      <c r="C20" s="604">
        <v>0</v>
      </c>
      <c r="D20" s="604">
        <v>0</v>
      </c>
      <c r="E20" s="604">
        <v>0</v>
      </c>
      <c r="F20" s="604">
        <v>0</v>
      </c>
      <c r="G20" s="604">
        <v>0</v>
      </c>
      <c r="H20" s="604">
        <v>0</v>
      </c>
      <c r="I20" s="604">
        <v>0</v>
      </c>
      <c r="J20" s="604">
        <v>0</v>
      </c>
      <c r="K20" s="604">
        <v>0</v>
      </c>
      <c r="L20" s="604">
        <v>0</v>
      </c>
      <c r="M20" s="604">
        <v>0</v>
      </c>
      <c r="N20" s="604">
        <v>0</v>
      </c>
      <c r="O20" s="604">
        <v>0</v>
      </c>
      <c r="P20" s="604">
        <v>0</v>
      </c>
      <c r="Q20" s="604">
        <v>0</v>
      </c>
      <c r="R20" s="604">
        <v>0</v>
      </c>
      <c r="S20" s="604">
        <v>0</v>
      </c>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pane xSplit="1" ySplit="5" topLeftCell="B23" activePane="bottomRight" state="frozen"/>
      <selection activeCell="B9" sqref="B9"/>
      <selection pane="topRight" activeCell="B9" sqref="B9"/>
      <selection pane="bottomLeft" activeCell="B9" sqref="B9"/>
      <selection pane="bottomRight" activeCell="D24" sqref="D24"/>
    </sheetView>
  </sheetViews>
  <sheetFormatPr defaultColWidth="9.1796875" defaultRowHeight="14"/>
  <cols>
    <col min="1" max="1" width="9.54296875" style="4" bestFit="1" customWidth="1"/>
    <col min="2" max="2" width="55.1796875" style="4" bestFit="1" customWidth="1"/>
    <col min="3" max="3" width="11.7265625" style="4" customWidth="1"/>
    <col min="4" max="4" width="13.26953125" style="4" customWidth="1"/>
    <col min="5" max="5" width="14.54296875" style="4" customWidth="1"/>
    <col min="6" max="6" width="11.7265625" style="4" customWidth="1"/>
    <col min="7" max="7" width="13.7265625" style="4" customWidth="1"/>
    <col min="8" max="8" width="14.54296875" style="4" customWidth="1"/>
    <col min="9" max="16384" width="9.1796875" style="5"/>
  </cols>
  <sheetData>
    <row r="1" spans="1:8">
      <c r="A1" s="2" t="s">
        <v>30</v>
      </c>
      <c r="B1" s="4" t="str">
        <f>'Info '!C2</f>
        <v>JSC " Halyk Bank Georgia"</v>
      </c>
    </row>
    <row r="2" spans="1:8">
      <c r="A2" s="2" t="s">
        <v>31</v>
      </c>
      <c r="B2" s="417">
        <f>'1. key ratios '!B2</f>
        <v>44834</v>
      </c>
    </row>
    <row r="3" spans="1:8">
      <c r="A3" s="2"/>
    </row>
    <row r="4" spans="1:8" ht="14.5" thickBot="1">
      <c r="A4" s="16" t="s">
        <v>32</v>
      </c>
      <c r="B4" s="17" t="s">
        <v>33</v>
      </c>
      <c r="C4" s="16"/>
      <c r="D4" s="18"/>
      <c r="E4" s="18"/>
      <c r="F4" s="19"/>
      <c r="G4" s="19"/>
      <c r="H4" s="20" t="s">
        <v>73</v>
      </c>
    </row>
    <row r="5" spans="1:8">
      <c r="A5" s="21"/>
      <c r="B5" s="22"/>
      <c r="C5" s="649" t="s">
        <v>68</v>
      </c>
      <c r="D5" s="650"/>
      <c r="E5" s="651"/>
      <c r="F5" s="649" t="s">
        <v>72</v>
      </c>
      <c r="G5" s="650"/>
      <c r="H5" s="652"/>
    </row>
    <row r="6" spans="1:8">
      <c r="A6" s="23" t="s">
        <v>6</v>
      </c>
      <c r="B6" s="24" t="s">
        <v>34</v>
      </c>
      <c r="C6" s="25" t="s">
        <v>69</v>
      </c>
      <c r="D6" s="25" t="s">
        <v>70</v>
      </c>
      <c r="E6" s="25" t="s">
        <v>71</v>
      </c>
      <c r="F6" s="25" t="s">
        <v>69</v>
      </c>
      <c r="G6" s="25" t="s">
        <v>70</v>
      </c>
      <c r="H6" s="26" t="s">
        <v>71</v>
      </c>
    </row>
    <row r="7" spans="1:8">
      <c r="A7" s="23">
        <v>1</v>
      </c>
      <c r="B7" s="27" t="s">
        <v>35</v>
      </c>
      <c r="C7" s="28">
        <v>4652414</v>
      </c>
      <c r="D7" s="28">
        <v>9240944</v>
      </c>
      <c r="E7" s="29">
        <f>C7+D7</f>
        <v>13893358</v>
      </c>
      <c r="F7" s="28">
        <v>6252754</v>
      </c>
      <c r="G7" s="28">
        <v>7107325</v>
      </c>
      <c r="H7" s="30">
        <f>F7+G7</f>
        <v>13360079</v>
      </c>
    </row>
    <row r="8" spans="1:8">
      <c r="A8" s="23">
        <v>2</v>
      </c>
      <c r="B8" s="27" t="s">
        <v>36</v>
      </c>
      <c r="C8" s="28">
        <v>10824140</v>
      </c>
      <c r="D8" s="28">
        <v>237810264</v>
      </c>
      <c r="E8" s="29">
        <f t="shared" ref="E8:E13" si="0">C8+D8</f>
        <v>248634404</v>
      </c>
      <c r="F8" s="28">
        <v>10426656</v>
      </c>
      <c r="G8" s="28">
        <v>129136206</v>
      </c>
      <c r="H8" s="30">
        <f t="shared" ref="H8:H13" si="1">F8+G8</f>
        <v>139562862</v>
      </c>
    </row>
    <row r="9" spans="1:8">
      <c r="A9" s="23">
        <v>3</v>
      </c>
      <c r="B9" s="27" t="s">
        <v>37</v>
      </c>
      <c r="C9" s="28">
        <v>31342573</v>
      </c>
      <c r="D9" s="28">
        <v>13687821</v>
      </c>
      <c r="E9" s="29">
        <f t="shared" si="0"/>
        <v>45030394</v>
      </c>
      <c r="F9" s="28">
        <v>22436352</v>
      </c>
      <c r="G9" s="28">
        <v>15061394.000000002</v>
      </c>
      <c r="H9" s="30">
        <f t="shared" si="1"/>
        <v>37497746</v>
      </c>
    </row>
    <row r="10" spans="1:8">
      <c r="A10" s="23">
        <v>4</v>
      </c>
      <c r="B10" s="27" t="s">
        <v>38</v>
      </c>
      <c r="C10" s="28">
        <v>0</v>
      </c>
      <c r="D10" s="28">
        <v>0</v>
      </c>
      <c r="E10" s="29">
        <f t="shared" si="0"/>
        <v>0</v>
      </c>
      <c r="F10" s="28">
        <v>0</v>
      </c>
      <c r="G10" s="28">
        <v>0</v>
      </c>
      <c r="H10" s="30">
        <f t="shared" si="1"/>
        <v>0</v>
      </c>
    </row>
    <row r="11" spans="1:8">
      <c r="A11" s="23">
        <v>5</v>
      </c>
      <c r="B11" s="27" t="s">
        <v>39</v>
      </c>
      <c r="C11" s="28">
        <v>16609443</v>
      </c>
      <c r="D11" s="28">
        <v>0</v>
      </c>
      <c r="E11" s="29">
        <f t="shared" si="0"/>
        <v>16609443</v>
      </c>
      <c r="F11" s="28">
        <v>16596916</v>
      </c>
      <c r="G11" s="28">
        <v>0</v>
      </c>
      <c r="H11" s="30">
        <f t="shared" si="1"/>
        <v>16596916</v>
      </c>
    </row>
    <row r="12" spans="1:8">
      <c r="A12" s="23">
        <v>6.1</v>
      </c>
      <c r="B12" s="31" t="s">
        <v>40</v>
      </c>
      <c r="C12" s="28">
        <v>209500933.01999998</v>
      </c>
      <c r="D12" s="28">
        <v>433461384.98000002</v>
      </c>
      <c r="E12" s="29">
        <f t="shared" si="0"/>
        <v>642962318</v>
      </c>
      <c r="F12" s="28">
        <v>176753411.59</v>
      </c>
      <c r="G12" s="28">
        <v>453994698.41000003</v>
      </c>
      <c r="H12" s="30">
        <f t="shared" si="1"/>
        <v>630748110</v>
      </c>
    </row>
    <row r="13" spans="1:8">
      <c r="A13" s="23">
        <v>6.2</v>
      </c>
      <c r="B13" s="31" t="s">
        <v>41</v>
      </c>
      <c r="C13" s="28">
        <v>-11756193.709999997</v>
      </c>
      <c r="D13" s="28">
        <v>-28144132.289999999</v>
      </c>
      <c r="E13" s="29">
        <f t="shared" si="0"/>
        <v>-39900326</v>
      </c>
      <c r="F13" s="28">
        <v>-9864065.0000000019</v>
      </c>
      <c r="G13" s="28">
        <v>-28497576</v>
      </c>
      <c r="H13" s="30">
        <f t="shared" si="1"/>
        <v>-38361641</v>
      </c>
    </row>
    <row r="14" spans="1:8">
      <c r="A14" s="23">
        <v>6</v>
      </c>
      <c r="B14" s="27" t="s">
        <v>42</v>
      </c>
      <c r="C14" s="29">
        <v>197744739.30999997</v>
      </c>
      <c r="D14" s="29">
        <v>405317252.69</v>
      </c>
      <c r="E14" s="29">
        <f t="shared" ref="E14:E15" si="2">C14+D14</f>
        <v>603061992</v>
      </c>
      <c r="F14" s="29">
        <f>F12+F13</f>
        <v>166889346.59</v>
      </c>
      <c r="G14" s="29">
        <f>G12+G13</f>
        <v>425497122.41000003</v>
      </c>
      <c r="H14" s="30">
        <f t="shared" ref="H14:H34" si="3">F14+G14</f>
        <v>592386469</v>
      </c>
    </row>
    <row r="15" spans="1:8">
      <c r="A15" s="23">
        <v>7</v>
      </c>
      <c r="B15" s="27" t="s">
        <v>43</v>
      </c>
      <c r="C15" s="28">
        <v>2368557</v>
      </c>
      <c r="D15" s="28">
        <v>3608653</v>
      </c>
      <c r="E15" s="29">
        <f t="shared" si="2"/>
        <v>5977210</v>
      </c>
      <c r="F15" s="28">
        <v>2295595</v>
      </c>
      <c r="G15" s="28">
        <v>4512120</v>
      </c>
      <c r="H15" s="30">
        <f t="shared" si="3"/>
        <v>6807715</v>
      </c>
    </row>
    <row r="16" spans="1:8">
      <c r="A16" s="23">
        <v>8</v>
      </c>
      <c r="B16" s="27" t="s">
        <v>198</v>
      </c>
      <c r="C16" s="28">
        <v>9369369.4399999995</v>
      </c>
      <c r="D16" s="28">
        <v>0</v>
      </c>
      <c r="E16" s="29">
        <f t="shared" ref="E16:E19" si="4">C16+D16</f>
        <v>9369369.4399999995</v>
      </c>
      <c r="F16" s="28">
        <v>7916742.4400000004</v>
      </c>
      <c r="G16" s="28">
        <v>0</v>
      </c>
      <c r="H16" s="30">
        <f t="shared" ref="H16:H19" si="5">F16+G16</f>
        <v>7916742.4400000004</v>
      </c>
    </row>
    <row r="17" spans="1:8">
      <c r="A17" s="23">
        <v>9</v>
      </c>
      <c r="B17" s="27" t="s">
        <v>44</v>
      </c>
      <c r="C17" s="28">
        <v>54000</v>
      </c>
      <c r="D17" s="28">
        <v>0</v>
      </c>
      <c r="E17" s="29">
        <f t="shared" si="4"/>
        <v>54000</v>
      </c>
      <c r="F17" s="28">
        <v>54000</v>
      </c>
      <c r="G17" s="28">
        <v>0</v>
      </c>
      <c r="H17" s="30">
        <f t="shared" si="5"/>
        <v>54000</v>
      </c>
    </row>
    <row r="18" spans="1:8">
      <c r="A18" s="23">
        <v>10</v>
      </c>
      <c r="B18" s="27" t="s">
        <v>45</v>
      </c>
      <c r="C18" s="28">
        <v>20654282</v>
      </c>
      <c r="D18" s="28">
        <v>0</v>
      </c>
      <c r="E18" s="29">
        <f t="shared" si="4"/>
        <v>20654282</v>
      </c>
      <c r="F18" s="28">
        <v>20707120</v>
      </c>
      <c r="G18" s="28">
        <v>0</v>
      </c>
      <c r="H18" s="30">
        <f t="shared" si="5"/>
        <v>20707120</v>
      </c>
    </row>
    <row r="19" spans="1:8">
      <c r="A19" s="23">
        <v>11</v>
      </c>
      <c r="B19" s="27" t="s">
        <v>46</v>
      </c>
      <c r="C19" s="28">
        <v>11797522.110000052</v>
      </c>
      <c r="D19" s="28">
        <v>38472252.530000001</v>
      </c>
      <c r="E19" s="29">
        <f t="shared" si="4"/>
        <v>50269774.640000053</v>
      </c>
      <c r="F19" s="28">
        <v>7393986.5899999142</v>
      </c>
      <c r="G19" s="28">
        <v>4407412</v>
      </c>
      <c r="H19" s="30">
        <f t="shared" si="5"/>
        <v>11801398.589999914</v>
      </c>
    </row>
    <row r="20" spans="1:8">
      <c r="A20" s="23">
        <v>12</v>
      </c>
      <c r="B20" s="33" t="s">
        <v>47</v>
      </c>
      <c r="C20" s="29">
        <f>SUM(C7:C11)+SUM(C14:C19)</f>
        <v>305417039.86000001</v>
      </c>
      <c r="D20" s="29">
        <f>SUM(D7:D11)+SUM(D14:D19)</f>
        <v>708137187.22000003</v>
      </c>
      <c r="E20" s="29">
        <f>C20+D20</f>
        <v>1013554227.08</v>
      </c>
      <c r="F20" s="29">
        <f>SUM(F7:F11)+SUM(F14:F19)</f>
        <v>260969468.61999992</v>
      </c>
      <c r="G20" s="29">
        <f>SUM(G7:G11)+SUM(G14:G19)</f>
        <v>585721579.41000009</v>
      </c>
      <c r="H20" s="30">
        <f t="shared" si="3"/>
        <v>846691048.02999997</v>
      </c>
    </row>
    <row r="21" spans="1:8">
      <c r="A21" s="23"/>
      <c r="B21" s="24" t="s">
        <v>48</v>
      </c>
      <c r="C21" s="34"/>
      <c r="D21" s="34"/>
      <c r="E21" s="34"/>
      <c r="F21" s="35"/>
      <c r="G21" s="36"/>
      <c r="H21" s="37"/>
    </row>
    <row r="22" spans="1:8">
      <c r="A22" s="23">
        <v>13</v>
      </c>
      <c r="B22" s="27" t="s">
        <v>49</v>
      </c>
      <c r="C22" s="28">
        <v>0</v>
      </c>
      <c r="D22" s="28">
        <v>146073075</v>
      </c>
      <c r="E22" s="29">
        <f>C22+D22</f>
        <v>146073075</v>
      </c>
      <c r="F22" s="28">
        <v>0</v>
      </c>
      <c r="G22" s="28">
        <v>60687964</v>
      </c>
      <c r="H22" s="30">
        <f t="shared" si="3"/>
        <v>60687964</v>
      </c>
    </row>
    <row r="23" spans="1:8">
      <c r="A23" s="23">
        <v>14</v>
      </c>
      <c r="B23" s="27" t="s">
        <v>50</v>
      </c>
      <c r="C23" s="28">
        <v>86550701.740000039</v>
      </c>
      <c r="D23" s="28">
        <v>185882317.07999995</v>
      </c>
      <c r="E23" s="29">
        <f t="shared" ref="E23:E30" si="6">C23+D23</f>
        <v>272433018.81999999</v>
      </c>
      <c r="F23" s="28">
        <v>90915743.710000023</v>
      </c>
      <c r="G23" s="28">
        <v>77856601.229999989</v>
      </c>
      <c r="H23" s="30">
        <f t="shared" ref="H23:H30" si="7">F23+G23</f>
        <v>168772344.94</v>
      </c>
    </row>
    <row r="24" spans="1:8">
      <c r="A24" s="23">
        <v>15</v>
      </c>
      <c r="B24" s="27" t="s">
        <v>51</v>
      </c>
      <c r="C24" s="28">
        <v>4964770.1399999997</v>
      </c>
      <c r="D24" s="28">
        <v>10166323.360000003</v>
      </c>
      <c r="E24" s="29">
        <f t="shared" si="6"/>
        <v>15131093.500000004</v>
      </c>
      <c r="F24" s="28">
        <v>7051338.8900000015</v>
      </c>
      <c r="G24" s="28">
        <v>13928780.949999999</v>
      </c>
      <c r="H24" s="30">
        <f t="shared" si="7"/>
        <v>20980119.84</v>
      </c>
    </row>
    <row r="25" spans="1:8">
      <c r="A25" s="23">
        <v>16</v>
      </c>
      <c r="B25" s="27" t="s">
        <v>52</v>
      </c>
      <c r="C25" s="28">
        <v>51440992.420000002</v>
      </c>
      <c r="D25" s="28">
        <v>59286089.579999998</v>
      </c>
      <c r="E25" s="29">
        <f t="shared" si="6"/>
        <v>110727082</v>
      </c>
      <c r="F25" s="28">
        <v>40649534.089999996</v>
      </c>
      <c r="G25" s="28">
        <v>49169301.720000021</v>
      </c>
      <c r="H25" s="30">
        <f t="shared" si="7"/>
        <v>89818835.810000017</v>
      </c>
    </row>
    <row r="26" spans="1:8">
      <c r="A26" s="23">
        <v>17</v>
      </c>
      <c r="B26" s="27" t="s">
        <v>53</v>
      </c>
      <c r="C26" s="28">
        <v>0</v>
      </c>
      <c r="D26" s="28">
        <v>12170174</v>
      </c>
      <c r="E26" s="29">
        <f t="shared" si="6"/>
        <v>12170174</v>
      </c>
      <c r="F26" s="28">
        <v>0</v>
      </c>
      <c r="G26" s="28">
        <v>0</v>
      </c>
      <c r="H26" s="30">
        <f t="shared" si="7"/>
        <v>0</v>
      </c>
    </row>
    <row r="27" spans="1:8">
      <c r="A27" s="23">
        <v>18</v>
      </c>
      <c r="B27" s="27" t="s">
        <v>54</v>
      </c>
      <c r="C27" s="28">
        <v>0</v>
      </c>
      <c r="D27" s="28">
        <v>271439240</v>
      </c>
      <c r="E27" s="29">
        <f t="shared" si="6"/>
        <v>271439240</v>
      </c>
      <c r="F27" s="28">
        <v>0</v>
      </c>
      <c r="G27" s="28">
        <v>338744970</v>
      </c>
      <c r="H27" s="30">
        <f t="shared" si="7"/>
        <v>338744970</v>
      </c>
    </row>
    <row r="28" spans="1:8">
      <c r="A28" s="23">
        <v>19</v>
      </c>
      <c r="B28" s="27" t="s">
        <v>55</v>
      </c>
      <c r="C28" s="28">
        <v>5233692</v>
      </c>
      <c r="D28" s="28">
        <v>7336296</v>
      </c>
      <c r="E28" s="29">
        <f t="shared" si="6"/>
        <v>12569988</v>
      </c>
      <c r="F28" s="28">
        <v>754981</v>
      </c>
      <c r="G28" s="28">
        <v>6853922</v>
      </c>
      <c r="H28" s="30">
        <f t="shared" si="7"/>
        <v>7608903</v>
      </c>
    </row>
    <row r="29" spans="1:8">
      <c r="A29" s="23">
        <v>20</v>
      </c>
      <c r="B29" s="27" t="s">
        <v>56</v>
      </c>
      <c r="C29" s="28">
        <v>12402051.76</v>
      </c>
      <c r="D29" s="28">
        <v>6130938</v>
      </c>
      <c r="E29" s="29">
        <f t="shared" si="6"/>
        <v>18532989.759999998</v>
      </c>
      <c r="F29" s="28">
        <v>6893636.4400000013</v>
      </c>
      <c r="G29" s="28">
        <v>10985217</v>
      </c>
      <c r="H29" s="30">
        <f t="shared" si="7"/>
        <v>17878853.440000001</v>
      </c>
    </row>
    <row r="30" spans="1:8">
      <c r="A30" s="23">
        <v>21</v>
      </c>
      <c r="B30" s="27" t="s">
        <v>57</v>
      </c>
      <c r="C30" s="28">
        <v>0</v>
      </c>
      <c r="D30" s="28">
        <v>28352000</v>
      </c>
      <c r="E30" s="29">
        <f t="shared" si="6"/>
        <v>28352000</v>
      </c>
      <c r="F30" s="28">
        <v>0</v>
      </c>
      <c r="G30" s="28">
        <v>31228000</v>
      </c>
      <c r="H30" s="30">
        <f t="shared" si="7"/>
        <v>31228000</v>
      </c>
    </row>
    <row r="31" spans="1:8">
      <c r="A31" s="23">
        <v>22</v>
      </c>
      <c r="B31" s="33" t="s">
        <v>58</v>
      </c>
      <c r="C31" s="29">
        <f>SUM(C22:C30)</f>
        <v>160592208.06000003</v>
      </c>
      <c r="D31" s="29">
        <f>SUM(D22:D30)</f>
        <v>726836453.01999998</v>
      </c>
      <c r="E31" s="29">
        <f>C31+D31</f>
        <v>887428661.08000004</v>
      </c>
      <c r="F31" s="29">
        <f>SUM(F22:F30)</f>
        <v>146265234.13000003</v>
      </c>
      <c r="G31" s="29">
        <f>SUM(G22:G30)</f>
        <v>589454756.89999998</v>
      </c>
      <c r="H31" s="30">
        <f t="shared" si="3"/>
        <v>735719991.02999997</v>
      </c>
    </row>
    <row r="32" spans="1:8">
      <c r="A32" s="23"/>
      <c r="B32" s="24" t="s">
        <v>59</v>
      </c>
      <c r="C32" s="34"/>
      <c r="D32" s="34"/>
      <c r="E32" s="28"/>
      <c r="F32" s="35"/>
      <c r="G32" s="36"/>
      <c r="H32" s="37"/>
    </row>
    <row r="33" spans="1:8">
      <c r="A33" s="23">
        <v>23</v>
      </c>
      <c r="B33" s="27" t="s">
        <v>60</v>
      </c>
      <c r="C33" s="28">
        <v>76000000</v>
      </c>
      <c r="D33" s="28">
        <v>0</v>
      </c>
      <c r="E33" s="29">
        <f t="shared" ref="E33:E34" si="8">C33+D33</f>
        <v>76000000</v>
      </c>
      <c r="F33" s="28">
        <v>76000000</v>
      </c>
      <c r="G33" s="28">
        <v>0</v>
      </c>
      <c r="H33" s="30">
        <f t="shared" si="3"/>
        <v>76000000</v>
      </c>
    </row>
    <row r="34" spans="1:8">
      <c r="A34" s="23">
        <v>24</v>
      </c>
      <c r="B34" s="27" t="s">
        <v>61</v>
      </c>
      <c r="C34" s="28">
        <v>0</v>
      </c>
      <c r="D34" s="28">
        <v>0</v>
      </c>
      <c r="E34" s="29">
        <f t="shared" si="8"/>
        <v>0</v>
      </c>
      <c r="F34" s="28">
        <v>0</v>
      </c>
      <c r="G34" s="28">
        <v>0</v>
      </c>
      <c r="H34" s="30">
        <f t="shared" si="3"/>
        <v>0</v>
      </c>
    </row>
    <row r="35" spans="1:8">
      <c r="A35" s="23">
        <v>25</v>
      </c>
      <c r="B35" s="32" t="s">
        <v>62</v>
      </c>
      <c r="C35" s="28">
        <v>0</v>
      </c>
      <c r="D35" s="28">
        <v>0</v>
      </c>
      <c r="E35" s="29">
        <f t="shared" ref="E35:E40" si="9">C35+D35</f>
        <v>0</v>
      </c>
      <c r="F35" s="28">
        <v>0</v>
      </c>
      <c r="G35" s="28">
        <v>0</v>
      </c>
      <c r="H35" s="30">
        <f t="shared" ref="H35:H40" si="10">F35+G35</f>
        <v>0</v>
      </c>
    </row>
    <row r="36" spans="1:8">
      <c r="A36" s="23">
        <v>26</v>
      </c>
      <c r="B36" s="27" t="s">
        <v>63</v>
      </c>
      <c r="C36" s="28">
        <v>0</v>
      </c>
      <c r="D36" s="28">
        <v>0</v>
      </c>
      <c r="E36" s="29">
        <f t="shared" si="9"/>
        <v>0</v>
      </c>
      <c r="F36" s="28">
        <v>0</v>
      </c>
      <c r="G36" s="28">
        <v>0</v>
      </c>
      <c r="H36" s="30">
        <f t="shared" si="10"/>
        <v>0</v>
      </c>
    </row>
    <row r="37" spans="1:8">
      <c r="A37" s="23">
        <v>27</v>
      </c>
      <c r="B37" s="27" t="s">
        <v>64</v>
      </c>
      <c r="C37" s="28">
        <v>0</v>
      </c>
      <c r="D37" s="28">
        <v>0</v>
      </c>
      <c r="E37" s="29">
        <f t="shared" si="9"/>
        <v>0</v>
      </c>
      <c r="F37" s="28">
        <v>0</v>
      </c>
      <c r="G37" s="28">
        <v>0</v>
      </c>
      <c r="H37" s="30">
        <f t="shared" si="10"/>
        <v>0</v>
      </c>
    </row>
    <row r="38" spans="1:8">
      <c r="A38" s="23">
        <v>28</v>
      </c>
      <c r="B38" s="27" t="s">
        <v>65</v>
      </c>
      <c r="C38" s="28">
        <v>48184460</v>
      </c>
      <c r="D38" s="28">
        <v>0</v>
      </c>
      <c r="E38" s="29">
        <f t="shared" si="9"/>
        <v>48184460</v>
      </c>
      <c r="F38" s="28">
        <v>33006671</v>
      </c>
      <c r="G38" s="28">
        <v>0</v>
      </c>
      <c r="H38" s="30">
        <f t="shared" si="10"/>
        <v>33006671</v>
      </c>
    </row>
    <row r="39" spans="1:8">
      <c r="A39" s="23">
        <v>29</v>
      </c>
      <c r="B39" s="27" t="s">
        <v>66</v>
      </c>
      <c r="C39" s="28">
        <v>1941106</v>
      </c>
      <c r="D39" s="28">
        <v>0</v>
      </c>
      <c r="E39" s="29">
        <f t="shared" si="9"/>
        <v>1941106</v>
      </c>
      <c r="F39" s="28">
        <v>1964386</v>
      </c>
      <c r="G39" s="28">
        <v>0</v>
      </c>
      <c r="H39" s="30">
        <f t="shared" si="10"/>
        <v>1964386</v>
      </c>
    </row>
    <row r="40" spans="1:8">
      <c r="A40" s="23">
        <v>30</v>
      </c>
      <c r="B40" s="271" t="s">
        <v>265</v>
      </c>
      <c r="C40" s="28">
        <v>126125566</v>
      </c>
      <c r="D40" s="28">
        <v>0</v>
      </c>
      <c r="E40" s="29">
        <f t="shared" si="9"/>
        <v>126125566</v>
      </c>
      <c r="F40" s="28">
        <v>110971057</v>
      </c>
      <c r="G40" s="28">
        <v>0</v>
      </c>
      <c r="H40" s="30">
        <f t="shared" si="10"/>
        <v>110971057</v>
      </c>
    </row>
    <row r="41" spans="1:8" ht="14.5" thickBot="1">
      <c r="A41" s="38">
        <v>31</v>
      </c>
      <c r="B41" s="39" t="s">
        <v>67</v>
      </c>
      <c r="C41" s="40">
        <f>C31+C40</f>
        <v>286717774.06000006</v>
      </c>
      <c r="D41" s="40">
        <f>D31+D40</f>
        <v>726836453.01999998</v>
      </c>
      <c r="E41" s="40">
        <f>C41+D41</f>
        <v>1013554227.08</v>
      </c>
      <c r="F41" s="40">
        <f>F31+F40</f>
        <v>257236291.13000003</v>
      </c>
      <c r="G41" s="40">
        <f>G31+G40</f>
        <v>589454756.89999998</v>
      </c>
      <c r="H41" s="41">
        <f>F41+G41</f>
        <v>846691048.02999997</v>
      </c>
    </row>
    <row r="43" spans="1:8">
      <c r="B43" s="42"/>
    </row>
  </sheetData>
  <mergeCells count="2">
    <mergeCell ref="C5:E5"/>
    <mergeCell ref="F5:H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pane xSplit="1" ySplit="6" topLeftCell="B46" activePane="bottomRight" state="frozen"/>
      <selection activeCell="B9" sqref="B9"/>
      <selection pane="topRight" activeCell="B9" sqref="B9"/>
      <selection pane="bottomLeft" activeCell="B9" sqref="B9"/>
      <selection pane="bottomRight" activeCell="C8" sqref="C8:H67"/>
    </sheetView>
  </sheetViews>
  <sheetFormatPr defaultColWidth="9.1796875" defaultRowHeight="12.5"/>
  <cols>
    <col min="1" max="1" width="9.54296875" style="4" bestFit="1" customWidth="1"/>
    <col min="2" max="2" width="89.1796875" style="4" customWidth="1"/>
    <col min="3" max="8" width="12.7265625" style="536" customWidth="1"/>
    <col min="9" max="9" width="8.81640625" style="4" customWidth="1"/>
    <col min="10" max="16384" width="9.1796875" style="4"/>
  </cols>
  <sheetData>
    <row r="1" spans="1:8">
      <c r="A1" s="2" t="s">
        <v>30</v>
      </c>
      <c r="B1" s="3" t="str">
        <f>'Info '!C2</f>
        <v>JSC " Halyk Bank Georgia"</v>
      </c>
      <c r="C1" s="535"/>
    </row>
    <row r="2" spans="1:8">
      <c r="A2" s="2" t="s">
        <v>31</v>
      </c>
      <c r="B2" s="416">
        <f>'1. key ratios '!B2</f>
        <v>44834</v>
      </c>
      <c r="C2" s="535"/>
      <c r="D2" s="537"/>
      <c r="E2" s="537"/>
      <c r="F2" s="537"/>
      <c r="G2" s="537"/>
      <c r="H2" s="537"/>
    </row>
    <row r="3" spans="1:8">
      <c r="A3" s="2"/>
      <c r="B3" s="3"/>
      <c r="C3" s="538"/>
      <c r="D3" s="537"/>
      <c r="E3" s="537"/>
      <c r="F3" s="537"/>
      <c r="G3" s="537"/>
      <c r="H3" s="537"/>
    </row>
    <row r="4" spans="1:8" ht="13.5" thickBot="1">
      <c r="A4" s="44" t="s">
        <v>194</v>
      </c>
      <c r="B4" s="224" t="s">
        <v>22</v>
      </c>
      <c r="C4" s="539"/>
      <c r="D4" s="540"/>
      <c r="E4" s="540"/>
      <c r="F4" s="540"/>
      <c r="G4" s="540"/>
      <c r="H4" s="541" t="s">
        <v>73</v>
      </c>
    </row>
    <row r="5" spans="1:8">
      <c r="A5" s="46" t="s">
        <v>6</v>
      </c>
      <c r="B5" s="47"/>
      <c r="C5" s="653" t="s">
        <v>68</v>
      </c>
      <c r="D5" s="654"/>
      <c r="E5" s="655"/>
      <c r="F5" s="653" t="s">
        <v>72</v>
      </c>
      <c r="G5" s="654"/>
      <c r="H5" s="656"/>
    </row>
    <row r="6" spans="1:8">
      <c r="A6" s="48" t="s">
        <v>6</v>
      </c>
      <c r="B6" s="49"/>
      <c r="C6" s="542" t="s">
        <v>69</v>
      </c>
      <c r="D6" s="542" t="s">
        <v>70</v>
      </c>
      <c r="E6" s="542" t="s">
        <v>71</v>
      </c>
      <c r="F6" s="542" t="s">
        <v>69</v>
      </c>
      <c r="G6" s="542" t="s">
        <v>70</v>
      </c>
      <c r="H6" s="543" t="s">
        <v>71</v>
      </c>
    </row>
    <row r="7" spans="1:8" ht="13">
      <c r="A7" s="50"/>
      <c r="B7" s="224" t="s">
        <v>193</v>
      </c>
      <c r="C7" s="544"/>
      <c r="D7" s="544"/>
      <c r="E7" s="544"/>
      <c r="F7" s="544"/>
      <c r="G7" s="544"/>
      <c r="H7" s="545"/>
    </row>
    <row r="8" spans="1:8">
      <c r="A8" s="50">
        <v>1</v>
      </c>
      <c r="B8" s="51" t="s">
        <v>192</v>
      </c>
      <c r="C8" s="544">
        <v>3943721</v>
      </c>
      <c r="D8" s="544">
        <v>-229035</v>
      </c>
      <c r="E8" s="546">
        <f t="shared" ref="E8:E22" si="0">C8+D8</f>
        <v>3714686</v>
      </c>
      <c r="F8" s="544">
        <v>1990341</v>
      </c>
      <c r="G8" s="544">
        <v>-261602</v>
      </c>
      <c r="H8" s="547">
        <f t="shared" ref="H8:H22" si="1">F8+G8</f>
        <v>1728739</v>
      </c>
    </row>
    <row r="9" spans="1:8">
      <c r="A9" s="50">
        <v>2</v>
      </c>
      <c r="B9" s="51" t="s">
        <v>191</v>
      </c>
      <c r="C9" s="548">
        <f>C10+C11+C12+C13+C14+C15+C16+C17+C18</f>
        <v>19286081.360000007</v>
      </c>
      <c r="D9" s="548">
        <f>D10+D11+D12+D13+D14+D15+D16+D17+D18</f>
        <v>22160821.639999997</v>
      </c>
      <c r="E9" s="546">
        <f t="shared" si="0"/>
        <v>41446903</v>
      </c>
      <c r="F9" s="548">
        <f>F10+F11+F12+F13+F14+F15+F16+F17+F18</f>
        <v>13719778.110000003</v>
      </c>
      <c r="G9" s="548">
        <f>G10+G11+G12+G13+G14+G15+G16+G17+G18</f>
        <v>19762638.889999997</v>
      </c>
      <c r="H9" s="547">
        <f t="shared" si="1"/>
        <v>33482417</v>
      </c>
    </row>
    <row r="10" spans="1:8">
      <c r="A10" s="50">
        <v>2.1</v>
      </c>
      <c r="B10" s="52" t="s">
        <v>190</v>
      </c>
      <c r="C10" s="544">
        <v>0</v>
      </c>
      <c r="D10" s="544">
        <v>0</v>
      </c>
      <c r="E10" s="546">
        <f t="shared" si="0"/>
        <v>0</v>
      </c>
      <c r="F10" s="544">
        <v>0</v>
      </c>
      <c r="G10" s="544">
        <v>0</v>
      </c>
      <c r="H10" s="547">
        <f t="shared" si="1"/>
        <v>0</v>
      </c>
    </row>
    <row r="11" spans="1:8">
      <c r="A11" s="50">
        <v>2.2000000000000002</v>
      </c>
      <c r="B11" s="52" t="s">
        <v>189</v>
      </c>
      <c r="C11" s="544" vm="18">
        <v>8173635.7799999965</v>
      </c>
      <c r="D11" s="544" vm="2">
        <v>10614026.83</v>
      </c>
      <c r="E11" s="546">
        <f t="shared" si="0"/>
        <v>18787662.609999996</v>
      </c>
      <c r="F11" s="544">
        <v>4966387.7499999944</v>
      </c>
      <c r="G11" s="544" vm="2">
        <v>10065180.319999997</v>
      </c>
      <c r="H11" s="547">
        <f t="shared" si="1"/>
        <v>15031568.069999991</v>
      </c>
    </row>
    <row r="12" spans="1:8">
      <c r="A12" s="50">
        <v>2.2999999999999998</v>
      </c>
      <c r="B12" s="52" t="s">
        <v>188</v>
      </c>
      <c r="C12" s="544">
        <v>0</v>
      </c>
      <c r="D12" s="544" vm="2">
        <v>241467.06</v>
      </c>
      <c r="E12" s="546">
        <f t="shared" si="0"/>
        <v>241467.06</v>
      </c>
      <c r="F12" s="544">
        <v>0</v>
      </c>
      <c r="G12" s="544" vm="2">
        <v>294578.94999999995</v>
      </c>
      <c r="H12" s="547">
        <f t="shared" si="1"/>
        <v>294578.94999999995</v>
      </c>
    </row>
    <row r="13" spans="1:8">
      <c r="A13" s="50">
        <v>2.4</v>
      </c>
      <c r="B13" s="52" t="s">
        <v>187</v>
      </c>
      <c r="C13" s="544" vm="18">
        <v>322326.02999999991</v>
      </c>
      <c r="D13" s="544" vm="14">
        <v>442494.36</v>
      </c>
      <c r="E13" s="546">
        <f t="shared" si="0"/>
        <v>764820.3899999999</v>
      </c>
      <c r="F13" s="544" vm="3">
        <v>146697.12</v>
      </c>
      <c r="G13" s="544" vm="3">
        <v>607962.4</v>
      </c>
      <c r="H13" s="547">
        <f t="shared" si="1"/>
        <v>754659.52</v>
      </c>
    </row>
    <row r="14" spans="1:8">
      <c r="A14" s="50">
        <v>2.5</v>
      </c>
      <c r="B14" s="52" t="s">
        <v>186</v>
      </c>
      <c r="C14" s="544" vm="4">
        <v>190046.22</v>
      </c>
      <c r="D14" s="544" vm="11">
        <v>3557711.72</v>
      </c>
      <c r="E14" s="546">
        <f t="shared" si="0"/>
        <v>3747757.9400000004</v>
      </c>
      <c r="F14" s="544" vm="10">
        <v>392220.19</v>
      </c>
      <c r="G14" s="544" vm="12">
        <v>2870142.4499999988</v>
      </c>
      <c r="H14" s="547">
        <f t="shared" si="1"/>
        <v>3262362.6399999987</v>
      </c>
    </row>
    <row r="15" spans="1:8">
      <c r="A15" s="50">
        <v>2.6</v>
      </c>
      <c r="B15" s="52" t="s">
        <v>185</v>
      </c>
      <c r="C15" s="544" vm="17">
        <v>117332</v>
      </c>
      <c r="D15" s="544" vm="15">
        <v>31732.49</v>
      </c>
      <c r="E15" s="546">
        <f t="shared" si="0"/>
        <v>149064.49</v>
      </c>
      <c r="F15" s="544" vm="4">
        <v>57083.049999999996</v>
      </c>
      <c r="G15" s="544">
        <v>0</v>
      </c>
      <c r="H15" s="547">
        <f t="shared" si="1"/>
        <v>57083.049999999996</v>
      </c>
    </row>
    <row r="16" spans="1:8">
      <c r="A16" s="50">
        <v>2.7</v>
      </c>
      <c r="B16" s="52" t="s">
        <v>184</v>
      </c>
      <c r="C16" s="544" vm="7">
        <v>32933.299999999996</v>
      </c>
      <c r="D16" s="544" vm="8">
        <v>5937.3700000000008</v>
      </c>
      <c r="E16" s="546">
        <f t="shared" si="0"/>
        <v>38870.67</v>
      </c>
      <c r="F16" s="544" vm="2">
        <v>8313.91</v>
      </c>
      <c r="G16" s="544" vm="4">
        <v>7080.64</v>
      </c>
      <c r="H16" s="547">
        <f t="shared" si="1"/>
        <v>15394.55</v>
      </c>
    </row>
    <row r="17" spans="1:8">
      <c r="A17" s="50">
        <v>2.8</v>
      </c>
      <c r="B17" s="52" t="s">
        <v>183</v>
      </c>
      <c r="C17" s="544">
        <v>9514069</v>
      </c>
      <c r="D17" s="544">
        <v>6720928</v>
      </c>
      <c r="E17" s="546">
        <f t="shared" si="0"/>
        <v>16234997</v>
      </c>
      <c r="F17" s="544">
        <v>7084619</v>
      </c>
      <c r="G17" s="544">
        <v>5521819</v>
      </c>
      <c r="H17" s="547">
        <f t="shared" si="1"/>
        <v>12606438</v>
      </c>
    </row>
    <row r="18" spans="1:8">
      <c r="A18" s="50">
        <v>2.9</v>
      </c>
      <c r="B18" s="52" t="s">
        <v>182</v>
      </c>
      <c r="C18" s="544">
        <v>935739.03000000922</v>
      </c>
      <c r="D18" s="544">
        <v>546523.81000000006</v>
      </c>
      <c r="E18" s="546">
        <f t="shared" si="0"/>
        <v>1482262.8400000092</v>
      </c>
      <c r="F18" s="544">
        <v>1064457.090000008</v>
      </c>
      <c r="G18" s="544" vm="9">
        <v>395875.13000000006</v>
      </c>
      <c r="H18" s="547">
        <f t="shared" si="1"/>
        <v>1460332.2200000081</v>
      </c>
    </row>
    <row r="19" spans="1:8">
      <c r="A19" s="50">
        <v>3</v>
      </c>
      <c r="B19" s="51" t="s">
        <v>181</v>
      </c>
      <c r="C19" s="544">
        <v>828422</v>
      </c>
      <c r="D19" s="544">
        <v>1001063</v>
      </c>
      <c r="E19" s="546">
        <f t="shared" si="0"/>
        <v>1829485</v>
      </c>
      <c r="F19" s="544">
        <v>312842</v>
      </c>
      <c r="G19" s="544">
        <v>789091</v>
      </c>
      <c r="H19" s="547">
        <f t="shared" si="1"/>
        <v>1101933</v>
      </c>
    </row>
    <row r="20" spans="1:8">
      <c r="A20" s="50">
        <v>4</v>
      </c>
      <c r="B20" s="51" t="s">
        <v>180</v>
      </c>
      <c r="C20" s="544">
        <v>1322175</v>
      </c>
      <c r="D20" s="544">
        <v>0</v>
      </c>
      <c r="E20" s="546">
        <f t="shared" si="0"/>
        <v>1322175</v>
      </c>
      <c r="F20" s="544">
        <v>1322175</v>
      </c>
      <c r="G20" s="544">
        <v>0</v>
      </c>
      <c r="H20" s="547">
        <f t="shared" si="1"/>
        <v>1322175</v>
      </c>
    </row>
    <row r="21" spans="1:8">
      <c r="A21" s="50">
        <v>5</v>
      </c>
      <c r="B21" s="51" t="s">
        <v>179</v>
      </c>
      <c r="C21" s="544">
        <v>217573.04</v>
      </c>
      <c r="D21" s="544">
        <v>130519.74</v>
      </c>
      <c r="E21" s="546">
        <f t="shared" si="0"/>
        <v>348092.78</v>
      </c>
      <c r="F21" s="544">
        <v>175209.57</v>
      </c>
      <c r="G21" s="544">
        <v>140125.5</v>
      </c>
      <c r="H21" s="547">
        <f t="shared" si="1"/>
        <v>315335.07</v>
      </c>
    </row>
    <row r="22" spans="1:8" ht="13">
      <c r="A22" s="50">
        <v>6</v>
      </c>
      <c r="B22" s="53" t="s">
        <v>178</v>
      </c>
      <c r="C22" s="548">
        <f>C8+C9+C19+C20+C21</f>
        <v>25597972.400000006</v>
      </c>
      <c r="D22" s="548">
        <f>D8+D9+D19+D20+D21</f>
        <v>23063369.379999995</v>
      </c>
      <c r="E22" s="546">
        <f t="shared" si="0"/>
        <v>48661341.780000001</v>
      </c>
      <c r="F22" s="548">
        <f>F8+F9+F19+F20+F21</f>
        <v>17520345.680000003</v>
      </c>
      <c r="G22" s="548">
        <f>G8+G9+G19+G20+G21</f>
        <v>20430253.389999997</v>
      </c>
      <c r="H22" s="547">
        <f t="shared" si="1"/>
        <v>37950599.07</v>
      </c>
    </row>
    <row r="23" spans="1:8" ht="13">
      <c r="A23" s="50"/>
      <c r="B23" s="224" t="s">
        <v>177</v>
      </c>
      <c r="C23" s="549"/>
      <c r="D23" s="549"/>
      <c r="E23" s="550"/>
      <c r="F23" s="549"/>
      <c r="G23" s="549"/>
      <c r="H23" s="551"/>
    </row>
    <row r="24" spans="1:8">
      <c r="A24" s="50">
        <v>7</v>
      </c>
      <c r="B24" s="51" t="s">
        <v>176</v>
      </c>
      <c r="C24" s="544">
        <v>8057554.1799999997</v>
      </c>
      <c r="D24" s="544">
        <v>900122.71</v>
      </c>
      <c r="E24" s="546">
        <f t="shared" ref="E24:E31" si="2">C24+D24</f>
        <v>8957676.8900000006</v>
      </c>
      <c r="F24" s="544">
        <v>4071124.53</v>
      </c>
      <c r="G24" s="544">
        <v>857717.99</v>
      </c>
      <c r="H24" s="547">
        <f t="shared" ref="H24:H31" si="3">F24+G24</f>
        <v>4928842.5199999996</v>
      </c>
    </row>
    <row r="25" spans="1:8">
      <c r="A25" s="50">
        <v>8</v>
      </c>
      <c r="B25" s="51" t="s">
        <v>175</v>
      </c>
      <c r="C25" s="544">
        <v>4025431.82</v>
      </c>
      <c r="D25" s="544">
        <v>1044903.29</v>
      </c>
      <c r="E25" s="546">
        <f t="shared" si="2"/>
        <v>5070335.1099999994</v>
      </c>
      <c r="F25" s="544">
        <v>1808180.47</v>
      </c>
      <c r="G25" s="544">
        <v>884985.01</v>
      </c>
      <c r="H25" s="547">
        <f t="shared" si="3"/>
        <v>2693165.48</v>
      </c>
    </row>
    <row r="26" spans="1:8">
      <c r="A26" s="50">
        <v>9</v>
      </c>
      <c r="B26" s="51" t="s">
        <v>174</v>
      </c>
      <c r="C26" s="544">
        <v>6381</v>
      </c>
      <c r="D26" s="544">
        <v>2524343</v>
      </c>
      <c r="E26" s="546">
        <f t="shared" si="2"/>
        <v>2530724</v>
      </c>
      <c r="F26" s="544">
        <v>82110</v>
      </c>
      <c r="G26" s="544">
        <v>1838273</v>
      </c>
      <c r="H26" s="547">
        <f t="shared" si="3"/>
        <v>1920383</v>
      </c>
    </row>
    <row r="27" spans="1:8">
      <c r="A27" s="50">
        <v>10</v>
      </c>
      <c r="B27" s="51" t="s">
        <v>173</v>
      </c>
      <c r="C27" s="544">
        <v>421119</v>
      </c>
      <c r="D27" s="544">
        <v>153652</v>
      </c>
      <c r="E27" s="546">
        <f t="shared" si="2"/>
        <v>574771</v>
      </c>
      <c r="F27" s="544">
        <v>421119</v>
      </c>
      <c r="G27" s="544">
        <v>0</v>
      </c>
      <c r="H27" s="547">
        <f t="shared" si="3"/>
        <v>421119</v>
      </c>
    </row>
    <row r="28" spans="1:8">
      <c r="A28" s="50">
        <v>11</v>
      </c>
      <c r="B28" s="51" t="s">
        <v>172</v>
      </c>
      <c r="C28" s="544">
        <v>46553</v>
      </c>
      <c r="D28" s="544">
        <v>5561168</v>
      </c>
      <c r="E28" s="546">
        <f t="shared" si="2"/>
        <v>5607721</v>
      </c>
      <c r="F28" s="544">
        <v>0</v>
      </c>
      <c r="G28" s="544">
        <v>4712636</v>
      </c>
      <c r="H28" s="547">
        <f t="shared" si="3"/>
        <v>4712636</v>
      </c>
    </row>
    <row r="29" spans="1:8">
      <c r="A29" s="50">
        <v>12</v>
      </c>
      <c r="B29" s="51" t="s">
        <v>171</v>
      </c>
      <c r="C29" s="544">
        <v>94572</v>
      </c>
      <c r="D29" s="544">
        <v>80306</v>
      </c>
      <c r="E29" s="546">
        <f t="shared" si="2"/>
        <v>174878</v>
      </c>
      <c r="F29" s="544">
        <v>100637</v>
      </c>
      <c r="G29" s="544">
        <v>100437</v>
      </c>
      <c r="H29" s="547">
        <f t="shared" si="3"/>
        <v>201074</v>
      </c>
    </row>
    <row r="30" spans="1:8" ht="13">
      <c r="A30" s="50">
        <v>13</v>
      </c>
      <c r="B30" s="54" t="s">
        <v>170</v>
      </c>
      <c r="C30" s="548">
        <f>C24+C25+C26+C27+C28+C29</f>
        <v>12651611</v>
      </c>
      <c r="D30" s="548">
        <f>D24+D25+D26+D27+D28+D29</f>
        <v>10264495</v>
      </c>
      <c r="E30" s="546">
        <f t="shared" si="2"/>
        <v>22916106</v>
      </c>
      <c r="F30" s="548">
        <f>F24+F25+F26+F27+F28+F29</f>
        <v>6483171</v>
      </c>
      <c r="G30" s="548">
        <f>G24+G25+G26+G27+G28+G29</f>
        <v>8394049</v>
      </c>
      <c r="H30" s="547">
        <f t="shared" si="3"/>
        <v>14877220</v>
      </c>
    </row>
    <row r="31" spans="1:8" ht="13">
      <c r="A31" s="50">
        <v>14</v>
      </c>
      <c r="B31" s="54" t="s">
        <v>169</v>
      </c>
      <c r="C31" s="548">
        <f>C22-C30</f>
        <v>12946361.400000006</v>
      </c>
      <c r="D31" s="548">
        <f>D22-D30</f>
        <v>12798874.379999995</v>
      </c>
      <c r="E31" s="546">
        <f t="shared" si="2"/>
        <v>25745235.780000001</v>
      </c>
      <c r="F31" s="548">
        <f>F22-F30</f>
        <v>11037174.680000003</v>
      </c>
      <c r="G31" s="548">
        <f>G22-G30</f>
        <v>12036204.389999997</v>
      </c>
      <c r="H31" s="547">
        <f t="shared" si="3"/>
        <v>23073379.07</v>
      </c>
    </row>
    <row r="32" spans="1:8" ht="13">
      <c r="A32" s="50"/>
      <c r="B32" s="55"/>
      <c r="C32" s="552"/>
      <c r="D32" s="553"/>
      <c r="E32" s="550"/>
      <c r="F32" s="553"/>
      <c r="G32" s="553"/>
      <c r="H32" s="551"/>
    </row>
    <row r="33" spans="1:8" ht="13">
      <c r="A33" s="50"/>
      <c r="B33" s="55" t="s">
        <v>168</v>
      </c>
      <c r="C33" s="549"/>
      <c r="D33" s="549"/>
      <c r="E33" s="550"/>
      <c r="F33" s="549"/>
      <c r="G33" s="549"/>
      <c r="H33" s="551"/>
    </row>
    <row r="34" spans="1:8">
      <c r="A34" s="50">
        <v>15</v>
      </c>
      <c r="B34" s="56" t="s">
        <v>167</v>
      </c>
      <c r="C34" s="546">
        <f>C35-C36</f>
        <v>711072</v>
      </c>
      <c r="D34" s="546">
        <f>D35-D36</f>
        <v>-252110</v>
      </c>
      <c r="E34" s="546">
        <f t="shared" ref="E34:E45" si="4">C34+D34</f>
        <v>458962</v>
      </c>
      <c r="F34" s="546">
        <f>F35-F36</f>
        <v>722674</v>
      </c>
      <c r="G34" s="546">
        <f>G35-G36</f>
        <v>529825</v>
      </c>
      <c r="H34" s="546">
        <f t="shared" ref="H34:H45" si="5">F34+G34</f>
        <v>1252499</v>
      </c>
    </row>
    <row r="35" spans="1:8">
      <c r="A35" s="50">
        <v>15.1</v>
      </c>
      <c r="B35" s="52" t="s">
        <v>166</v>
      </c>
      <c r="C35" s="544">
        <v>1121843</v>
      </c>
      <c r="D35" s="544">
        <v>1311582</v>
      </c>
      <c r="E35" s="546">
        <f t="shared" si="4"/>
        <v>2433425</v>
      </c>
      <c r="F35" s="544">
        <v>992453</v>
      </c>
      <c r="G35" s="544">
        <v>1381415</v>
      </c>
      <c r="H35" s="546">
        <f t="shared" si="5"/>
        <v>2373868</v>
      </c>
    </row>
    <row r="36" spans="1:8">
      <c r="A36" s="50">
        <v>15.2</v>
      </c>
      <c r="B36" s="52" t="s">
        <v>165</v>
      </c>
      <c r="C36" s="544">
        <v>410771</v>
      </c>
      <c r="D36" s="544">
        <v>1563692</v>
      </c>
      <c r="E36" s="546">
        <f t="shared" si="4"/>
        <v>1974463</v>
      </c>
      <c r="F36" s="544">
        <v>269779</v>
      </c>
      <c r="G36" s="544">
        <v>851590</v>
      </c>
      <c r="H36" s="546">
        <f t="shared" si="5"/>
        <v>1121369</v>
      </c>
    </row>
    <row r="37" spans="1:8">
      <c r="A37" s="50">
        <v>16</v>
      </c>
      <c r="B37" s="51" t="s">
        <v>164</v>
      </c>
      <c r="C37" s="544">
        <v>0</v>
      </c>
      <c r="D37" s="544">
        <v>0</v>
      </c>
      <c r="E37" s="546">
        <f t="shared" si="4"/>
        <v>0</v>
      </c>
      <c r="F37" s="544">
        <v>0</v>
      </c>
      <c r="G37" s="544">
        <v>0</v>
      </c>
      <c r="H37" s="546">
        <f t="shared" si="5"/>
        <v>0</v>
      </c>
    </row>
    <row r="38" spans="1:8">
      <c r="A38" s="50">
        <v>17</v>
      </c>
      <c r="B38" s="51" t="s">
        <v>163</v>
      </c>
      <c r="C38" s="544">
        <v>0</v>
      </c>
      <c r="D38" s="544">
        <v>0</v>
      </c>
      <c r="E38" s="546">
        <f t="shared" si="4"/>
        <v>0</v>
      </c>
      <c r="F38" s="544">
        <v>0</v>
      </c>
      <c r="G38" s="544">
        <v>0</v>
      </c>
      <c r="H38" s="546">
        <f t="shared" si="5"/>
        <v>0</v>
      </c>
    </row>
    <row r="39" spans="1:8">
      <c r="A39" s="50">
        <v>18</v>
      </c>
      <c r="B39" s="51" t="s">
        <v>162</v>
      </c>
      <c r="C39" s="544">
        <v>0</v>
      </c>
      <c r="D39" s="544">
        <v>0</v>
      </c>
      <c r="E39" s="546">
        <f t="shared" si="4"/>
        <v>0</v>
      </c>
      <c r="F39" s="544">
        <v>0</v>
      </c>
      <c r="G39" s="544">
        <v>0</v>
      </c>
      <c r="H39" s="546">
        <f t="shared" si="5"/>
        <v>0</v>
      </c>
    </row>
    <row r="40" spans="1:8">
      <c r="A40" s="50">
        <v>19</v>
      </c>
      <c r="B40" s="51" t="s">
        <v>161</v>
      </c>
      <c r="C40" s="544">
        <v>4567023</v>
      </c>
      <c r="D40" s="544">
        <v>0</v>
      </c>
      <c r="E40" s="546">
        <f t="shared" si="4"/>
        <v>4567023</v>
      </c>
      <c r="F40" s="544">
        <v>971394</v>
      </c>
      <c r="G40" s="544">
        <v>0</v>
      </c>
      <c r="H40" s="546">
        <f t="shared" si="5"/>
        <v>971394</v>
      </c>
    </row>
    <row r="41" spans="1:8">
      <c r="A41" s="50">
        <v>20</v>
      </c>
      <c r="B41" s="51" t="s">
        <v>160</v>
      </c>
      <c r="C41" s="544">
        <v>-2446906</v>
      </c>
      <c r="D41" s="544">
        <v>0</v>
      </c>
      <c r="E41" s="546">
        <f t="shared" si="4"/>
        <v>-2446906</v>
      </c>
      <c r="F41" s="544">
        <v>149685</v>
      </c>
      <c r="G41" s="544">
        <v>0</v>
      </c>
      <c r="H41" s="546">
        <f t="shared" si="5"/>
        <v>149685</v>
      </c>
    </row>
    <row r="42" spans="1:8">
      <c r="A42" s="50">
        <v>21</v>
      </c>
      <c r="B42" s="51" t="s">
        <v>159</v>
      </c>
      <c r="C42" s="544">
        <v>24</v>
      </c>
      <c r="D42" s="544">
        <v>0</v>
      </c>
      <c r="E42" s="546">
        <f t="shared" si="4"/>
        <v>24</v>
      </c>
      <c r="F42" s="544">
        <v>10238</v>
      </c>
      <c r="G42" s="544">
        <v>0</v>
      </c>
      <c r="H42" s="546">
        <f t="shared" si="5"/>
        <v>10238</v>
      </c>
    </row>
    <row r="43" spans="1:8">
      <c r="A43" s="50">
        <v>22</v>
      </c>
      <c r="B43" s="51" t="s">
        <v>158</v>
      </c>
      <c r="C43" s="544">
        <v>1328.9599999999998</v>
      </c>
      <c r="D43" s="544">
        <v>19.260000000000002</v>
      </c>
      <c r="E43" s="546">
        <f t="shared" si="4"/>
        <v>1348.2199999999998</v>
      </c>
      <c r="F43" s="544">
        <v>1572.43</v>
      </c>
      <c r="G43" s="544">
        <v>845.5</v>
      </c>
      <c r="H43" s="546">
        <f t="shared" si="5"/>
        <v>2417.9300000000003</v>
      </c>
    </row>
    <row r="44" spans="1:8">
      <c r="A44" s="50">
        <v>23</v>
      </c>
      <c r="B44" s="51" t="s">
        <v>157</v>
      </c>
      <c r="C44" s="544">
        <v>56552</v>
      </c>
      <c r="D44" s="544">
        <v>9765</v>
      </c>
      <c r="E44" s="546">
        <f t="shared" si="4"/>
        <v>66317</v>
      </c>
      <c r="F44" s="544">
        <v>96089</v>
      </c>
      <c r="G44" s="544">
        <v>12802</v>
      </c>
      <c r="H44" s="546">
        <f t="shared" si="5"/>
        <v>108891</v>
      </c>
    </row>
    <row r="45" spans="1:8" ht="13">
      <c r="A45" s="50">
        <v>24</v>
      </c>
      <c r="B45" s="54" t="s">
        <v>272</v>
      </c>
      <c r="C45" s="548">
        <f>C34+C37+C38+C39+C40+C41+C42+C43+C44</f>
        <v>2889093.96</v>
      </c>
      <c r="D45" s="548">
        <f>D34+D37+D38+D39+D40+D41+D42+D43+D44</f>
        <v>-242325.74</v>
      </c>
      <c r="E45" s="546">
        <f t="shared" si="4"/>
        <v>2646768.2199999997</v>
      </c>
      <c r="F45" s="548">
        <f>F34+F37+F38+F39+F40+F41+F42+F43+F44</f>
        <v>1951652.43</v>
      </c>
      <c r="G45" s="548">
        <f>G34+G37+G38+G39+G40+G41+G42+G43+G44</f>
        <v>543472.5</v>
      </c>
      <c r="H45" s="546">
        <f t="shared" si="5"/>
        <v>2495124.9299999997</v>
      </c>
    </row>
    <row r="46" spans="1:8" ht="13">
      <c r="A46" s="50"/>
      <c r="B46" s="224" t="s">
        <v>156</v>
      </c>
      <c r="C46" s="549"/>
      <c r="D46" s="549"/>
      <c r="E46" s="550"/>
      <c r="F46" s="549"/>
      <c r="G46" s="549"/>
      <c r="H46" s="551"/>
    </row>
    <row r="47" spans="1:8">
      <c r="A47" s="50">
        <v>25</v>
      </c>
      <c r="B47" s="51" t="s">
        <v>155</v>
      </c>
      <c r="C47" s="544">
        <v>125766</v>
      </c>
      <c r="D47" s="544">
        <v>54990</v>
      </c>
      <c r="E47" s="546">
        <f t="shared" ref="E47:E54" si="6">C47+D47</f>
        <v>180756</v>
      </c>
      <c r="F47" s="544">
        <v>95199</v>
      </c>
      <c r="G47" s="544">
        <v>80896</v>
      </c>
      <c r="H47" s="547">
        <f t="shared" ref="H47:H54" si="7">F47+G47</f>
        <v>176095</v>
      </c>
    </row>
    <row r="48" spans="1:8">
      <c r="A48" s="50">
        <v>26</v>
      </c>
      <c r="B48" s="51" t="s">
        <v>154</v>
      </c>
      <c r="C48" s="544">
        <v>774227</v>
      </c>
      <c r="D48" s="544">
        <v>27699</v>
      </c>
      <c r="E48" s="546">
        <f t="shared" si="6"/>
        <v>801926</v>
      </c>
      <c r="F48" s="544">
        <v>290784</v>
      </c>
      <c r="G48" s="544">
        <v>0</v>
      </c>
      <c r="H48" s="547">
        <f t="shared" si="7"/>
        <v>290784</v>
      </c>
    </row>
    <row r="49" spans="1:8">
      <c r="A49" s="50">
        <v>27</v>
      </c>
      <c r="B49" s="51" t="s">
        <v>153</v>
      </c>
      <c r="C49" s="544">
        <v>9137263</v>
      </c>
      <c r="D49" s="544">
        <v>0</v>
      </c>
      <c r="E49" s="546">
        <f t="shared" si="6"/>
        <v>9137263</v>
      </c>
      <c r="F49" s="544">
        <v>7947103</v>
      </c>
      <c r="G49" s="544">
        <v>0</v>
      </c>
      <c r="H49" s="547">
        <f t="shared" si="7"/>
        <v>7947103</v>
      </c>
    </row>
    <row r="50" spans="1:8">
      <c r="A50" s="50">
        <v>28</v>
      </c>
      <c r="B50" s="51" t="s">
        <v>152</v>
      </c>
      <c r="C50" s="544">
        <v>68804</v>
      </c>
      <c r="D50" s="544">
        <v>0</v>
      </c>
      <c r="E50" s="546">
        <f t="shared" si="6"/>
        <v>68804</v>
      </c>
      <c r="F50" s="544">
        <v>44699</v>
      </c>
      <c r="G50" s="544">
        <v>0</v>
      </c>
      <c r="H50" s="547">
        <f t="shared" si="7"/>
        <v>44699</v>
      </c>
    </row>
    <row r="51" spans="1:8">
      <c r="A51" s="50">
        <v>29</v>
      </c>
      <c r="B51" s="51" t="s">
        <v>151</v>
      </c>
      <c r="C51" s="544">
        <v>2049854</v>
      </c>
      <c r="D51" s="544">
        <v>0</v>
      </c>
      <c r="E51" s="546">
        <f t="shared" si="6"/>
        <v>2049854</v>
      </c>
      <c r="F51" s="544">
        <v>1840204</v>
      </c>
      <c r="G51" s="544">
        <v>0</v>
      </c>
      <c r="H51" s="547">
        <f t="shared" si="7"/>
        <v>1840204</v>
      </c>
    </row>
    <row r="52" spans="1:8">
      <c r="A52" s="50">
        <v>30</v>
      </c>
      <c r="B52" s="51" t="s">
        <v>150</v>
      </c>
      <c r="C52" s="544">
        <v>2474928</v>
      </c>
      <c r="D52" s="544">
        <v>386159</v>
      </c>
      <c r="E52" s="546">
        <f t="shared" si="6"/>
        <v>2861087</v>
      </c>
      <c r="F52" s="544">
        <v>2307106</v>
      </c>
      <c r="G52" s="544">
        <v>1008841</v>
      </c>
      <c r="H52" s="547">
        <f t="shared" si="7"/>
        <v>3315947</v>
      </c>
    </row>
    <row r="53" spans="1:8" ht="13">
      <c r="A53" s="50">
        <v>31</v>
      </c>
      <c r="B53" s="54" t="s">
        <v>273</v>
      </c>
      <c r="C53" s="548">
        <f>C47+C48+C49+C50+C51+C52</f>
        <v>14630842</v>
      </c>
      <c r="D53" s="548">
        <f>D47+D48+D49+D50+D51+D52</f>
        <v>468848</v>
      </c>
      <c r="E53" s="546">
        <f t="shared" si="6"/>
        <v>15099690</v>
      </c>
      <c r="F53" s="548">
        <f>F47+F48+F49+F50+F51+F52</f>
        <v>12525095</v>
      </c>
      <c r="G53" s="548">
        <f>G47+G48+G49+G50+G51+G52</f>
        <v>1089737</v>
      </c>
      <c r="H53" s="546">
        <f t="shared" si="7"/>
        <v>13614832</v>
      </c>
    </row>
    <row r="54" spans="1:8" ht="13">
      <c r="A54" s="50">
        <v>32</v>
      </c>
      <c r="B54" s="54" t="s">
        <v>274</v>
      </c>
      <c r="C54" s="557">
        <f>C45-C53</f>
        <v>-11741748.039999999</v>
      </c>
      <c r="D54" s="557">
        <f>D45-D53</f>
        <v>-711173.74</v>
      </c>
      <c r="E54" s="558">
        <f t="shared" si="6"/>
        <v>-12452921.779999999</v>
      </c>
      <c r="F54" s="557">
        <f>F45-F53</f>
        <v>-10573442.57</v>
      </c>
      <c r="G54" s="557">
        <f>G45-G53</f>
        <v>-546264.5</v>
      </c>
      <c r="H54" s="558">
        <f t="shared" si="7"/>
        <v>-11119707.07</v>
      </c>
    </row>
    <row r="55" spans="1:8" ht="13">
      <c r="A55" s="50"/>
      <c r="B55" s="55"/>
      <c r="C55" s="553"/>
      <c r="D55" s="553"/>
      <c r="E55" s="550"/>
      <c r="F55" s="553"/>
      <c r="G55" s="553"/>
      <c r="H55" s="551"/>
    </row>
    <row r="56" spans="1:8" ht="13">
      <c r="A56" s="50">
        <v>33</v>
      </c>
      <c r="B56" s="54" t="s">
        <v>149</v>
      </c>
      <c r="C56" s="557">
        <f>C31+C54</f>
        <v>1204613.3600000069</v>
      </c>
      <c r="D56" s="548">
        <f>D31+D54</f>
        <v>12087700.639999995</v>
      </c>
      <c r="E56" s="546">
        <f>C56+D56</f>
        <v>13292314.000000002</v>
      </c>
      <c r="F56" s="557">
        <f>F31+F54</f>
        <v>463732.11000000313</v>
      </c>
      <c r="G56" s="548">
        <f>G31+G54</f>
        <v>11489939.889999997</v>
      </c>
      <c r="H56" s="547">
        <f>F56+G56</f>
        <v>11953672</v>
      </c>
    </row>
    <row r="57" spans="1:8" ht="13">
      <c r="A57" s="50"/>
      <c r="B57" s="55"/>
      <c r="C57" s="544">
        <v>0</v>
      </c>
      <c r="D57" s="544">
        <v>0</v>
      </c>
      <c r="E57" s="550"/>
      <c r="F57" s="544">
        <v>0</v>
      </c>
      <c r="G57" s="544">
        <v>0</v>
      </c>
      <c r="H57" s="551"/>
    </row>
    <row r="58" spans="1:8">
      <c r="A58" s="50">
        <v>34</v>
      </c>
      <c r="B58" s="51" t="s">
        <v>148</v>
      </c>
      <c r="C58" s="559">
        <v>1804175</v>
      </c>
      <c r="D58" s="544">
        <v>0</v>
      </c>
      <c r="E58" s="558">
        <f>C58+D58</f>
        <v>1804175</v>
      </c>
      <c r="F58" s="559">
        <v>-8462623</v>
      </c>
      <c r="G58" s="544">
        <v>0</v>
      </c>
      <c r="H58" s="560">
        <f>F58+G58</f>
        <v>-8462623</v>
      </c>
    </row>
    <row r="59" spans="1:8" s="225" customFormat="1">
      <c r="A59" s="50">
        <v>35</v>
      </c>
      <c r="B59" s="51" t="s">
        <v>147</v>
      </c>
      <c r="C59" s="544">
        <v>0</v>
      </c>
      <c r="D59" s="544">
        <v>0</v>
      </c>
      <c r="E59" s="546">
        <f>C59+D59</f>
        <v>0</v>
      </c>
      <c r="F59" s="544">
        <v>0</v>
      </c>
      <c r="G59" s="544">
        <v>0</v>
      </c>
      <c r="H59" s="547">
        <f>F59+G59</f>
        <v>0</v>
      </c>
    </row>
    <row r="60" spans="1:8">
      <c r="A60" s="50">
        <v>36</v>
      </c>
      <c r="B60" s="51" t="s">
        <v>146</v>
      </c>
      <c r="C60" s="559">
        <v>1171817</v>
      </c>
      <c r="D60" s="544">
        <v>0</v>
      </c>
      <c r="E60" s="558">
        <f>C60+D60</f>
        <v>1171817</v>
      </c>
      <c r="F60" s="544">
        <v>3319401</v>
      </c>
      <c r="G60" s="544">
        <v>0</v>
      </c>
      <c r="H60" s="547">
        <f>F60+G60</f>
        <v>3319401</v>
      </c>
    </row>
    <row r="61" spans="1:8" ht="13">
      <c r="A61" s="50">
        <v>37</v>
      </c>
      <c r="B61" s="54" t="s">
        <v>145</v>
      </c>
      <c r="C61" s="557">
        <f>C58+C59+C60</f>
        <v>2975992</v>
      </c>
      <c r="D61" s="548">
        <f>D58+D59+D60</f>
        <v>0</v>
      </c>
      <c r="E61" s="558">
        <f>C61+D61</f>
        <v>2975992</v>
      </c>
      <c r="F61" s="557">
        <f>F58+F59+F60</f>
        <v>-5143222</v>
      </c>
      <c r="G61" s="548">
        <f>G58+G59+G60</f>
        <v>0</v>
      </c>
      <c r="H61" s="560">
        <f>F61+G61</f>
        <v>-5143222</v>
      </c>
    </row>
    <row r="62" spans="1:8" ht="13">
      <c r="A62" s="50"/>
      <c r="B62" s="57"/>
      <c r="C62" s="549"/>
      <c r="D62" s="549"/>
      <c r="E62" s="550"/>
      <c r="F62" s="549"/>
      <c r="G62" s="549"/>
      <c r="H62" s="551"/>
    </row>
    <row r="63" spans="1:8" ht="13">
      <c r="A63" s="50">
        <v>38</v>
      </c>
      <c r="B63" s="58" t="s">
        <v>144</v>
      </c>
      <c r="C63" s="548">
        <f>C56-C61</f>
        <v>-1771378.6399999931</v>
      </c>
      <c r="D63" s="548">
        <f>D56-D61</f>
        <v>12087700.639999995</v>
      </c>
      <c r="E63" s="546">
        <f>C63+D63</f>
        <v>10316322.000000002</v>
      </c>
      <c r="F63" s="548">
        <f>F56-F61</f>
        <v>5606954.1100000031</v>
      </c>
      <c r="G63" s="548">
        <f>G56-G61</f>
        <v>11489939.889999997</v>
      </c>
      <c r="H63" s="547">
        <f>F63+G63</f>
        <v>17096894</v>
      </c>
    </row>
    <row r="64" spans="1:8">
      <c r="A64" s="48">
        <v>39</v>
      </c>
      <c r="B64" s="51" t="s">
        <v>143</v>
      </c>
      <c r="C64" s="544">
        <v>924063</v>
      </c>
      <c r="D64" s="544">
        <v>0</v>
      </c>
      <c r="E64" s="546">
        <f>C64+D64</f>
        <v>924063</v>
      </c>
      <c r="F64" s="544">
        <v>2339983</v>
      </c>
      <c r="G64" s="544">
        <v>0</v>
      </c>
      <c r="H64" s="547">
        <f>F64+G64</f>
        <v>2339983</v>
      </c>
    </row>
    <row r="65" spans="1:8" ht="13">
      <c r="A65" s="50">
        <v>40</v>
      </c>
      <c r="B65" s="54" t="s">
        <v>142</v>
      </c>
      <c r="C65" s="557">
        <f>C63-C64</f>
        <v>-2695441.6399999931</v>
      </c>
      <c r="D65" s="548">
        <f>D63-D64</f>
        <v>12087700.639999995</v>
      </c>
      <c r="E65" s="546">
        <f>C65+D65</f>
        <v>9392259.0000000019</v>
      </c>
      <c r="F65" s="557">
        <f>F63-F64</f>
        <v>3266971.1100000031</v>
      </c>
      <c r="G65" s="548">
        <f>G63-G64</f>
        <v>11489939.889999997</v>
      </c>
      <c r="H65" s="547">
        <f>F65+G65</f>
        <v>14756911</v>
      </c>
    </row>
    <row r="66" spans="1:8">
      <c r="A66" s="48">
        <v>41</v>
      </c>
      <c r="B66" s="51" t="s">
        <v>141</v>
      </c>
      <c r="C66" s="544">
        <v>0</v>
      </c>
      <c r="D66" s="544">
        <v>0</v>
      </c>
      <c r="E66" s="546">
        <f>C66+D66</f>
        <v>0</v>
      </c>
      <c r="F66" s="544">
        <v>0</v>
      </c>
      <c r="G66" s="544">
        <v>0</v>
      </c>
      <c r="H66" s="547">
        <f>F66+G66</f>
        <v>0</v>
      </c>
    </row>
    <row r="67" spans="1:8" ht="13.5" thickBot="1">
      <c r="A67" s="59">
        <v>42</v>
      </c>
      <c r="B67" s="60" t="s">
        <v>140</v>
      </c>
      <c r="C67" s="561">
        <f>C65+C66</f>
        <v>-2695441.6399999931</v>
      </c>
      <c r="D67" s="554">
        <f>D65+D66</f>
        <v>12087700.639999995</v>
      </c>
      <c r="E67" s="555">
        <f>C67+D67</f>
        <v>9392259.0000000019</v>
      </c>
      <c r="F67" s="561">
        <f>F65+F66</f>
        <v>3266971.1100000031</v>
      </c>
      <c r="G67" s="554">
        <f>G65+G66</f>
        <v>11489939.889999997</v>
      </c>
      <c r="H67" s="556">
        <f>F67+G67</f>
        <v>14756911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opLeftCell="A31" zoomScaleNormal="100" workbookViewId="0">
      <selection activeCell="C7" sqref="C7:H53"/>
    </sheetView>
  </sheetViews>
  <sheetFormatPr defaultColWidth="9.1796875" defaultRowHeight="14"/>
  <cols>
    <col min="1" max="1" width="9.54296875" style="5" bestFit="1" customWidth="1"/>
    <col min="2" max="2" width="72.26953125" style="5" customWidth="1"/>
    <col min="3" max="8" width="12.7265625" style="5" customWidth="1"/>
    <col min="9" max="16384" width="9.1796875" style="5"/>
  </cols>
  <sheetData>
    <row r="1" spans="1:8">
      <c r="A1" s="2" t="s">
        <v>30</v>
      </c>
      <c r="B1" s="3" t="str">
        <f>'Info '!C2</f>
        <v>JSC " Halyk Bank Georgia"</v>
      </c>
    </row>
    <row r="2" spans="1:8">
      <c r="A2" s="2" t="s">
        <v>31</v>
      </c>
      <c r="B2" s="416">
        <f>'1. key ratios '!B2</f>
        <v>44834</v>
      </c>
    </row>
    <row r="3" spans="1:8">
      <c r="A3" s="4"/>
    </row>
    <row r="4" spans="1:8" ht="14.5" thickBot="1">
      <c r="A4" s="4" t="s">
        <v>74</v>
      </c>
      <c r="B4" s="4"/>
      <c r="C4" s="208"/>
      <c r="D4" s="208"/>
      <c r="E4" s="208"/>
      <c r="F4" s="209"/>
      <c r="G4" s="209"/>
      <c r="H4" s="210" t="s">
        <v>73</v>
      </c>
    </row>
    <row r="5" spans="1:8">
      <c r="A5" s="657" t="s">
        <v>6</v>
      </c>
      <c r="B5" s="659" t="s">
        <v>339</v>
      </c>
      <c r="C5" s="649" t="s">
        <v>68</v>
      </c>
      <c r="D5" s="650"/>
      <c r="E5" s="651"/>
      <c r="F5" s="649" t="s">
        <v>72</v>
      </c>
      <c r="G5" s="650"/>
      <c r="H5" s="652"/>
    </row>
    <row r="6" spans="1:8">
      <c r="A6" s="658"/>
      <c r="B6" s="660"/>
      <c r="C6" s="25" t="s">
        <v>286</v>
      </c>
      <c r="D6" s="25" t="s">
        <v>121</v>
      </c>
      <c r="E6" s="25" t="s">
        <v>108</v>
      </c>
      <c r="F6" s="25" t="s">
        <v>286</v>
      </c>
      <c r="G6" s="25" t="s">
        <v>121</v>
      </c>
      <c r="H6" s="26" t="s">
        <v>108</v>
      </c>
    </row>
    <row r="7" spans="1:8" s="14" customFormat="1">
      <c r="A7" s="211">
        <v>1</v>
      </c>
      <c r="B7" s="212" t="s">
        <v>373</v>
      </c>
      <c r="C7" s="562">
        <v>22689043</v>
      </c>
      <c r="D7" s="562">
        <v>16677710</v>
      </c>
      <c r="E7" s="546">
        <f>C7+D7</f>
        <v>39366753</v>
      </c>
      <c r="F7" s="562">
        <v>20460674</v>
      </c>
      <c r="G7" s="562">
        <v>20052145</v>
      </c>
      <c r="H7" s="547">
        <f t="shared" ref="H7" si="0">F7+G7</f>
        <v>40512819</v>
      </c>
    </row>
    <row r="8" spans="1:8" s="14" customFormat="1">
      <c r="A8" s="211">
        <v>1.1000000000000001</v>
      </c>
      <c r="B8" s="259" t="s">
        <v>304</v>
      </c>
      <c r="C8" s="562">
        <v>14022641</v>
      </c>
      <c r="D8" s="562">
        <v>597940</v>
      </c>
      <c r="E8" s="546">
        <f t="shared" ref="E8:E53" si="1">C8+D8</f>
        <v>14620581</v>
      </c>
      <c r="F8" s="562">
        <v>7537326</v>
      </c>
      <c r="G8" s="562">
        <v>370676</v>
      </c>
      <c r="H8" s="547">
        <f t="shared" ref="H8:H53" si="2">F8+G8</f>
        <v>7908002</v>
      </c>
    </row>
    <row r="9" spans="1:8" s="14" customFormat="1">
      <c r="A9" s="211">
        <v>1.2</v>
      </c>
      <c r="B9" s="259" t="s">
        <v>305</v>
      </c>
      <c r="C9" s="562">
        <v>0</v>
      </c>
      <c r="D9" s="562">
        <v>0</v>
      </c>
      <c r="E9" s="546">
        <f t="shared" si="1"/>
        <v>0</v>
      </c>
      <c r="F9" s="562">
        <v>0</v>
      </c>
      <c r="G9" s="562">
        <v>0</v>
      </c>
      <c r="H9" s="547">
        <f t="shared" si="2"/>
        <v>0</v>
      </c>
    </row>
    <row r="10" spans="1:8" s="14" customFormat="1">
      <c r="A10" s="211">
        <v>1.3</v>
      </c>
      <c r="B10" s="259" t="s">
        <v>306</v>
      </c>
      <c r="C10" s="562">
        <v>8666402</v>
      </c>
      <c r="D10" s="562">
        <v>16079770</v>
      </c>
      <c r="E10" s="546">
        <f t="shared" si="1"/>
        <v>24746172</v>
      </c>
      <c r="F10" s="562">
        <v>12923348</v>
      </c>
      <c r="G10" s="562">
        <v>19681469</v>
      </c>
      <c r="H10" s="547">
        <f t="shared" si="2"/>
        <v>32604817</v>
      </c>
    </row>
    <row r="11" spans="1:8" s="14" customFormat="1">
      <c r="A11" s="211">
        <v>1.4</v>
      </c>
      <c r="B11" s="259" t="s">
        <v>287</v>
      </c>
      <c r="C11" s="562">
        <v>0</v>
      </c>
      <c r="D11" s="562">
        <v>0</v>
      </c>
      <c r="E11" s="546">
        <f t="shared" si="1"/>
        <v>0</v>
      </c>
      <c r="F11" s="562">
        <v>0</v>
      </c>
      <c r="G11" s="562">
        <v>0</v>
      </c>
      <c r="H11" s="547">
        <f t="shared" si="2"/>
        <v>0</v>
      </c>
    </row>
    <row r="12" spans="1:8" s="14" customFormat="1" ht="29.25" customHeight="1">
      <c r="A12" s="211">
        <v>2</v>
      </c>
      <c r="B12" s="214" t="s">
        <v>308</v>
      </c>
      <c r="C12" s="562">
        <v>0</v>
      </c>
      <c r="D12" s="562">
        <v>0</v>
      </c>
      <c r="E12" s="546">
        <f t="shared" si="1"/>
        <v>0</v>
      </c>
      <c r="F12" s="562">
        <v>0</v>
      </c>
      <c r="G12" s="562">
        <v>0</v>
      </c>
      <c r="H12" s="547">
        <f t="shared" si="2"/>
        <v>0</v>
      </c>
    </row>
    <row r="13" spans="1:8" s="14" customFormat="1" ht="19.899999999999999" customHeight="1">
      <c r="A13" s="211">
        <v>3</v>
      </c>
      <c r="B13" s="214" t="s">
        <v>307</v>
      </c>
      <c r="C13" s="562">
        <v>0</v>
      </c>
      <c r="D13" s="562">
        <v>0</v>
      </c>
      <c r="E13" s="546">
        <f t="shared" si="1"/>
        <v>0</v>
      </c>
      <c r="F13" s="562">
        <v>0</v>
      </c>
      <c r="G13" s="562">
        <v>0</v>
      </c>
      <c r="H13" s="547">
        <f t="shared" si="2"/>
        <v>0</v>
      </c>
    </row>
    <row r="14" spans="1:8" s="14" customFormat="1">
      <c r="A14" s="211">
        <v>3.1</v>
      </c>
      <c r="B14" s="260" t="s">
        <v>288</v>
      </c>
      <c r="C14" s="562">
        <v>0</v>
      </c>
      <c r="D14" s="562">
        <v>0</v>
      </c>
      <c r="E14" s="546">
        <f t="shared" si="1"/>
        <v>0</v>
      </c>
      <c r="F14" s="562">
        <v>0</v>
      </c>
      <c r="G14" s="562">
        <v>0</v>
      </c>
      <c r="H14" s="547">
        <f t="shared" si="2"/>
        <v>0</v>
      </c>
    </row>
    <row r="15" spans="1:8" s="14" customFormat="1">
      <c r="A15" s="211">
        <v>3.2</v>
      </c>
      <c r="B15" s="260" t="s">
        <v>289</v>
      </c>
      <c r="C15" s="562">
        <v>0</v>
      </c>
      <c r="D15" s="562">
        <v>0</v>
      </c>
      <c r="E15" s="546">
        <f t="shared" si="1"/>
        <v>0</v>
      </c>
      <c r="F15" s="562">
        <v>0</v>
      </c>
      <c r="G15" s="562">
        <v>0</v>
      </c>
      <c r="H15" s="547">
        <f t="shared" si="2"/>
        <v>0</v>
      </c>
    </row>
    <row r="16" spans="1:8" s="14" customFormat="1">
      <c r="A16" s="211">
        <v>4</v>
      </c>
      <c r="B16" s="263" t="s">
        <v>318</v>
      </c>
      <c r="C16" s="562">
        <v>4537872</v>
      </c>
      <c r="D16" s="562">
        <v>365252818</v>
      </c>
      <c r="E16" s="546">
        <f t="shared" si="1"/>
        <v>369790690</v>
      </c>
      <c r="F16" s="562">
        <v>5162677</v>
      </c>
      <c r="G16" s="562">
        <v>412590490</v>
      </c>
      <c r="H16" s="547">
        <f t="shared" si="2"/>
        <v>417753167</v>
      </c>
    </row>
    <row r="17" spans="1:8" s="14" customFormat="1">
      <c r="A17" s="211">
        <v>4.0999999999999996</v>
      </c>
      <c r="B17" s="260" t="s">
        <v>309</v>
      </c>
      <c r="C17" s="562">
        <v>4537872</v>
      </c>
      <c r="D17" s="562">
        <v>365215619</v>
      </c>
      <c r="E17" s="546">
        <f t="shared" si="1"/>
        <v>369753491</v>
      </c>
      <c r="F17" s="562">
        <v>5112570</v>
      </c>
      <c r="G17" s="562">
        <v>412590490</v>
      </c>
      <c r="H17" s="547">
        <f t="shared" si="2"/>
        <v>417703060</v>
      </c>
    </row>
    <row r="18" spans="1:8" s="14" customFormat="1">
      <c r="A18" s="211">
        <v>4.2</v>
      </c>
      <c r="B18" s="260" t="s">
        <v>303</v>
      </c>
      <c r="C18" s="562">
        <v>0</v>
      </c>
      <c r="D18" s="562">
        <v>37199</v>
      </c>
      <c r="E18" s="546">
        <f t="shared" si="1"/>
        <v>37199</v>
      </c>
      <c r="F18" s="562">
        <v>50107</v>
      </c>
      <c r="G18" s="562">
        <v>0</v>
      </c>
      <c r="H18" s="547">
        <f t="shared" si="2"/>
        <v>50107</v>
      </c>
    </row>
    <row r="19" spans="1:8" s="14" customFormat="1">
      <c r="A19" s="211">
        <v>5</v>
      </c>
      <c r="B19" s="214" t="s">
        <v>317</v>
      </c>
      <c r="C19" s="562">
        <v>39727820</v>
      </c>
      <c r="D19" s="562">
        <v>1008288513</v>
      </c>
      <c r="E19" s="546">
        <f t="shared" si="1"/>
        <v>1048016333</v>
      </c>
      <c r="F19" s="562">
        <v>40018419</v>
      </c>
      <c r="G19" s="562">
        <v>930062769</v>
      </c>
      <c r="H19" s="547">
        <f t="shared" si="2"/>
        <v>970081188</v>
      </c>
    </row>
    <row r="20" spans="1:8" s="14" customFormat="1">
      <c r="A20" s="211">
        <v>5.0999999999999996</v>
      </c>
      <c r="B20" s="261" t="s">
        <v>292</v>
      </c>
      <c r="C20" s="562">
        <v>12141285</v>
      </c>
      <c r="D20" s="562">
        <v>9211570</v>
      </c>
      <c r="E20" s="546">
        <f t="shared" si="1"/>
        <v>21352855</v>
      </c>
      <c r="F20" s="562">
        <v>7342696</v>
      </c>
      <c r="G20" s="562">
        <v>8267247</v>
      </c>
      <c r="H20" s="547">
        <f t="shared" si="2"/>
        <v>15609943</v>
      </c>
    </row>
    <row r="21" spans="1:8" s="14" customFormat="1">
      <c r="A21" s="211">
        <v>5.2</v>
      </c>
      <c r="B21" s="261" t="s">
        <v>291</v>
      </c>
      <c r="C21" s="562">
        <v>0</v>
      </c>
      <c r="D21" s="562">
        <v>0</v>
      </c>
      <c r="E21" s="546">
        <f t="shared" si="1"/>
        <v>0</v>
      </c>
      <c r="F21" s="562">
        <v>0</v>
      </c>
      <c r="G21" s="562">
        <v>0</v>
      </c>
      <c r="H21" s="547">
        <f t="shared" si="2"/>
        <v>0</v>
      </c>
    </row>
    <row r="22" spans="1:8" s="14" customFormat="1">
      <c r="A22" s="211">
        <v>5.3</v>
      </c>
      <c r="B22" s="261" t="s">
        <v>290</v>
      </c>
      <c r="C22" s="562">
        <v>27586535</v>
      </c>
      <c r="D22" s="562">
        <v>999076943</v>
      </c>
      <c r="E22" s="546">
        <f t="shared" si="1"/>
        <v>1026663478</v>
      </c>
      <c r="F22" s="562">
        <v>32675723</v>
      </c>
      <c r="G22" s="562">
        <v>921795522</v>
      </c>
      <c r="H22" s="547">
        <f t="shared" si="2"/>
        <v>954471245</v>
      </c>
    </row>
    <row r="23" spans="1:8" s="14" customFormat="1">
      <c r="A23" s="211" t="s">
        <v>15</v>
      </c>
      <c r="B23" s="215" t="s">
        <v>75</v>
      </c>
      <c r="C23" s="562">
        <v>15088420</v>
      </c>
      <c r="D23" s="562">
        <v>342983225</v>
      </c>
      <c r="E23" s="546">
        <f t="shared" si="1"/>
        <v>358071645</v>
      </c>
      <c r="F23" s="562">
        <v>19919363</v>
      </c>
      <c r="G23" s="562">
        <v>320851490</v>
      </c>
      <c r="H23" s="547">
        <f t="shared" si="2"/>
        <v>340770853</v>
      </c>
    </row>
    <row r="24" spans="1:8" s="14" customFormat="1">
      <c r="A24" s="211" t="s">
        <v>16</v>
      </c>
      <c r="B24" s="215" t="s">
        <v>76</v>
      </c>
      <c r="C24" s="562">
        <v>166091</v>
      </c>
      <c r="D24" s="562">
        <v>382027794</v>
      </c>
      <c r="E24" s="546">
        <f t="shared" si="1"/>
        <v>382193885</v>
      </c>
      <c r="F24" s="562">
        <v>141084</v>
      </c>
      <c r="G24" s="562">
        <v>369608072</v>
      </c>
      <c r="H24" s="547">
        <f t="shared" si="2"/>
        <v>369749156</v>
      </c>
    </row>
    <row r="25" spans="1:8" s="14" customFormat="1">
      <c r="A25" s="211" t="s">
        <v>17</v>
      </c>
      <c r="B25" s="215" t="s">
        <v>77</v>
      </c>
      <c r="C25" s="562">
        <v>0</v>
      </c>
      <c r="D25" s="562">
        <v>2649001</v>
      </c>
      <c r="E25" s="546">
        <f t="shared" si="1"/>
        <v>2649001</v>
      </c>
      <c r="F25" s="562">
        <v>0</v>
      </c>
      <c r="G25" s="562">
        <v>700179</v>
      </c>
      <c r="H25" s="547">
        <f t="shared" si="2"/>
        <v>700179</v>
      </c>
    </row>
    <row r="26" spans="1:8" s="14" customFormat="1">
      <c r="A26" s="211" t="s">
        <v>18</v>
      </c>
      <c r="B26" s="215" t="s">
        <v>78</v>
      </c>
      <c r="C26" s="562">
        <v>2287617</v>
      </c>
      <c r="D26" s="562">
        <v>200198947</v>
      </c>
      <c r="E26" s="546">
        <f t="shared" si="1"/>
        <v>202486564</v>
      </c>
      <c r="F26" s="562">
        <v>2576912</v>
      </c>
      <c r="G26" s="562">
        <v>173541360</v>
      </c>
      <c r="H26" s="547">
        <f t="shared" si="2"/>
        <v>176118272</v>
      </c>
    </row>
    <row r="27" spans="1:8" s="14" customFormat="1">
      <c r="A27" s="211" t="s">
        <v>19</v>
      </c>
      <c r="B27" s="215" t="s">
        <v>79</v>
      </c>
      <c r="C27" s="562">
        <v>10044407</v>
      </c>
      <c r="D27" s="562">
        <v>71217976</v>
      </c>
      <c r="E27" s="546">
        <f t="shared" si="1"/>
        <v>81262383</v>
      </c>
      <c r="F27" s="562">
        <v>10038364</v>
      </c>
      <c r="G27" s="562">
        <v>57094421</v>
      </c>
      <c r="H27" s="547">
        <f t="shared" si="2"/>
        <v>67132785</v>
      </c>
    </row>
    <row r="28" spans="1:8" s="14" customFormat="1">
      <c r="A28" s="211">
        <v>5.4</v>
      </c>
      <c r="B28" s="261" t="s">
        <v>293</v>
      </c>
      <c r="C28" s="562">
        <v>131818</v>
      </c>
      <c r="D28" s="562">
        <v>17712626</v>
      </c>
      <c r="E28" s="546">
        <f t="shared" si="1"/>
        <v>17844444</v>
      </c>
      <c r="F28" s="562">
        <v>365678</v>
      </c>
      <c r="G28" s="562">
        <v>16922388</v>
      </c>
      <c r="H28" s="547">
        <f t="shared" si="2"/>
        <v>17288066</v>
      </c>
    </row>
    <row r="29" spans="1:8" s="14" customFormat="1">
      <c r="A29" s="211">
        <v>5.5</v>
      </c>
      <c r="B29" s="261" t="s">
        <v>294</v>
      </c>
      <c r="C29" s="562">
        <v>0</v>
      </c>
      <c r="D29" s="562">
        <v>0</v>
      </c>
      <c r="E29" s="546">
        <f t="shared" si="1"/>
        <v>0</v>
      </c>
      <c r="F29" s="562">
        <v>0</v>
      </c>
      <c r="G29" s="562">
        <v>0</v>
      </c>
      <c r="H29" s="547">
        <f t="shared" si="2"/>
        <v>0</v>
      </c>
    </row>
    <row r="30" spans="1:8" s="14" customFormat="1">
      <c r="A30" s="211">
        <v>5.6</v>
      </c>
      <c r="B30" s="261" t="s">
        <v>295</v>
      </c>
      <c r="C30" s="562">
        <v>0</v>
      </c>
      <c r="D30" s="562">
        <v>0</v>
      </c>
      <c r="E30" s="546">
        <f t="shared" si="1"/>
        <v>0</v>
      </c>
      <c r="F30" s="562">
        <v>0</v>
      </c>
      <c r="G30" s="562">
        <v>0</v>
      </c>
      <c r="H30" s="547">
        <f t="shared" si="2"/>
        <v>0</v>
      </c>
    </row>
    <row r="31" spans="1:8" s="14" customFormat="1">
      <c r="A31" s="211">
        <v>5.7</v>
      </c>
      <c r="B31" s="261" t="s">
        <v>79</v>
      </c>
      <c r="C31" s="562">
        <v>0</v>
      </c>
      <c r="D31" s="562">
        <v>0</v>
      </c>
      <c r="E31" s="546">
        <f t="shared" si="1"/>
        <v>0</v>
      </c>
      <c r="F31" s="562">
        <v>0</v>
      </c>
      <c r="G31" s="562">
        <v>0</v>
      </c>
      <c r="H31" s="547">
        <f t="shared" si="2"/>
        <v>0</v>
      </c>
    </row>
    <row r="32" spans="1:8" s="14" customFormat="1">
      <c r="A32" s="211">
        <v>6</v>
      </c>
      <c r="B32" s="214" t="s">
        <v>323</v>
      </c>
      <c r="C32" s="562">
        <v>0</v>
      </c>
      <c r="D32" s="562">
        <v>0</v>
      </c>
      <c r="E32" s="546">
        <f t="shared" si="1"/>
        <v>0</v>
      </c>
      <c r="F32" s="562">
        <v>0</v>
      </c>
      <c r="G32" s="562">
        <v>0</v>
      </c>
      <c r="H32" s="547">
        <f t="shared" si="2"/>
        <v>0</v>
      </c>
    </row>
    <row r="33" spans="1:8" s="14" customFormat="1">
      <c r="A33" s="211">
        <v>6.1</v>
      </c>
      <c r="B33" s="262" t="s">
        <v>313</v>
      </c>
      <c r="C33" s="562">
        <v>5000000</v>
      </c>
      <c r="D33" s="562">
        <v>0</v>
      </c>
      <c r="E33" s="546">
        <f t="shared" si="1"/>
        <v>5000000</v>
      </c>
      <c r="F33" s="562">
        <v>21911659.199999999</v>
      </c>
      <c r="G33" s="562">
        <v>0</v>
      </c>
      <c r="H33" s="547">
        <f t="shared" si="2"/>
        <v>21911659.199999999</v>
      </c>
    </row>
    <row r="34" spans="1:8" s="14" customFormat="1">
      <c r="A34" s="211">
        <v>6.2</v>
      </c>
      <c r="B34" s="262" t="s">
        <v>314</v>
      </c>
      <c r="C34" s="562">
        <v>0</v>
      </c>
      <c r="D34" s="562">
        <v>4861862.74</v>
      </c>
      <c r="E34" s="546">
        <f t="shared" si="1"/>
        <v>4861862.74</v>
      </c>
      <c r="F34" s="562">
        <v>0</v>
      </c>
      <c r="G34" s="562">
        <v>21809703.02</v>
      </c>
      <c r="H34" s="547">
        <f t="shared" si="2"/>
        <v>21809703.02</v>
      </c>
    </row>
    <row r="35" spans="1:8" s="14" customFormat="1">
      <c r="A35" s="211">
        <v>6.3</v>
      </c>
      <c r="B35" s="262" t="s">
        <v>310</v>
      </c>
      <c r="C35" s="562">
        <v>0</v>
      </c>
      <c r="D35" s="562">
        <v>0</v>
      </c>
      <c r="E35" s="546">
        <f t="shared" si="1"/>
        <v>0</v>
      </c>
      <c r="F35" s="562">
        <v>0</v>
      </c>
      <c r="G35" s="562">
        <v>0</v>
      </c>
      <c r="H35" s="547">
        <f t="shared" si="2"/>
        <v>0</v>
      </c>
    </row>
    <row r="36" spans="1:8" s="14" customFormat="1">
      <c r="A36" s="211">
        <v>6.4</v>
      </c>
      <c r="B36" s="262" t="s">
        <v>311</v>
      </c>
      <c r="C36" s="562">
        <v>0</v>
      </c>
      <c r="D36" s="562">
        <v>0</v>
      </c>
      <c r="E36" s="546">
        <f t="shared" si="1"/>
        <v>0</v>
      </c>
      <c r="F36" s="562">
        <v>0</v>
      </c>
      <c r="G36" s="562">
        <v>0</v>
      </c>
      <c r="H36" s="547">
        <f t="shared" si="2"/>
        <v>0</v>
      </c>
    </row>
    <row r="37" spans="1:8" s="14" customFormat="1">
      <c r="A37" s="211">
        <v>6.5</v>
      </c>
      <c r="B37" s="262" t="s">
        <v>312</v>
      </c>
      <c r="C37" s="562">
        <v>0</v>
      </c>
      <c r="D37" s="562">
        <v>0</v>
      </c>
      <c r="E37" s="546">
        <f t="shared" si="1"/>
        <v>0</v>
      </c>
      <c r="F37" s="562">
        <v>0</v>
      </c>
      <c r="G37" s="562">
        <v>0</v>
      </c>
      <c r="H37" s="547">
        <f t="shared" si="2"/>
        <v>0</v>
      </c>
    </row>
    <row r="38" spans="1:8" s="14" customFormat="1">
      <c r="A38" s="211">
        <v>6.6</v>
      </c>
      <c r="B38" s="262" t="s">
        <v>315</v>
      </c>
      <c r="C38" s="562">
        <v>0</v>
      </c>
      <c r="D38" s="562">
        <v>0</v>
      </c>
      <c r="E38" s="546">
        <f t="shared" si="1"/>
        <v>0</v>
      </c>
      <c r="F38" s="562">
        <v>0</v>
      </c>
      <c r="G38" s="562">
        <v>0</v>
      </c>
      <c r="H38" s="547">
        <f t="shared" si="2"/>
        <v>0</v>
      </c>
    </row>
    <row r="39" spans="1:8" s="14" customFormat="1">
      <c r="A39" s="211">
        <v>6.7</v>
      </c>
      <c r="B39" s="262" t="s">
        <v>316</v>
      </c>
      <c r="C39" s="562">
        <v>0</v>
      </c>
      <c r="D39" s="562">
        <v>0</v>
      </c>
      <c r="E39" s="546">
        <f t="shared" si="1"/>
        <v>0</v>
      </c>
      <c r="F39" s="562">
        <v>0</v>
      </c>
      <c r="G39" s="562">
        <v>0</v>
      </c>
      <c r="H39" s="547">
        <f t="shared" si="2"/>
        <v>0</v>
      </c>
    </row>
    <row r="40" spans="1:8" s="14" customFormat="1">
      <c r="A40" s="211">
        <v>7</v>
      </c>
      <c r="B40" s="214" t="s">
        <v>319</v>
      </c>
      <c r="C40" s="562">
        <v>0</v>
      </c>
      <c r="D40" s="562">
        <v>0</v>
      </c>
      <c r="E40" s="546">
        <f t="shared" si="1"/>
        <v>0</v>
      </c>
      <c r="F40" s="562">
        <v>0</v>
      </c>
      <c r="G40" s="562">
        <v>0</v>
      </c>
      <c r="H40" s="547">
        <f t="shared" si="2"/>
        <v>0</v>
      </c>
    </row>
    <row r="41" spans="1:8" s="14" customFormat="1">
      <c r="A41" s="211">
        <v>7.1</v>
      </c>
      <c r="B41" s="213" t="s">
        <v>320</v>
      </c>
      <c r="C41" s="562">
        <v>0</v>
      </c>
      <c r="D41" s="562">
        <v>8881</v>
      </c>
      <c r="E41" s="546">
        <f t="shared" si="1"/>
        <v>8881</v>
      </c>
      <c r="F41" s="562">
        <v>0</v>
      </c>
      <c r="G41" s="562">
        <v>0</v>
      </c>
      <c r="H41" s="547">
        <f t="shared" si="2"/>
        <v>0</v>
      </c>
    </row>
    <row r="42" spans="1:8" s="14" customFormat="1" ht="25">
      <c r="A42" s="211">
        <v>7.2</v>
      </c>
      <c r="B42" s="213" t="s">
        <v>321</v>
      </c>
      <c r="C42" s="562">
        <v>864520</v>
      </c>
      <c r="D42" s="562">
        <v>1936912</v>
      </c>
      <c r="E42" s="546">
        <f t="shared" si="1"/>
        <v>2801432</v>
      </c>
      <c r="F42" s="562">
        <v>969863.07999999949</v>
      </c>
      <c r="G42" s="562">
        <v>2794474.1699999985</v>
      </c>
      <c r="H42" s="547">
        <f t="shared" si="2"/>
        <v>3764337.2499999981</v>
      </c>
    </row>
    <row r="43" spans="1:8" s="14" customFormat="1">
      <c r="A43" s="211">
        <v>7.3</v>
      </c>
      <c r="B43" s="213" t="s">
        <v>324</v>
      </c>
      <c r="C43" s="562">
        <v>18467</v>
      </c>
      <c r="D43" s="562">
        <v>79118</v>
      </c>
      <c r="E43" s="546">
        <f t="shared" si="1"/>
        <v>97585</v>
      </c>
      <c r="F43" s="562">
        <v>18711</v>
      </c>
      <c r="G43" s="562">
        <v>80583</v>
      </c>
      <c r="H43" s="547">
        <f t="shared" si="2"/>
        <v>99294</v>
      </c>
    </row>
    <row r="44" spans="1:8" s="14" customFormat="1" ht="25">
      <c r="A44" s="211">
        <v>7.4</v>
      </c>
      <c r="B44" s="213" t="s">
        <v>325</v>
      </c>
      <c r="C44" s="562" vm="16">
        <v>1324533.3900000001</v>
      </c>
      <c r="D44" s="562" vm="13">
        <v>2994101.67</v>
      </c>
      <c r="E44" s="546">
        <f t="shared" si="1"/>
        <v>4318635.0600000005</v>
      </c>
      <c r="F44" s="562" vm="6">
        <v>1012525.9800000001</v>
      </c>
      <c r="G44" s="562" vm="1">
        <v>3570178.66</v>
      </c>
      <c r="H44" s="547">
        <f t="shared" si="2"/>
        <v>4582704.6400000006</v>
      </c>
    </row>
    <row r="45" spans="1:8" s="14" customFormat="1">
      <c r="A45" s="211">
        <v>8</v>
      </c>
      <c r="B45" s="214" t="s">
        <v>302</v>
      </c>
      <c r="C45" s="562">
        <v>0</v>
      </c>
      <c r="D45" s="562">
        <v>0</v>
      </c>
      <c r="E45" s="546">
        <f t="shared" si="1"/>
        <v>0</v>
      </c>
      <c r="F45" s="562">
        <v>0</v>
      </c>
      <c r="G45" s="562">
        <v>0</v>
      </c>
      <c r="H45" s="547">
        <f t="shared" si="2"/>
        <v>0</v>
      </c>
    </row>
    <row r="46" spans="1:8" s="14" customFormat="1">
      <c r="A46" s="211">
        <v>8.1</v>
      </c>
      <c r="B46" s="260" t="s">
        <v>326</v>
      </c>
      <c r="C46" s="562">
        <v>0</v>
      </c>
      <c r="D46" s="562">
        <v>0</v>
      </c>
      <c r="E46" s="546">
        <f t="shared" si="1"/>
        <v>0</v>
      </c>
      <c r="F46" s="562">
        <v>0</v>
      </c>
      <c r="G46" s="562">
        <v>0</v>
      </c>
      <c r="H46" s="547">
        <f t="shared" si="2"/>
        <v>0</v>
      </c>
    </row>
    <row r="47" spans="1:8" s="14" customFormat="1">
      <c r="A47" s="211">
        <v>8.1999999999999993</v>
      </c>
      <c r="B47" s="260" t="s">
        <v>327</v>
      </c>
      <c r="C47" s="562">
        <v>0</v>
      </c>
      <c r="D47" s="562">
        <v>0</v>
      </c>
      <c r="E47" s="546">
        <f t="shared" si="1"/>
        <v>0</v>
      </c>
      <c r="F47" s="562">
        <v>0</v>
      </c>
      <c r="G47" s="562">
        <v>0</v>
      </c>
      <c r="H47" s="547">
        <f t="shared" si="2"/>
        <v>0</v>
      </c>
    </row>
    <row r="48" spans="1:8" s="14" customFormat="1">
      <c r="A48" s="211">
        <v>8.3000000000000007</v>
      </c>
      <c r="B48" s="260" t="s">
        <v>328</v>
      </c>
      <c r="C48" s="562">
        <v>0</v>
      </c>
      <c r="D48" s="562">
        <v>0</v>
      </c>
      <c r="E48" s="546">
        <f t="shared" si="1"/>
        <v>0</v>
      </c>
      <c r="F48" s="562">
        <v>0</v>
      </c>
      <c r="G48" s="562">
        <v>0</v>
      </c>
      <c r="H48" s="547">
        <f t="shared" si="2"/>
        <v>0</v>
      </c>
    </row>
    <row r="49" spans="1:8" s="14" customFormat="1">
      <c r="A49" s="211">
        <v>8.4</v>
      </c>
      <c r="B49" s="260" t="s">
        <v>329</v>
      </c>
      <c r="C49" s="562">
        <v>0</v>
      </c>
      <c r="D49" s="562">
        <v>0</v>
      </c>
      <c r="E49" s="546">
        <f t="shared" si="1"/>
        <v>0</v>
      </c>
      <c r="F49" s="562">
        <v>0</v>
      </c>
      <c r="G49" s="562">
        <v>0</v>
      </c>
      <c r="H49" s="547">
        <f t="shared" si="2"/>
        <v>0</v>
      </c>
    </row>
    <row r="50" spans="1:8" s="14" customFormat="1">
      <c r="A50" s="211">
        <v>8.5</v>
      </c>
      <c r="B50" s="260" t="s">
        <v>330</v>
      </c>
      <c r="C50" s="562">
        <v>0</v>
      </c>
      <c r="D50" s="562">
        <v>0</v>
      </c>
      <c r="E50" s="546">
        <f t="shared" si="1"/>
        <v>0</v>
      </c>
      <c r="F50" s="562">
        <v>0</v>
      </c>
      <c r="G50" s="562">
        <v>0</v>
      </c>
      <c r="H50" s="547">
        <f t="shared" si="2"/>
        <v>0</v>
      </c>
    </row>
    <row r="51" spans="1:8" s="14" customFormat="1">
      <c r="A51" s="211">
        <v>8.6</v>
      </c>
      <c r="B51" s="260" t="s">
        <v>331</v>
      </c>
      <c r="C51" s="562">
        <v>0</v>
      </c>
      <c r="D51" s="562">
        <v>0</v>
      </c>
      <c r="E51" s="546">
        <f t="shared" si="1"/>
        <v>0</v>
      </c>
      <c r="F51" s="562">
        <v>0</v>
      </c>
      <c r="G51" s="562">
        <v>0</v>
      </c>
      <c r="H51" s="547">
        <f t="shared" si="2"/>
        <v>0</v>
      </c>
    </row>
    <row r="52" spans="1:8" s="14" customFormat="1">
      <c r="A52" s="211">
        <v>8.6999999999999993</v>
      </c>
      <c r="B52" s="260" t="s">
        <v>332</v>
      </c>
      <c r="C52" s="562">
        <v>0</v>
      </c>
      <c r="D52" s="562">
        <v>0</v>
      </c>
      <c r="E52" s="546">
        <f t="shared" si="1"/>
        <v>0</v>
      </c>
      <c r="F52" s="562">
        <v>0</v>
      </c>
      <c r="G52" s="562">
        <v>0</v>
      </c>
      <c r="H52" s="547">
        <f t="shared" si="2"/>
        <v>0</v>
      </c>
    </row>
    <row r="53" spans="1:8" s="14" customFormat="1" ht="14.5" thickBot="1">
      <c r="A53" s="216">
        <v>9</v>
      </c>
      <c r="B53" s="217" t="s">
        <v>322</v>
      </c>
      <c r="C53" s="562">
        <v>0</v>
      </c>
      <c r="D53" s="562">
        <v>0</v>
      </c>
      <c r="E53" s="546">
        <f t="shared" si="1"/>
        <v>0</v>
      </c>
      <c r="F53" s="562">
        <v>0</v>
      </c>
      <c r="G53" s="562">
        <v>0</v>
      </c>
      <c r="H53" s="547">
        <f t="shared" si="2"/>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8" sqref="C8"/>
    </sheetView>
  </sheetViews>
  <sheetFormatPr defaultColWidth="9.1796875" defaultRowHeight="12.5"/>
  <cols>
    <col min="1" max="1" width="9.54296875" style="4" bestFit="1" customWidth="1"/>
    <col min="2" max="2" width="93.54296875" style="4" customWidth="1"/>
    <col min="3" max="4" width="10.7265625" style="4" customWidth="1"/>
    <col min="5" max="7" width="10.453125" style="43" bestFit="1" customWidth="1"/>
    <col min="8" max="11" width="9.7265625" style="43" customWidth="1"/>
    <col min="12" max="16384" width="9.1796875" style="43"/>
  </cols>
  <sheetData>
    <row r="1" spans="1:8">
      <c r="A1" s="2" t="s">
        <v>30</v>
      </c>
      <c r="B1" s="3" t="str">
        <f>'Info '!C2</f>
        <v>JSC " Halyk Bank Georgia"</v>
      </c>
      <c r="C1" s="3"/>
    </row>
    <row r="2" spans="1:8">
      <c r="A2" s="2" t="s">
        <v>31</v>
      </c>
      <c r="B2" s="416">
        <f>'1. key ratios '!B2</f>
        <v>44834</v>
      </c>
      <c r="C2" s="6"/>
      <c r="D2" s="7"/>
      <c r="E2" s="61"/>
      <c r="F2" s="61"/>
      <c r="G2" s="61"/>
      <c r="H2" s="61"/>
    </row>
    <row r="3" spans="1:8">
      <c r="A3" s="2"/>
      <c r="B3" s="3"/>
      <c r="C3" s="6"/>
      <c r="D3" s="7"/>
      <c r="E3" s="61"/>
      <c r="F3" s="61"/>
      <c r="G3" s="61"/>
      <c r="H3" s="61"/>
    </row>
    <row r="4" spans="1:8" ht="15" customHeight="1" thickBot="1">
      <c r="A4" s="7" t="s">
        <v>197</v>
      </c>
      <c r="B4" s="155" t="s">
        <v>296</v>
      </c>
      <c r="C4" s="62" t="s">
        <v>73</v>
      </c>
    </row>
    <row r="5" spans="1:8" ht="15" customHeight="1">
      <c r="A5" s="245" t="s">
        <v>6</v>
      </c>
      <c r="B5" s="246"/>
      <c r="C5" s="414" t="str">
        <f>INT((MONTH($B$2))/3)&amp;"Q"&amp;"-"&amp;YEAR($B$2)</f>
        <v>3Q-2022</v>
      </c>
      <c r="D5" s="414" t="str">
        <f>IF(INT(MONTH($B$2))=3, "4"&amp;"Q"&amp;"-"&amp;YEAR($B$2)-1, IF(INT(MONTH($B$2))=6, "1"&amp;"Q"&amp;"-"&amp;YEAR($B$2), IF(INT(MONTH($B$2))=9, "2"&amp;"Q"&amp;"-"&amp;YEAR($B$2),IF(INT(MONTH($B$2))=12, "3"&amp;"Q"&amp;"-"&amp;YEAR($B$2), 0))))</f>
        <v>2Q-2022</v>
      </c>
      <c r="E5" s="414" t="str">
        <f>IF(INT(MONTH($B$2))=3, "3"&amp;"Q"&amp;"-"&amp;YEAR($B$2)-1, IF(INT(MONTH($B$2))=6, "4"&amp;"Q"&amp;"-"&amp;YEAR($B$2)-1, IF(INT(MONTH($B$2))=9, "1"&amp;"Q"&amp;"-"&amp;YEAR($B$2),IF(INT(MONTH($B$2))=12, "2"&amp;"Q"&amp;"-"&amp;YEAR($B$2), 0))))</f>
        <v>1Q-2022</v>
      </c>
      <c r="F5" s="414" t="str">
        <f>IF(INT(MONTH($B$2))=3, "2"&amp;"Q"&amp;"-"&amp;YEAR($B$2)-1, IF(INT(MONTH($B$2))=6, "3"&amp;"Q"&amp;"-"&amp;YEAR($B$2)-1, IF(INT(MONTH($B$2))=9, "4"&amp;"Q"&amp;"-"&amp;YEAR($B$2)-1,IF(INT(MONTH($B$2))=12, "1"&amp;"Q"&amp;"-"&amp;YEAR($B$2), 0))))</f>
        <v>4Q-2021</v>
      </c>
      <c r="G5" s="415" t="str">
        <f>IF(INT(MONTH($B$2))=3, "1"&amp;"Q"&amp;"-"&amp;YEAR($B$2)-1, IF(INT(MONTH($B$2))=6, "2"&amp;"Q"&amp;"-"&amp;YEAR($B$2)-1, IF(INT(MONTH($B$2))=9, "3"&amp;"Q"&amp;"-"&amp;YEAR($B$2)-1,IF(INT(MONTH($B$2))=12, "4"&amp;"Q"&amp;"-"&amp;YEAR($B$2)-1, 0))))</f>
        <v>3Q-2021</v>
      </c>
    </row>
    <row r="6" spans="1:8" ht="15" customHeight="1">
      <c r="A6" s="63">
        <v>1</v>
      </c>
      <c r="B6" s="340" t="s">
        <v>300</v>
      </c>
      <c r="C6" s="409">
        <f>C7+C9+C10</f>
        <v>945222418.53375018</v>
      </c>
      <c r="D6" s="410">
        <f>D7+D9+D10</f>
        <v>837846314.74239993</v>
      </c>
      <c r="E6" s="342">
        <f t="shared" ref="E6:G6" si="0">E7+E9+E10</f>
        <v>871925491.70660007</v>
      </c>
      <c r="F6" s="409">
        <f t="shared" si="0"/>
        <v>877579458.52169979</v>
      </c>
      <c r="G6" s="412">
        <f t="shared" si="0"/>
        <v>784999315.09219992</v>
      </c>
    </row>
    <row r="7" spans="1:8" ht="15" customHeight="1">
      <c r="A7" s="63">
        <v>1.1000000000000001</v>
      </c>
      <c r="B7" s="340" t="s">
        <v>480</v>
      </c>
      <c r="C7" s="563">
        <v>934654582.18175018</v>
      </c>
      <c r="D7" s="563">
        <v>828942838.88739991</v>
      </c>
      <c r="E7" s="563">
        <v>862630101.69160008</v>
      </c>
      <c r="F7" s="563">
        <v>867462543.65669978</v>
      </c>
      <c r="G7" s="563">
        <v>774201440.97720003</v>
      </c>
    </row>
    <row r="8" spans="1:8" ht="13">
      <c r="A8" s="63" t="s">
        <v>14</v>
      </c>
      <c r="B8" s="340" t="s">
        <v>196</v>
      </c>
      <c r="C8" s="563">
        <v>0</v>
      </c>
      <c r="D8" s="563">
        <v>0</v>
      </c>
      <c r="E8" s="563">
        <v>0</v>
      </c>
      <c r="F8" s="563">
        <v>0</v>
      </c>
      <c r="G8" s="563">
        <v>0</v>
      </c>
    </row>
    <row r="9" spans="1:8" ht="15" customHeight="1">
      <c r="A9" s="63">
        <v>1.2</v>
      </c>
      <c r="B9" s="341" t="s">
        <v>195</v>
      </c>
      <c r="C9" s="563">
        <v>10467836.352</v>
      </c>
      <c r="D9" s="563">
        <v>8803475.8550000004</v>
      </c>
      <c r="E9" s="563">
        <v>8889497.1549999993</v>
      </c>
      <c r="F9" s="563">
        <v>9841926.7249999996</v>
      </c>
      <c r="G9" s="563">
        <v>10359640.935000001</v>
      </c>
    </row>
    <row r="10" spans="1:8" ht="15" customHeight="1">
      <c r="A10" s="63">
        <v>1.3</v>
      </c>
      <c r="B10" s="340" t="s">
        <v>28</v>
      </c>
      <c r="C10" s="563">
        <v>100000</v>
      </c>
      <c r="D10" s="563">
        <v>100000</v>
      </c>
      <c r="E10" s="563">
        <v>405892.86</v>
      </c>
      <c r="F10" s="563">
        <v>274988.14</v>
      </c>
      <c r="G10" s="563">
        <v>438233.18</v>
      </c>
    </row>
    <row r="11" spans="1:8" ht="15" customHeight="1">
      <c r="A11" s="63">
        <v>2</v>
      </c>
      <c r="B11" s="340" t="s">
        <v>297</v>
      </c>
      <c r="C11" s="563">
        <v>2066996.5449163564</v>
      </c>
      <c r="D11" s="563">
        <v>17283.292593839971</v>
      </c>
      <c r="E11" s="563">
        <v>102662.24581998</v>
      </c>
      <c r="F11" s="563">
        <v>2619699.4461294501</v>
      </c>
      <c r="G11" s="563">
        <v>846534.34012970526</v>
      </c>
    </row>
    <row r="12" spans="1:8" ht="15" customHeight="1">
      <c r="A12" s="63">
        <v>3</v>
      </c>
      <c r="B12" s="340" t="s">
        <v>298</v>
      </c>
      <c r="C12" s="563">
        <v>56772577.5</v>
      </c>
      <c r="D12" s="563">
        <v>56772577.5</v>
      </c>
      <c r="E12" s="563">
        <v>56772577.5</v>
      </c>
      <c r="F12" s="563">
        <v>51351879.743750006</v>
      </c>
      <c r="G12" s="563">
        <v>51351879.743750006</v>
      </c>
    </row>
    <row r="13" spans="1:8" ht="15" customHeight="1" thickBot="1">
      <c r="A13" s="65">
        <v>4</v>
      </c>
      <c r="B13" s="66" t="s">
        <v>299</v>
      </c>
      <c r="C13" s="343">
        <f>C6+C11+C12</f>
        <v>1004061992.5786666</v>
      </c>
      <c r="D13" s="411">
        <f>D6+D11+D12</f>
        <v>894636175.53499377</v>
      </c>
      <c r="E13" s="344">
        <f t="shared" ref="E13:G13" si="1">E6+E11+E12</f>
        <v>928800731.45242</v>
      </c>
      <c r="F13" s="343">
        <f t="shared" si="1"/>
        <v>931551037.7115792</v>
      </c>
      <c r="G13" s="413">
        <f t="shared" si="1"/>
        <v>837197729.17607963</v>
      </c>
    </row>
    <row r="14" spans="1:8">
      <c r="B14" s="69"/>
    </row>
    <row r="15" spans="1:8" ht="25">
      <c r="B15" s="70" t="s">
        <v>481</v>
      </c>
    </row>
    <row r="16" spans="1:8">
      <c r="B16" s="70"/>
    </row>
    <row r="17" spans="1:4" ht="10">
      <c r="A17" s="43"/>
      <c r="B17" s="43"/>
      <c r="C17" s="43"/>
      <c r="D17" s="43"/>
    </row>
    <row r="18" spans="1:4" ht="10">
      <c r="A18" s="43"/>
      <c r="B18" s="43"/>
      <c r="C18" s="43"/>
      <c r="D18" s="43"/>
    </row>
    <row r="19" spans="1:4" ht="10">
      <c r="A19" s="43"/>
      <c r="B19" s="43"/>
      <c r="C19" s="43"/>
      <c r="D19" s="43"/>
    </row>
    <row r="20" spans="1:4" ht="10">
      <c r="A20" s="43"/>
      <c r="B20" s="43"/>
      <c r="C20" s="43"/>
      <c r="D20" s="43"/>
    </row>
    <row r="21" spans="1:4" ht="10">
      <c r="A21" s="43"/>
      <c r="B21" s="43"/>
      <c r="C21" s="43"/>
      <c r="D21" s="43"/>
    </row>
    <row r="22" spans="1:4" ht="10">
      <c r="A22" s="43"/>
      <c r="B22" s="43"/>
      <c r="C22" s="43"/>
      <c r="D22" s="43"/>
    </row>
    <row r="23" spans="1:4" ht="10">
      <c r="A23" s="43"/>
      <c r="B23" s="43"/>
      <c r="C23" s="43"/>
      <c r="D23" s="43"/>
    </row>
    <row r="24" spans="1:4" ht="10">
      <c r="A24" s="43"/>
      <c r="B24" s="43"/>
      <c r="C24" s="43"/>
      <c r="D24" s="43"/>
    </row>
    <row r="25" spans="1:4" ht="10">
      <c r="A25" s="43"/>
      <c r="B25" s="43"/>
      <c r="C25" s="43"/>
      <c r="D25" s="43"/>
    </row>
    <row r="26" spans="1:4" ht="10">
      <c r="A26" s="43"/>
      <c r="B26" s="43"/>
      <c r="C26" s="43"/>
      <c r="D26" s="43"/>
    </row>
    <row r="27" spans="1:4" ht="10">
      <c r="A27" s="43"/>
      <c r="B27" s="43"/>
      <c r="C27" s="43"/>
      <c r="D27" s="43"/>
    </row>
    <row r="28" spans="1:4" ht="10">
      <c r="A28" s="43"/>
      <c r="B28" s="43"/>
      <c r="C28" s="43"/>
      <c r="D28" s="43"/>
    </row>
    <row r="29" spans="1:4" ht="10">
      <c r="A29" s="43"/>
      <c r="B29" s="43"/>
      <c r="C29" s="43"/>
      <c r="D29" s="4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pane xSplit="1" ySplit="4" topLeftCell="B16" activePane="bottomRight" state="frozen"/>
      <selection activeCell="B9" sqref="B9"/>
      <selection pane="topRight" activeCell="B9" sqref="B9"/>
      <selection pane="bottomLeft" activeCell="B9" sqref="B9"/>
      <selection pane="bottomRight" activeCell="H30" sqref="H30"/>
    </sheetView>
  </sheetViews>
  <sheetFormatPr defaultColWidth="9.1796875" defaultRowHeight="14"/>
  <cols>
    <col min="1" max="1" width="9.54296875" style="4" bestFit="1" customWidth="1"/>
    <col min="2" max="2" width="65.54296875" style="4" customWidth="1"/>
    <col min="3" max="3" width="27.54296875" style="4" customWidth="1"/>
    <col min="4" max="16384" width="9.1796875" style="5"/>
  </cols>
  <sheetData>
    <row r="1" spans="1:8">
      <c r="A1" s="2" t="s">
        <v>30</v>
      </c>
      <c r="B1" s="3" t="str">
        <f>'Info '!C2</f>
        <v>JSC " Halyk Bank Georgia"</v>
      </c>
    </row>
    <row r="2" spans="1:8">
      <c r="A2" s="2" t="s">
        <v>31</v>
      </c>
      <c r="B2" s="416">
        <f>'1. key ratios '!B2</f>
        <v>44834</v>
      </c>
    </row>
    <row r="4" spans="1:8" ht="28" customHeight="1" thickBot="1">
      <c r="A4" s="71" t="s">
        <v>80</v>
      </c>
      <c r="B4" s="72" t="s">
        <v>266</v>
      </c>
      <c r="C4" s="73"/>
    </row>
    <row r="5" spans="1:8">
      <c r="A5" s="74"/>
      <c r="B5" s="407" t="s">
        <v>81</v>
      </c>
      <c r="C5" s="408" t="s">
        <v>494</v>
      </c>
    </row>
    <row r="6" spans="1:8">
      <c r="A6" s="75">
        <v>1</v>
      </c>
      <c r="B6" s="628" t="s">
        <v>741</v>
      </c>
      <c r="C6" s="629" t="s">
        <v>744</v>
      </c>
    </row>
    <row r="7" spans="1:8">
      <c r="A7" s="75">
        <v>2</v>
      </c>
      <c r="B7" s="628" t="s">
        <v>745</v>
      </c>
      <c r="C7" s="630" t="s">
        <v>746</v>
      </c>
    </row>
    <row r="8" spans="1:8">
      <c r="A8" s="75">
        <v>3</v>
      </c>
      <c r="B8" s="628" t="s">
        <v>747</v>
      </c>
      <c r="C8" s="630" t="s">
        <v>746</v>
      </c>
    </row>
    <row r="9" spans="1:8">
      <c r="A9" s="75">
        <v>4</v>
      </c>
      <c r="B9" s="628" t="s">
        <v>748</v>
      </c>
      <c r="C9" s="630" t="s">
        <v>746</v>
      </c>
    </row>
    <row r="10" spans="1:8">
      <c r="A10" s="75">
        <v>5</v>
      </c>
      <c r="B10" s="628" t="s">
        <v>749</v>
      </c>
      <c r="C10" s="630" t="s">
        <v>744</v>
      </c>
    </row>
    <row r="11" spans="1:8">
      <c r="A11" s="75">
        <v>6</v>
      </c>
      <c r="B11" s="628"/>
      <c r="C11" s="630"/>
    </row>
    <row r="12" spans="1:8">
      <c r="A12" s="75">
        <v>7</v>
      </c>
      <c r="B12" s="628"/>
      <c r="C12" s="630"/>
      <c r="H12" s="76"/>
    </row>
    <row r="13" spans="1:8">
      <c r="A13" s="75">
        <v>8</v>
      </c>
      <c r="B13" s="628"/>
      <c r="C13" s="630"/>
    </row>
    <row r="14" spans="1:8">
      <c r="A14" s="75">
        <v>9</v>
      </c>
      <c r="B14" s="628"/>
      <c r="C14" s="630"/>
    </row>
    <row r="15" spans="1:8">
      <c r="A15" s="75">
        <v>10</v>
      </c>
      <c r="B15" s="628"/>
      <c r="C15" s="630"/>
    </row>
    <row r="16" spans="1:8">
      <c r="A16" s="75"/>
      <c r="B16" s="631"/>
      <c r="C16" s="632"/>
    </row>
    <row r="17" spans="1:3" ht="26">
      <c r="A17" s="75"/>
      <c r="B17" s="633" t="s">
        <v>82</v>
      </c>
      <c r="C17" s="634" t="s">
        <v>495</v>
      </c>
    </row>
    <row r="18" spans="1:3">
      <c r="A18" s="75">
        <v>1</v>
      </c>
      <c r="B18" s="628" t="s">
        <v>742</v>
      </c>
      <c r="C18" s="635" t="s">
        <v>750</v>
      </c>
    </row>
    <row r="19" spans="1:3">
      <c r="A19" s="75">
        <v>2</v>
      </c>
      <c r="B19" s="628" t="s">
        <v>751</v>
      </c>
      <c r="C19" s="635" t="s">
        <v>752</v>
      </c>
    </row>
    <row r="20" spans="1:3">
      <c r="A20" s="75">
        <v>3</v>
      </c>
      <c r="B20" s="628" t="s">
        <v>753</v>
      </c>
      <c r="C20" s="635" t="s">
        <v>754</v>
      </c>
    </row>
    <row r="21" spans="1:3">
      <c r="A21" s="75">
        <v>4</v>
      </c>
      <c r="B21" s="628" t="s">
        <v>755</v>
      </c>
      <c r="C21" s="635" t="s">
        <v>756</v>
      </c>
    </row>
    <row r="22" spans="1:3">
      <c r="A22" s="75">
        <v>5</v>
      </c>
      <c r="B22" s="628" t="s">
        <v>757</v>
      </c>
      <c r="C22" s="635" t="s">
        <v>758</v>
      </c>
    </row>
    <row r="23" spans="1:3">
      <c r="A23" s="75">
        <v>6</v>
      </c>
      <c r="B23" s="628"/>
      <c r="C23" s="635"/>
    </row>
    <row r="24" spans="1:3">
      <c r="A24" s="75">
        <v>7</v>
      </c>
      <c r="B24" s="628"/>
      <c r="C24" s="635"/>
    </row>
    <row r="25" spans="1:3">
      <c r="A25" s="75">
        <v>8</v>
      </c>
      <c r="B25" s="628"/>
      <c r="C25" s="635"/>
    </row>
    <row r="26" spans="1:3">
      <c r="A26" s="75">
        <v>9</v>
      </c>
      <c r="B26" s="628"/>
      <c r="C26" s="635"/>
    </row>
    <row r="27" spans="1:3" ht="15.75" customHeight="1">
      <c r="A27" s="75">
        <v>10</v>
      </c>
      <c r="B27" s="628"/>
      <c r="C27" s="636"/>
    </row>
    <row r="28" spans="1:3" ht="15.75" customHeight="1">
      <c r="A28" s="75"/>
      <c r="B28" s="628"/>
      <c r="C28" s="636"/>
    </row>
    <row r="29" spans="1:3" ht="30" customHeight="1">
      <c r="A29" s="75"/>
      <c r="B29" s="661" t="s">
        <v>83</v>
      </c>
      <c r="C29" s="662"/>
    </row>
    <row r="30" spans="1:3">
      <c r="A30" s="75">
        <v>1</v>
      </c>
      <c r="B30" s="628" t="s">
        <v>759</v>
      </c>
      <c r="C30" s="637">
        <v>1</v>
      </c>
    </row>
    <row r="31" spans="1:3" ht="15.75" customHeight="1">
      <c r="A31" s="75"/>
      <c r="B31" s="628"/>
      <c r="C31" s="630"/>
    </row>
    <row r="32" spans="1:3" ht="29.25" customHeight="1">
      <c r="A32" s="75"/>
      <c r="B32" s="661" t="s">
        <v>84</v>
      </c>
      <c r="C32" s="662"/>
    </row>
    <row r="33" spans="1:3">
      <c r="A33" s="75">
        <v>1</v>
      </c>
      <c r="B33" s="628" t="s">
        <v>760</v>
      </c>
      <c r="C33" s="638">
        <v>0.3476048699771862</v>
      </c>
    </row>
    <row r="34" spans="1:3" ht="14.5" thickBot="1">
      <c r="A34" s="77"/>
      <c r="B34" s="78" t="s">
        <v>761</v>
      </c>
      <c r="C34" s="639">
        <v>0.3476048699771862</v>
      </c>
    </row>
  </sheetData>
  <mergeCells count="2">
    <mergeCell ref="B32:C32"/>
    <mergeCell ref="B29:C29"/>
  </mergeCells>
  <dataValidations count="1">
    <dataValidation type="list" allowBlank="1" showInputMessage="1" showErrorMessage="1" sqref="C7: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G18" sqref="G18"/>
    </sheetView>
  </sheetViews>
  <sheetFormatPr defaultColWidth="9.1796875" defaultRowHeight="14"/>
  <cols>
    <col min="1" max="1" width="9.54296875" style="4" bestFit="1" customWidth="1"/>
    <col min="2" max="2" width="47.54296875" style="4" customWidth="1"/>
    <col min="3" max="3" width="28" style="4" customWidth="1"/>
    <col min="4" max="4" width="22.453125" style="4" customWidth="1"/>
    <col min="5" max="5" width="22.26953125" style="4" customWidth="1"/>
    <col min="6" max="6" width="12" style="5" bestFit="1" customWidth="1"/>
    <col min="7" max="7" width="12.54296875" style="5" bestFit="1" customWidth="1"/>
    <col min="8" max="16384" width="9.1796875" style="5"/>
  </cols>
  <sheetData>
    <row r="1" spans="1:7">
      <c r="A1" s="291" t="s">
        <v>30</v>
      </c>
      <c r="B1" s="3" t="str">
        <f>'Info '!C2</f>
        <v>JSC " Halyk Bank Georgia"</v>
      </c>
      <c r="C1" s="92"/>
      <c r="D1" s="92"/>
      <c r="E1" s="92"/>
      <c r="F1" s="14"/>
    </row>
    <row r="2" spans="1:7" s="79" customFormat="1" ht="15.75" customHeight="1">
      <c r="A2" s="291" t="s">
        <v>31</v>
      </c>
      <c r="B2" s="416">
        <f>'1. key ratios '!B2</f>
        <v>44834</v>
      </c>
    </row>
    <row r="3" spans="1:7" s="79" customFormat="1" ht="15.75" customHeight="1">
      <c r="A3" s="291"/>
    </row>
    <row r="4" spans="1:7" s="79" customFormat="1" ht="15.75" customHeight="1" thickBot="1">
      <c r="A4" s="292" t="s">
        <v>201</v>
      </c>
      <c r="B4" s="667" t="s">
        <v>346</v>
      </c>
      <c r="C4" s="668"/>
      <c r="D4" s="668"/>
      <c r="E4" s="668"/>
    </row>
    <row r="5" spans="1:7" s="83" customFormat="1" ht="17.5" customHeight="1">
      <c r="A5" s="226"/>
      <c r="B5" s="227"/>
      <c r="C5" s="81" t="s">
        <v>0</v>
      </c>
      <c r="D5" s="81" t="s">
        <v>1</v>
      </c>
      <c r="E5" s="82" t="s">
        <v>2</v>
      </c>
    </row>
    <row r="6" spans="1:7" s="14" customFormat="1" ht="14.5" customHeight="1">
      <c r="A6" s="293"/>
      <c r="B6" s="663" t="s">
        <v>353</v>
      </c>
      <c r="C6" s="663" t="s">
        <v>92</v>
      </c>
      <c r="D6" s="665" t="s">
        <v>200</v>
      </c>
      <c r="E6" s="666"/>
      <c r="G6" s="5"/>
    </row>
    <row r="7" spans="1:7" s="14" customFormat="1" ht="99.65" customHeight="1">
      <c r="A7" s="293"/>
      <c r="B7" s="664"/>
      <c r="C7" s="663"/>
      <c r="D7" s="640" t="s">
        <v>199</v>
      </c>
      <c r="E7" s="324" t="s">
        <v>354</v>
      </c>
      <c r="G7" s="5"/>
    </row>
    <row r="8" spans="1:7">
      <c r="A8" s="294">
        <v>1</v>
      </c>
      <c r="B8" s="641" t="s">
        <v>35</v>
      </c>
      <c r="C8" s="642">
        <v>13893358</v>
      </c>
      <c r="D8" s="642">
        <v>0</v>
      </c>
      <c r="E8" s="643">
        <v>13893358</v>
      </c>
      <c r="F8" s="14"/>
    </row>
    <row r="9" spans="1:7">
      <c r="A9" s="294">
        <v>2</v>
      </c>
      <c r="B9" s="641" t="s">
        <v>36</v>
      </c>
      <c r="C9" s="642">
        <v>248634404</v>
      </c>
      <c r="D9" s="642">
        <v>0</v>
      </c>
      <c r="E9" s="643">
        <v>248634404</v>
      </c>
      <c r="F9" s="14"/>
    </row>
    <row r="10" spans="1:7">
      <c r="A10" s="294">
        <v>3</v>
      </c>
      <c r="B10" s="641" t="s">
        <v>37</v>
      </c>
      <c r="C10" s="642">
        <v>45030394</v>
      </c>
      <c r="D10" s="642">
        <v>0</v>
      </c>
      <c r="E10" s="643">
        <v>45030394</v>
      </c>
      <c r="F10" s="14"/>
    </row>
    <row r="11" spans="1:7">
      <c r="A11" s="294">
        <v>4</v>
      </c>
      <c r="B11" s="641" t="s">
        <v>38</v>
      </c>
      <c r="C11" s="642">
        <v>0</v>
      </c>
      <c r="D11" s="642">
        <v>0</v>
      </c>
      <c r="E11" s="643">
        <v>0</v>
      </c>
      <c r="F11" s="14"/>
    </row>
    <row r="12" spans="1:7">
      <c r="A12" s="294">
        <v>5</v>
      </c>
      <c r="B12" s="641" t="s">
        <v>39</v>
      </c>
      <c r="C12" s="642">
        <v>16609443</v>
      </c>
      <c r="D12" s="642">
        <v>0</v>
      </c>
      <c r="E12" s="643">
        <v>16609443</v>
      </c>
      <c r="F12" s="14"/>
    </row>
    <row r="13" spans="1:7">
      <c r="A13" s="294">
        <v>6.1</v>
      </c>
      <c r="B13" s="644" t="s">
        <v>40</v>
      </c>
      <c r="C13" s="642">
        <v>642962318</v>
      </c>
      <c r="D13" s="642">
        <v>0</v>
      </c>
      <c r="E13" s="643">
        <v>642962318</v>
      </c>
      <c r="F13" s="14"/>
    </row>
    <row r="14" spans="1:7">
      <c r="A14" s="294">
        <v>6.2</v>
      </c>
      <c r="B14" s="645" t="s">
        <v>41</v>
      </c>
      <c r="C14" s="642">
        <v>-39900326</v>
      </c>
      <c r="D14" s="642">
        <v>0</v>
      </c>
      <c r="E14" s="643">
        <v>-39900326</v>
      </c>
      <c r="F14" s="14"/>
    </row>
    <row r="15" spans="1:7">
      <c r="A15" s="294">
        <v>6</v>
      </c>
      <c r="B15" s="641" t="s">
        <v>42</v>
      </c>
      <c r="C15" s="642">
        <v>603061992</v>
      </c>
      <c r="D15" s="642">
        <v>0</v>
      </c>
      <c r="E15" s="643">
        <v>603061992</v>
      </c>
      <c r="F15" s="14"/>
    </row>
    <row r="16" spans="1:7">
      <c r="A16" s="294">
        <v>7</v>
      </c>
      <c r="B16" s="641" t="s">
        <v>43</v>
      </c>
      <c r="C16" s="642">
        <v>5977210</v>
      </c>
      <c r="D16" s="642">
        <v>0</v>
      </c>
      <c r="E16" s="643">
        <v>5977210</v>
      </c>
      <c r="F16" s="14"/>
    </row>
    <row r="17" spans="1:7">
      <c r="A17" s="294">
        <v>8</v>
      </c>
      <c r="B17" s="641" t="s">
        <v>198</v>
      </c>
      <c r="C17" s="642">
        <v>9369369.4399999995</v>
      </c>
      <c r="D17" s="642">
        <v>0</v>
      </c>
      <c r="E17" s="643">
        <v>9369369.4399999995</v>
      </c>
      <c r="F17" s="295"/>
      <c r="G17" s="86"/>
    </row>
    <row r="18" spans="1:7">
      <c r="A18" s="294">
        <v>9</v>
      </c>
      <c r="B18" s="641" t="s">
        <v>44</v>
      </c>
      <c r="C18" s="642">
        <v>54000</v>
      </c>
      <c r="D18" s="642">
        <v>0</v>
      </c>
      <c r="E18" s="643">
        <v>54000</v>
      </c>
      <c r="F18" s="14"/>
      <c r="G18" s="86"/>
    </row>
    <row r="19" spans="1:7">
      <c r="A19" s="294">
        <v>10</v>
      </c>
      <c r="B19" s="641" t="s">
        <v>45</v>
      </c>
      <c r="C19" s="642">
        <v>20654282</v>
      </c>
      <c r="D19" s="642">
        <v>4565183</v>
      </c>
      <c r="E19" s="643">
        <v>16089099</v>
      </c>
      <c r="F19" s="14"/>
      <c r="G19" s="86"/>
    </row>
    <row r="20" spans="1:7">
      <c r="A20" s="294">
        <v>11</v>
      </c>
      <c r="B20" s="641" t="s">
        <v>46</v>
      </c>
      <c r="C20" s="642">
        <v>50269774.640000053</v>
      </c>
      <c r="D20" s="642">
        <v>0</v>
      </c>
      <c r="E20" s="643">
        <v>50269774.640000053</v>
      </c>
      <c r="F20" s="14"/>
    </row>
    <row r="21" spans="1:7" ht="26.5" thickBot="1">
      <c r="A21" s="175"/>
      <c r="B21" s="296" t="s">
        <v>356</v>
      </c>
      <c r="C21" s="228">
        <f>SUM(C8:C12, C15:C20)</f>
        <v>1013554227.0800002</v>
      </c>
      <c r="D21" s="228">
        <f>SUM(D8:D12, D15:D20)</f>
        <v>4565183</v>
      </c>
      <c r="E21" s="325">
        <f>SUM(E8:E12, E15:E20)</f>
        <v>1008989044.0800002</v>
      </c>
    </row>
    <row r="22" spans="1:7">
      <c r="A22" s="5"/>
      <c r="B22" s="5"/>
      <c r="C22" s="5"/>
      <c r="D22" s="5"/>
      <c r="E22" s="5"/>
    </row>
    <row r="23" spans="1:7">
      <c r="A23" s="5"/>
      <c r="B23" s="5"/>
      <c r="C23" s="5"/>
      <c r="D23" s="5"/>
      <c r="E23" s="5"/>
    </row>
    <row r="25" spans="1:7" s="4" customFormat="1">
      <c r="B25" s="87"/>
      <c r="F25" s="5"/>
      <c r="G25" s="5"/>
    </row>
    <row r="26" spans="1:7" s="4" customFormat="1">
      <c r="B26" s="87"/>
      <c r="F26" s="5"/>
      <c r="G26" s="5"/>
    </row>
    <row r="27" spans="1:7" s="4" customFormat="1">
      <c r="B27" s="87"/>
      <c r="F27" s="5"/>
      <c r="G27" s="5"/>
    </row>
    <row r="28" spans="1:7" s="4" customFormat="1">
      <c r="B28" s="87"/>
      <c r="F28" s="5"/>
      <c r="G28" s="5"/>
    </row>
    <row r="29" spans="1:7" s="4" customFormat="1">
      <c r="B29" s="87"/>
      <c r="F29" s="5"/>
      <c r="G29" s="5"/>
    </row>
    <row r="30" spans="1:7" s="4" customFormat="1">
      <c r="B30" s="87"/>
      <c r="F30" s="5"/>
      <c r="G30" s="5"/>
    </row>
    <row r="31" spans="1:7" s="4" customFormat="1">
      <c r="B31" s="87"/>
      <c r="F31" s="5"/>
      <c r="G31" s="5"/>
    </row>
    <row r="32" spans="1:7" s="4" customFormat="1">
      <c r="B32" s="87"/>
      <c r="F32" s="5"/>
      <c r="G32" s="5"/>
    </row>
    <row r="33" spans="2:7" s="4" customFormat="1">
      <c r="B33" s="87"/>
      <c r="F33" s="5"/>
      <c r="G33" s="5"/>
    </row>
    <row r="34" spans="2:7" s="4" customFormat="1">
      <c r="B34" s="87"/>
      <c r="F34" s="5"/>
      <c r="G34" s="5"/>
    </row>
    <row r="35" spans="2:7" s="4" customFormat="1">
      <c r="B35" s="87"/>
      <c r="F35" s="5"/>
      <c r="G35" s="5"/>
    </row>
    <row r="36" spans="2:7" s="4" customFormat="1">
      <c r="B36" s="87"/>
      <c r="F36" s="5"/>
      <c r="G36" s="5"/>
    </row>
    <row r="37" spans="2:7" s="4" customFormat="1">
      <c r="B37" s="87"/>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5" sqref="C5:C13"/>
    </sheetView>
  </sheetViews>
  <sheetFormatPr defaultColWidth="9.1796875" defaultRowHeight="12.5" outlineLevelRow="1"/>
  <cols>
    <col min="1" max="1" width="9.54296875" style="4" bestFit="1" customWidth="1"/>
    <col min="2" max="2" width="114.26953125" style="4" customWidth="1"/>
    <col min="3" max="3" width="18.81640625" style="4" customWidth="1"/>
    <col min="4" max="4" width="25.453125" style="4" customWidth="1"/>
    <col min="5" max="5" width="24.26953125" style="4" customWidth="1"/>
    <col min="6" max="6" width="24" style="4" customWidth="1"/>
    <col min="7" max="7" width="10" style="4" bestFit="1" customWidth="1"/>
    <col min="8" max="8" width="12" style="4" bestFit="1" customWidth="1"/>
    <col min="9" max="9" width="12.54296875" style="4" bestFit="1" customWidth="1"/>
    <col min="10" max="16384" width="9.1796875" style="4"/>
  </cols>
  <sheetData>
    <row r="1" spans="1:6">
      <c r="A1" s="2" t="s">
        <v>30</v>
      </c>
      <c r="B1" s="3" t="str">
        <f>'Info '!C2</f>
        <v>JSC " Halyk Bank Georgia"</v>
      </c>
    </row>
    <row r="2" spans="1:6" s="79" customFormat="1" ht="15.75" customHeight="1">
      <c r="A2" s="2" t="s">
        <v>31</v>
      </c>
      <c r="B2" s="416">
        <f>'1. key ratios '!B2</f>
        <v>44834</v>
      </c>
      <c r="C2" s="4"/>
      <c r="D2" s="4"/>
      <c r="E2" s="4"/>
      <c r="F2" s="4"/>
    </row>
    <row r="3" spans="1:6" s="79" customFormat="1" ht="15.75" customHeight="1">
      <c r="C3" s="4"/>
      <c r="D3" s="4"/>
      <c r="E3" s="4"/>
      <c r="F3" s="4"/>
    </row>
    <row r="4" spans="1:6" s="79" customFormat="1" ht="13.5" thickBot="1">
      <c r="A4" s="79" t="s">
        <v>85</v>
      </c>
      <c r="B4" s="297" t="s">
        <v>333</v>
      </c>
      <c r="C4" s="80" t="s">
        <v>73</v>
      </c>
      <c r="D4" s="4"/>
      <c r="E4" s="4"/>
      <c r="F4" s="4"/>
    </row>
    <row r="5" spans="1:6" ht="13">
      <c r="A5" s="233">
        <v>1</v>
      </c>
      <c r="B5" s="298" t="s">
        <v>355</v>
      </c>
      <c r="C5" s="234">
        <f>'7. LI1 '!E21</f>
        <v>1008989044.0800002</v>
      </c>
    </row>
    <row r="6" spans="1:6" s="235" customFormat="1">
      <c r="A6" s="88">
        <v>2.1</v>
      </c>
      <c r="B6" s="230" t="s">
        <v>334</v>
      </c>
      <c r="C6" s="163">
        <v>38692451.939999998</v>
      </c>
    </row>
    <row r="7" spans="1:6" s="69" customFormat="1" outlineLevel="1">
      <c r="A7" s="63">
        <v>2.2000000000000002</v>
      </c>
      <c r="B7" s="64" t="s">
        <v>335</v>
      </c>
      <c r="C7" s="163">
        <v>0</v>
      </c>
    </row>
    <row r="8" spans="1:6" s="69" customFormat="1" ht="13">
      <c r="A8" s="63">
        <v>3</v>
      </c>
      <c r="B8" s="231" t="s">
        <v>336</v>
      </c>
      <c r="C8" s="236">
        <f>SUM(C5:C7)</f>
        <v>1047681496.0200002</v>
      </c>
    </row>
    <row r="9" spans="1:6" s="235" customFormat="1">
      <c r="A9" s="88">
        <v>4</v>
      </c>
      <c r="B9" s="90" t="s">
        <v>87</v>
      </c>
      <c r="C9" s="163">
        <v>9713038.1600000039</v>
      </c>
    </row>
    <row r="10" spans="1:6" s="69" customFormat="1" outlineLevel="1">
      <c r="A10" s="63">
        <v>5.0999999999999996</v>
      </c>
      <c r="B10" s="64" t="s">
        <v>337</v>
      </c>
      <c r="C10" s="163">
        <v>-26481923.119999997</v>
      </c>
    </row>
    <row r="11" spans="1:6" s="69" customFormat="1" outlineLevel="1">
      <c r="A11" s="63">
        <v>5.2</v>
      </c>
      <c r="B11" s="64" t="s">
        <v>338</v>
      </c>
      <c r="C11" s="163">
        <v>0</v>
      </c>
    </row>
    <row r="12" spans="1:6" s="69" customFormat="1">
      <c r="A12" s="63">
        <v>6</v>
      </c>
      <c r="B12" s="229" t="s">
        <v>482</v>
      </c>
      <c r="C12" s="163">
        <v>0</v>
      </c>
    </row>
    <row r="13" spans="1:6" s="69" customFormat="1" ht="13.5" thickBot="1">
      <c r="A13" s="65">
        <v>7</v>
      </c>
      <c r="B13" s="232" t="s">
        <v>284</v>
      </c>
      <c r="C13" s="237">
        <f>SUM(C8:C12)</f>
        <v>1030912611.0600002</v>
      </c>
    </row>
    <row r="15" spans="1:6" ht="25">
      <c r="A15" s="252"/>
      <c r="B15" s="70" t="s">
        <v>483</v>
      </c>
    </row>
    <row r="16" spans="1:6">
      <c r="A16" s="252"/>
      <c r="B16" s="252"/>
    </row>
    <row r="17" spans="1:5" ht="13.5">
      <c r="A17" s="247"/>
      <c r="B17" s="248"/>
      <c r="C17" s="252"/>
      <c r="D17" s="252"/>
      <c r="E17" s="252"/>
    </row>
    <row r="18" spans="1:5" ht="14.5">
      <c r="A18" s="253"/>
      <c r="B18" s="254"/>
      <c r="C18" s="252"/>
      <c r="D18" s="252"/>
      <c r="E18" s="252"/>
    </row>
    <row r="19" spans="1:5" ht="13">
      <c r="A19" s="255"/>
      <c r="B19" s="249"/>
      <c r="C19" s="252"/>
      <c r="D19" s="252"/>
      <c r="E19" s="252"/>
    </row>
    <row r="20" spans="1:5" ht="13">
      <c r="A20" s="256"/>
      <c r="B20" s="250"/>
      <c r="C20" s="252"/>
      <c r="D20" s="252"/>
      <c r="E20" s="252"/>
    </row>
    <row r="21" spans="1:5" ht="13">
      <c r="A21" s="256"/>
      <c r="B21" s="254"/>
      <c r="C21" s="252"/>
      <c r="D21" s="252"/>
      <c r="E21" s="252"/>
    </row>
    <row r="22" spans="1:5" ht="13">
      <c r="A22" s="255"/>
      <c r="B22" s="251"/>
      <c r="C22" s="252"/>
      <c r="D22" s="252"/>
      <c r="E22" s="252"/>
    </row>
    <row r="23" spans="1:5" ht="13">
      <c r="A23" s="256"/>
      <c r="B23" s="250"/>
      <c r="C23" s="252"/>
      <c r="D23" s="252"/>
      <c r="E23" s="252"/>
    </row>
    <row r="24" spans="1:5" ht="13">
      <c r="A24" s="256"/>
      <c r="B24" s="250"/>
      <c r="C24" s="252"/>
      <c r="D24" s="252"/>
      <c r="E24" s="252"/>
    </row>
    <row r="25" spans="1:5" ht="13">
      <c r="A25" s="256"/>
      <c r="B25" s="257"/>
      <c r="C25" s="252"/>
      <c r="D25" s="252"/>
      <c r="E25" s="252"/>
    </row>
    <row r="26" spans="1:5" ht="13">
      <c r="A26" s="256"/>
      <c r="B26" s="254"/>
      <c r="C26" s="252"/>
      <c r="D26" s="252"/>
      <c r="E26" s="252"/>
    </row>
    <row r="27" spans="1:5">
      <c r="A27" s="252"/>
      <c r="B27" s="258"/>
      <c r="C27" s="252"/>
      <c r="D27" s="252"/>
      <c r="E27" s="252"/>
    </row>
    <row r="28" spans="1:5">
      <c r="A28" s="252"/>
      <c r="B28" s="258"/>
      <c r="C28" s="252"/>
      <c r="D28" s="252"/>
      <c r="E28" s="252"/>
    </row>
    <row r="29" spans="1:5">
      <c r="A29" s="252"/>
      <c r="B29" s="258"/>
      <c r="C29" s="252"/>
      <c r="D29" s="252"/>
      <c r="E29" s="252"/>
    </row>
    <row r="30" spans="1:5">
      <c r="A30" s="252"/>
      <c r="B30" s="258"/>
      <c r="C30" s="252"/>
      <c r="D30" s="252"/>
      <c r="E30" s="252"/>
    </row>
    <row r="31" spans="1:5">
      <c r="A31" s="252"/>
      <c r="B31" s="258"/>
      <c r="C31" s="252"/>
      <c r="D31" s="252"/>
      <c r="E31" s="252"/>
    </row>
    <row r="32" spans="1:5">
      <c r="A32" s="252"/>
      <c r="B32" s="258"/>
      <c r="C32" s="252"/>
      <c r="D32" s="252"/>
      <c r="E32" s="252"/>
    </row>
    <row r="33" spans="1:5">
      <c r="A33" s="252"/>
      <c r="B33" s="258"/>
      <c r="C33" s="252"/>
      <c r="D33" s="252"/>
      <c r="E33" s="252"/>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z52SH6TzR3Gv3siznSmcVevH2Uosaj6bSs3BBESs5NY=</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7BBMvJl6NgaZgU2RElf1cQeLsjd5hzAPDrRA9C4SzCI=</DigestValue>
    </Reference>
  </SignedInfo>
  <SignatureValue>JICi05Gvctf9xC7Mwyi3+KUXbxEClSOxeaKhvbMmW1gsbO8Rei+8SjXmo5u364sKO2T9EehdvGtF
fEowe75YYUCKHnWGuxDBuujZr8FRLeWfEaWH28/vCzGl68Q3dXEuiNFOBx7vv14w/EH2U6gSftqZ
P+taCtRCvxi3vstGRIdWPnDgnKdfdu6pGTjfP5p7GL3ri9XMt8r9TlfFYmiAcb5959YCIquVHShf
8ugOzrAIV+FmHBUrfymw4OC3KrH5dFPpr7xRYvzGdo6L2P3eIU9BL5m4r2fXMHFPnraDgZXWLeGJ
F8gGlXUzgGXfsBpZGGrT30093iCBTI8MMuJY+A==</SignatureValue>
  <KeyInfo>
    <X509Data>
      <X509Certificate>MIIGSTCCBTGgAwIBAgIKZ9PgFAADAAHZAzANBgkqhkiG9w0BAQsFADBKMRIwEAYKCZImiZPyLGQBGRYCZ2UxEzARBgoJkiaJk/IsZAEZFgNuYmcxHzAdBgNVBAMTFk5CRyBDbGFzcyAyIElOVCBTdWIgQ0EwHhcNMjEwNTA1MDY0NzE1WhcNMjMwNTA1MDY0NzE1WjBHMR8wHQYDVQQKExZKU0MgSGFseWsgQmFuayBHZW9yZ2lhMSQwIgYDVQQDExtCSEIgLSBTb3BoaW8gVGtlc2hlbGFzaHZpbGkwggEiMA0GCSqGSIb3DQEBAQUAA4IBDwAwggEKAoIBAQDrlEj7jgDkBtB5OTfYV+hRXufzG+ixMggpw02ZSkfbUNk4S6im/Rja52EaPkdJBCgW7FnpjYbYkukIhY1wwlTR/Gd6ZhfvIA8PnsfkPNnLD/7lPsY9R/319yGD6b00tUNwMnMxmaMh2knZb81t64hvJobX8RG0NYpfGSz6vZr1nuxwxSjd88YkvGqNTzjC3bgLR7yjAge9YxZ5wJrx5c8PDLgZghaLs9HOYt6RdOpKRFtiOn0gLjVPEK9bzK1qi+Q9C+zv9SaPRi2iY/Ywq4llNy2Aqbf9wQq/4X6Cz6QJiye3sV3b5o3iBrRiqh8YkRPSNYKWXX7DiEH4uvURcqmhAgMBAAGjggMyMIIDLjA8BgkrBgEEAYI3FQcELzAtBiUrBgEEAYI3FQjmsmCDjfVEhoGZCYO4oUqDvoRxBIPEkTOEg4hdAgFkAgEjMB0GA1UdJQQWMBQGCCsGAQUFBwMCBggrBgEFBQcDBDALBgNVHQ8EBAMCB4AwJwYJKwYBBAGCNxUKBBowGDAKBggrBgEFBQcDAjAKBggrBgEFBQcDBDAdBgNVHQ4EFgQUMXzjgvytKZtYq+FYgBd05fntxK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vWJjKlcfrru2ZbpWdRr9Oh+5/BWxYQhZPWlGR/vgIhaVqKTa8JnKhOriaA+hh0wGmVbbHue4NOOrTR9uLF3tqGn4yzvVv/BdMvMxHD9QGYizIXROBTB1KiEF9yqqm9n7Ax3JnXX66mbCOxHv5vh95ZJ9Y89RtJF+/92bJxz3w3e2YYa/4/IZmV8KVjMjBrahAdrQE0EWzz1t01ABy/KxjpmttEIWhwTfYGK9JA5t11YoBvK0pI2pKgPDZvWr2tUgpz+bvrmNl80LKyQ7igY+Q8VJf3viN4LKZ4Ku4YTIKePJneh1QFlOOm23eAfwr0g9/9XTP38vElOrRGZSU55N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OyPvUr8X+VFS0mrDIzc30NJtAMC15/uhTiiOZJYctQ0=</DigestValue>
      </Reference>
      <Reference URI="/xl/calcChain.xml?ContentType=application/vnd.openxmlformats-officedocument.spreadsheetml.calcChain+xml">
        <DigestMethod Algorithm="http://www.w3.org/2001/04/xmlenc#sha256"/>
        <DigestValue>VgDjvnfffhC1/EeKDdeuRD8ydhVWzj4USzghtW8oX0I=</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3iVbunkN6pvnj3/tNpoRio1Z3LzD2gvBTU4qKzEBiMY=</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w3R2a2TH0mvynzh9ROYkWc+SYqicEnPO1CxWJbBH01Y=</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TXKQnpA+Os8TtSVo16gwF30MqyFNbJaJKpSO/kwokGo=</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vCa6HvcUyuLnqlpR5RxVy4UngjEw5QjzLDVI01vtU60=</DigestValue>
      </Reference>
      <Reference URI="/xl/styles.xml?ContentType=application/vnd.openxmlformats-officedocument.spreadsheetml.styles+xml">
        <DigestMethod Algorithm="http://www.w3.org/2001/04/xmlenc#sha256"/>
        <DigestValue>jDzbz1mbVYP7qKhW1HCjqEyduSUbdsveqrpisT3/1ug=</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/9gYX9v/HU9sjnGx2S1fG7jX5+1ALFsANxGj/8X5O/k=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vrm1wLF0a7UVAbUle+ud7U/7b7gR5TVTdulamGNUb5w=</DigestValue>
      </Reference>
      <Reference URI="/xl/worksheets/sheet10.xml?ContentType=application/vnd.openxmlformats-officedocument.spreadsheetml.worksheet+xml">
        <DigestMethod Algorithm="http://www.w3.org/2001/04/xmlenc#sha256"/>
        <DigestValue>Xq6pnhMpv/uRWJ7zzmk/e8RUYUeVXP4gGsMasPW9AW0=</DigestValue>
      </Reference>
      <Reference URI="/xl/worksheets/sheet11.xml?ContentType=application/vnd.openxmlformats-officedocument.spreadsheetml.worksheet+xml">
        <DigestMethod Algorithm="http://www.w3.org/2001/04/xmlenc#sha256"/>
        <DigestValue>EZB1gydb00aRTc4G5itnO0wZerw6rNM/S21HINsv/w0=</DigestValue>
      </Reference>
      <Reference URI="/xl/worksheets/sheet12.xml?ContentType=application/vnd.openxmlformats-officedocument.spreadsheetml.worksheet+xml">
        <DigestMethod Algorithm="http://www.w3.org/2001/04/xmlenc#sha256"/>
        <DigestValue>cd6MQLnEcZJTvV70zq1PoXZPMo9dPP47vLnxNMHL4f0=</DigestValue>
      </Reference>
      <Reference URI="/xl/worksheets/sheet13.xml?ContentType=application/vnd.openxmlformats-officedocument.spreadsheetml.worksheet+xml">
        <DigestMethod Algorithm="http://www.w3.org/2001/04/xmlenc#sha256"/>
        <DigestValue>qVPP7zoI1Swu9JZEXievlk8yL54BNUmr6ICElzhwIto=</DigestValue>
      </Reference>
      <Reference URI="/xl/worksheets/sheet14.xml?ContentType=application/vnd.openxmlformats-officedocument.spreadsheetml.worksheet+xml">
        <DigestMethod Algorithm="http://www.w3.org/2001/04/xmlenc#sha256"/>
        <DigestValue>kJOk+aTSI49LUl3xsKisWxy16qVdyckk3aT/Q1P8Ytk=</DigestValue>
      </Reference>
      <Reference URI="/xl/worksheets/sheet15.xml?ContentType=application/vnd.openxmlformats-officedocument.spreadsheetml.worksheet+xml">
        <DigestMethod Algorithm="http://www.w3.org/2001/04/xmlenc#sha256"/>
        <DigestValue>JxMRvDY3Q6J9s4m7+9rANwkZ0GmODqkLrdz9X6bV3/s=</DigestValue>
      </Reference>
      <Reference URI="/xl/worksheets/sheet16.xml?ContentType=application/vnd.openxmlformats-officedocument.spreadsheetml.worksheet+xml">
        <DigestMethod Algorithm="http://www.w3.org/2001/04/xmlenc#sha256"/>
        <DigestValue>W6bfmdVU9o1biYNzaWvF9/7wHWU/DRkO6PvKm3z9IRA=</DigestValue>
      </Reference>
      <Reference URI="/xl/worksheets/sheet17.xml?ContentType=application/vnd.openxmlformats-officedocument.spreadsheetml.worksheet+xml">
        <DigestMethod Algorithm="http://www.w3.org/2001/04/xmlenc#sha256"/>
        <DigestValue>CyvpUbpWKQQXuC0L/hS2122jFsJu9/bPGDHn5WCKW40=</DigestValue>
      </Reference>
      <Reference URI="/xl/worksheets/sheet18.xml?ContentType=application/vnd.openxmlformats-officedocument.spreadsheetml.worksheet+xml">
        <DigestMethod Algorithm="http://www.w3.org/2001/04/xmlenc#sha256"/>
        <DigestValue>RbiY+8z5yG2hQ4JVNsLM7pbKVPEAfUUO9yrJ1wnD1RU=</DigestValue>
      </Reference>
      <Reference URI="/xl/worksheets/sheet19.xml?ContentType=application/vnd.openxmlformats-officedocument.spreadsheetml.worksheet+xml">
        <DigestMethod Algorithm="http://www.w3.org/2001/04/xmlenc#sha256"/>
        <DigestValue>y4HXcvwpF6rAYNjKZMiWP6lKjQWbawJRJ8/Y4KUoAAw=</DigestValue>
      </Reference>
      <Reference URI="/xl/worksheets/sheet2.xml?ContentType=application/vnd.openxmlformats-officedocument.spreadsheetml.worksheet+xml">
        <DigestMethod Algorithm="http://www.w3.org/2001/04/xmlenc#sha256"/>
        <DigestValue>vkXp6Htf+nLrmXNrsgdWEVz29H9Mhtdy+Uxz+0YyT44=</DigestValue>
      </Reference>
      <Reference URI="/xl/worksheets/sheet20.xml?ContentType=application/vnd.openxmlformats-officedocument.spreadsheetml.worksheet+xml">
        <DigestMethod Algorithm="http://www.w3.org/2001/04/xmlenc#sha256"/>
        <DigestValue>RhTWleMmx3IcJ+fUH7iOPt4fFMiMeMYNy/sjC36ms+I=</DigestValue>
      </Reference>
      <Reference URI="/xl/worksheets/sheet21.xml?ContentType=application/vnd.openxmlformats-officedocument.spreadsheetml.worksheet+xml">
        <DigestMethod Algorithm="http://www.w3.org/2001/04/xmlenc#sha256"/>
        <DigestValue>/LUwKtRm3/PNG73KBTxs1oKqHYUb+c+R5HE+lV1i36I=</DigestValue>
      </Reference>
      <Reference URI="/xl/worksheets/sheet22.xml?ContentType=application/vnd.openxmlformats-officedocument.spreadsheetml.worksheet+xml">
        <DigestMethod Algorithm="http://www.w3.org/2001/04/xmlenc#sha256"/>
        <DigestValue>KyFWGpD1vnctk8IiaTHkgYR5T3gQAMxynJAdGnPidfI=</DigestValue>
      </Reference>
      <Reference URI="/xl/worksheets/sheet23.xml?ContentType=application/vnd.openxmlformats-officedocument.spreadsheetml.worksheet+xml">
        <DigestMethod Algorithm="http://www.w3.org/2001/04/xmlenc#sha256"/>
        <DigestValue>KA0HOPt/ag3fIwwHZJRXH40kxCx5xwFI7LgZHsMAtWU=</DigestValue>
      </Reference>
      <Reference URI="/xl/worksheets/sheet24.xml?ContentType=application/vnd.openxmlformats-officedocument.spreadsheetml.worksheet+xml">
        <DigestMethod Algorithm="http://www.w3.org/2001/04/xmlenc#sha256"/>
        <DigestValue>tfH4ZARqlo37aC0DTs40MR0DL+IBSh31RepSFV18nUE=</DigestValue>
      </Reference>
      <Reference URI="/xl/worksheets/sheet25.xml?ContentType=application/vnd.openxmlformats-officedocument.spreadsheetml.worksheet+xml">
        <DigestMethod Algorithm="http://www.w3.org/2001/04/xmlenc#sha256"/>
        <DigestValue>pnTHV3nB4qtL9MCOAISlaYpGjoZezroc5Vv271tuBL8=</DigestValue>
      </Reference>
      <Reference URI="/xl/worksheets/sheet26.xml?ContentType=application/vnd.openxmlformats-officedocument.spreadsheetml.worksheet+xml">
        <DigestMethod Algorithm="http://www.w3.org/2001/04/xmlenc#sha256"/>
        <DigestValue>NopRCjobb9DEgLMXXXFHTkn8YyLzX+JwqWji1r+UxD4=</DigestValue>
      </Reference>
      <Reference URI="/xl/worksheets/sheet27.xml?ContentType=application/vnd.openxmlformats-officedocument.spreadsheetml.worksheet+xml">
        <DigestMethod Algorithm="http://www.w3.org/2001/04/xmlenc#sha256"/>
        <DigestValue>OqSfL/y/jWaoIBdBRDvPmgDx9UHQBh8qArIXTsCiA3o=</DigestValue>
      </Reference>
      <Reference URI="/xl/worksheets/sheet28.xml?ContentType=application/vnd.openxmlformats-officedocument.spreadsheetml.worksheet+xml">
        <DigestMethod Algorithm="http://www.w3.org/2001/04/xmlenc#sha256"/>
        <DigestValue>RqrC31xlCtsKQW3cQjlX+lOb2uM22Lfs62dozfASD0k=</DigestValue>
      </Reference>
      <Reference URI="/xl/worksheets/sheet29.xml?ContentType=application/vnd.openxmlformats-officedocument.spreadsheetml.worksheet+xml">
        <DigestMethod Algorithm="http://www.w3.org/2001/04/xmlenc#sha256"/>
        <DigestValue>1ZdLNkTsuK3omDf13ZS1tSVYNKmGH0EHGxz8oXTlE2o=</DigestValue>
      </Reference>
      <Reference URI="/xl/worksheets/sheet3.xml?ContentType=application/vnd.openxmlformats-officedocument.spreadsheetml.worksheet+xml">
        <DigestMethod Algorithm="http://www.w3.org/2001/04/xmlenc#sha256"/>
        <DigestValue>u2kXTWPob1bisEQJ+IcLFkmjgMEP+/5Wvy+TFMmtFMQ=</DigestValue>
      </Reference>
      <Reference URI="/xl/worksheets/sheet4.xml?ContentType=application/vnd.openxmlformats-officedocument.spreadsheetml.worksheet+xml">
        <DigestMethod Algorithm="http://www.w3.org/2001/04/xmlenc#sha256"/>
        <DigestValue>tvqeriE2b2SfXXpag9sUpfibAuLGfrSmC8W9czSC8ho=</DigestValue>
      </Reference>
      <Reference URI="/xl/worksheets/sheet5.xml?ContentType=application/vnd.openxmlformats-officedocument.spreadsheetml.worksheet+xml">
        <DigestMethod Algorithm="http://www.w3.org/2001/04/xmlenc#sha256"/>
        <DigestValue>41FT7NoSDay8MG7/NVpW1QzxD2tlkjjWjnMx19B1xjI=</DigestValue>
      </Reference>
      <Reference URI="/xl/worksheets/sheet6.xml?ContentType=application/vnd.openxmlformats-officedocument.spreadsheetml.worksheet+xml">
        <DigestMethod Algorithm="http://www.w3.org/2001/04/xmlenc#sha256"/>
        <DigestValue>QBtT5P2Qs7H2slZo25GwWDr1mnQCKmzfGCGTsAfRz0U=</DigestValue>
      </Reference>
      <Reference URI="/xl/worksheets/sheet7.xml?ContentType=application/vnd.openxmlformats-officedocument.spreadsheetml.worksheet+xml">
        <DigestMethod Algorithm="http://www.w3.org/2001/04/xmlenc#sha256"/>
        <DigestValue>peIee6/9tiOmb6AAO3caNKgGwS+irPynQqzUxsvJBo8=</DigestValue>
      </Reference>
      <Reference URI="/xl/worksheets/sheet8.xml?ContentType=application/vnd.openxmlformats-officedocument.spreadsheetml.worksheet+xml">
        <DigestMethod Algorithm="http://www.w3.org/2001/04/xmlenc#sha256"/>
        <DigestValue>BpqozCstVI035lFPfsxBa08rOSKpGLmAZ3MejxJ6a30=</DigestValue>
      </Reference>
      <Reference URI="/xl/worksheets/sheet9.xml?ContentType=application/vnd.openxmlformats-officedocument.spreadsheetml.worksheet+xml">
        <DigestMethod Algorithm="http://www.w3.org/2001/04/xmlenc#sha256"/>
        <DigestValue>JqAOC0S9ZsFAyeDfIA81r9zPgOmIvzEYDfFJm3exubc=</DigestValue>
      </Reference>
    </Manifest>
    <SignatureProperties>
      <SignatureProperty Id="idSignatureTime" Target="#idPackageSignature">
        <mdssi:SignatureTime xmlns:mdssi="http://schemas.openxmlformats.org/package/2006/digital-signature">
          <mdssi:Format>YYYY-MM-DDThh:mm:ssTZD</mdssi:Format>
          <mdssi:Value>2023-02-20T10:20:00Z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2023-02-20T10:20:00Z</xd:SigningTime>
          <xd:SigningCertificate>
            <xd:Cert>
              <xd:CertDigest>
                <DigestMethod Algorithm="http://www.w3.org/2001/04/xmlenc#sha256"/>
                <DigestValue>Q3DRW7JTCBUzV4fcLdDbmPU6agNVPaFLYIkZYOq89Fc=</DigestValue>
              </xd:CertDigest>
              <xd:IssuerSerial>
                <X509IssuerName>CN=NBG Class 2 INT Sub CA, DC=nbg, DC=ge</X509IssuerName>
                <X509SerialNumber>490312157265703087495427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hAiH7VjD1GdODNxj4w77IETYzJwO1Thiod+XNK8vF5Q=</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a8INI+DjTVb5vFJ93+L+PKW++vopWpJ9E3gGgpHStSo=</DigestValue>
    </Reference>
  </SignedInfo>
  <SignatureValue>DRZ2nJ6Si1frQtSlVdLDHVN1DvyzaQo5kjR05+R6VIHDggGQRboBTfcd6UCRFnJ5i5eV6bzkIz25
U/Kap8ueokRXRN3Pb3hcOcXsZwm1En2VxSVv2K3qHibLN0M6OY+NBGvmozUE4gRl/yzv96QSDfMh
n7sMjwqBLkyVzVQC3b82QirBNt1n5Igya4GwCSudjFQk9DzNqtJyEembVhlSqIMmEomBaYygWJv3
8hJ+vQ54DkzLAJnUy7Nu86PbRGC7quMUUJ2fOaZ1KFnQMkFYPowSzwT+CPuNFgByxWytqQ83hpqx
J0SIY3RjCxpORHpk77rgO5ozSPQoGTeG97jq8Q==</SignatureValue>
  <KeyInfo>
    <X509Data>
      <X509Certificate>MIIGRDCCBSygAwIBAgIKL2Un9AADAAIAcDANBgkqhkiG9w0BAQsFADBKMRIwEAYKCZImiZPyLGQBGRYCZ2UxEzARBgoJkiaJk/IsZAEZFgNuYmcxHzAdBgNVBAMTFk5CRyBDbGFzcyAyIElOVCBTdWIgQ0EwHhcNMjExMjIwMDczMTUxWhcNMjMxMjIwMDczMTUxWjBCMR8wHQYDVQQKExZKU0MgSGFseWsgQmFuayBHZW9yZ2lhMR8wHQYDVQQDExZCSEIgLSBNYXJpbmEgVGFua2Fyb3ZhMIIBIjANBgkqhkiG9w0BAQEFAAOCAQ8AMIIBCgKCAQEA7TTMVVM8ShVDg7rCAn8mvkWJd+cIh6EulpKQ6wRzA0IMjTu2DwfHQajk3MuZAoW6AL7Kddam53zAGTU8AMPiVPU/mjWdV0B0kIubMUs2yuBcxcIKQP4E6qTKsuMu6kVRGf4c++RB1JZcfbugJ55YRcC5hCtHtToL6sIEK5bXYO4DVUAFrT+2hcHFNTUx28qSRY55MJrb4H8w3mVtVuOUK78CsgWK8x6V5oFFn99D47puXPSiokMEtwNQLn40rYdHfrWyVnSQTdLE4dPlmaimFnn3vyzsEbC/SG/Wn4wKoxFV9pQmqPMqHr7/KWq15Ubn1QgpGcJgYuS/2oMA/dqDnQIDAQABo4IDMjCCAy4wPAYJKwYBBAGCNxUHBC8wLQYlKwYBBAGCNxUI5rJgg431RIaBmQmDuKFKg76EcQSDxJEzhIOIXQIBZAIBIzAdBgNVHSUEFjAUBggrBgEFBQcDAgYIKwYBBQUHAwQwCwYDVR0PBAQDAgeAMCcGCSsGAQQBgjcVCgQaMBgwCgYIKwYBBQUHAwIwCgYIKwYBBQUHAwQwHQYDVR0OBBYEFIePNpsBfoL+n31mxeo89W/UUnK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eIJ2cwS4AUZ/4BGB7EUetn92HlGXYoIdPfuN+ne0bmy2ub1R/ceZEkEB0B9x0A3aVMzl1rMSCRMOVE9R6fyCvHVp2Jl9fu0GOWczCzhjJB/daw1rcUygzCejgBrXPt7SITJlq2Od+tU4Xd9f/8n9NXTShdHeceTYWAlnZKHdVxkybra+ZvRzd7LqYW6htt7tPGfTTgg0oiDZntdHkJipk498qkuC8FfNDfSOgLjXG2A36V5mmtcS0N4YFgIJr7FApoH/5yFvGJxLHPHN/djsP78kbyTk40l1TUf0h8CreMuL/xTXTAwqVltuaROF2GP5RKR0sdaJbXrmM5mEImcX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Transform>
          <Transform Algorithm="http://www.w3.org/TR/2001/REC-xml-c14n-20010315"/>
        </Transforms>
        <DigestMethod Algorithm="http://www.w3.org/2001/04/xmlenc#sha256"/>
        <DigestValue>OyPvUr8X+VFS0mrDIzc30NJtAMC15/uhTiiOZJYctQ0=</DigestValue>
      </Reference>
      <Reference URI="/xl/calcChain.xml?ContentType=application/vnd.openxmlformats-officedocument.spreadsheetml.calcChain+xml">
        <DigestMethod Algorithm="http://www.w3.org/2001/04/xmlenc#sha256"/>
        <DigestValue>VgDjvnfffhC1/EeKDdeuRD8ydhVWzj4USzghtW8oX0I=</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3iVbunkN6pvnj3/tNpoRio1Z3LzD2gvBTU4qKzEBiMY=</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w3R2a2TH0mvynzh9ROYkWc+SYqicEnPO1CxWJbBH01Y=</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TXKQnpA+Os8TtSVo16gwF30MqyFNbJaJKpSO/kwokGo=</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vCa6HvcUyuLnqlpR5RxVy4UngjEw5QjzLDVI01vtU60=</DigestValue>
      </Reference>
      <Reference URI="/xl/styles.xml?ContentType=application/vnd.openxmlformats-officedocument.spreadsheetml.styles+xml">
        <DigestMethod Algorithm="http://www.w3.org/2001/04/xmlenc#sha256"/>
        <DigestValue>jDzbz1mbVYP7qKhW1HCjqEyduSUbdsveqrpisT3/1ug=</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/9gYX9v/HU9sjnGx2S1fG7jX5+1ALFsANxGj/8X5O/k=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vrm1wLF0a7UVAbUle+ud7U/7b7gR5TVTdulamGNUb5w=</DigestValue>
      </Reference>
      <Reference URI="/xl/worksheets/sheet10.xml?ContentType=application/vnd.openxmlformats-officedocument.spreadsheetml.worksheet+xml">
        <DigestMethod Algorithm="http://www.w3.org/2001/04/xmlenc#sha256"/>
        <DigestValue>Xq6pnhMpv/uRWJ7zzmk/e8RUYUeVXP4gGsMasPW9AW0=</DigestValue>
      </Reference>
      <Reference URI="/xl/worksheets/sheet11.xml?ContentType=application/vnd.openxmlformats-officedocument.spreadsheetml.worksheet+xml">
        <DigestMethod Algorithm="http://www.w3.org/2001/04/xmlenc#sha256"/>
        <DigestValue>EZB1gydb00aRTc4G5itnO0wZerw6rNM/S21HINsv/w0=</DigestValue>
      </Reference>
      <Reference URI="/xl/worksheets/sheet12.xml?ContentType=application/vnd.openxmlformats-officedocument.spreadsheetml.worksheet+xml">
        <DigestMethod Algorithm="http://www.w3.org/2001/04/xmlenc#sha256"/>
        <DigestValue>cd6MQLnEcZJTvV70zq1PoXZPMo9dPP47vLnxNMHL4f0=</DigestValue>
      </Reference>
      <Reference URI="/xl/worksheets/sheet13.xml?ContentType=application/vnd.openxmlformats-officedocument.spreadsheetml.worksheet+xml">
        <DigestMethod Algorithm="http://www.w3.org/2001/04/xmlenc#sha256"/>
        <DigestValue>qVPP7zoI1Swu9JZEXievlk8yL54BNUmr6ICElzhwIto=</DigestValue>
      </Reference>
      <Reference URI="/xl/worksheets/sheet14.xml?ContentType=application/vnd.openxmlformats-officedocument.spreadsheetml.worksheet+xml">
        <DigestMethod Algorithm="http://www.w3.org/2001/04/xmlenc#sha256"/>
        <DigestValue>kJOk+aTSI49LUl3xsKisWxy16qVdyckk3aT/Q1P8Ytk=</DigestValue>
      </Reference>
      <Reference URI="/xl/worksheets/sheet15.xml?ContentType=application/vnd.openxmlformats-officedocument.spreadsheetml.worksheet+xml">
        <DigestMethod Algorithm="http://www.w3.org/2001/04/xmlenc#sha256"/>
        <DigestValue>JxMRvDY3Q6J9s4m7+9rANwkZ0GmODqkLrdz9X6bV3/s=</DigestValue>
      </Reference>
      <Reference URI="/xl/worksheets/sheet16.xml?ContentType=application/vnd.openxmlformats-officedocument.spreadsheetml.worksheet+xml">
        <DigestMethod Algorithm="http://www.w3.org/2001/04/xmlenc#sha256"/>
        <DigestValue>W6bfmdVU9o1biYNzaWvF9/7wHWU/DRkO6PvKm3z9IRA=</DigestValue>
      </Reference>
      <Reference URI="/xl/worksheets/sheet17.xml?ContentType=application/vnd.openxmlformats-officedocument.spreadsheetml.worksheet+xml">
        <DigestMethod Algorithm="http://www.w3.org/2001/04/xmlenc#sha256"/>
        <DigestValue>CyvpUbpWKQQXuC0L/hS2122jFsJu9/bPGDHn5WCKW40=</DigestValue>
      </Reference>
      <Reference URI="/xl/worksheets/sheet18.xml?ContentType=application/vnd.openxmlformats-officedocument.spreadsheetml.worksheet+xml">
        <DigestMethod Algorithm="http://www.w3.org/2001/04/xmlenc#sha256"/>
        <DigestValue>RbiY+8z5yG2hQ4JVNsLM7pbKVPEAfUUO9yrJ1wnD1RU=</DigestValue>
      </Reference>
      <Reference URI="/xl/worksheets/sheet19.xml?ContentType=application/vnd.openxmlformats-officedocument.spreadsheetml.worksheet+xml">
        <DigestMethod Algorithm="http://www.w3.org/2001/04/xmlenc#sha256"/>
        <DigestValue>y4HXcvwpF6rAYNjKZMiWP6lKjQWbawJRJ8/Y4KUoAAw=</DigestValue>
      </Reference>
      <Reference URI="/xl/worksheets/sheet2.xml?ContentType=application/vnd.openxmlformats-officedocument.spreadsheetml.worksheet+xml">
        <DigestMethod Algorithm="http://www.w3.org/2001/04/xmlenc#sha256"/>
        <DigestValue>vkXp6Htf+nLrmXNrsgdWEVz29H9Mhtdy+Uxz+0YyT44=</DigestValue>
      </Reference>
      <Reference URI="/xl/worksheets/sheet20.xml?ContentType=application/vnd.openxmlformats-officedocument.spreadsheetml.worksheet+xml">
        <DigestMethod Algorithm="http://www.w3.org/2001/04/xmlenc#sha256"/>
        <DigestValue>RhTWleMmx3IcJ+fUH7iOPt4fFMiMeMYNy/sjC36ms+I=</DigestValue>
      </Reference>
      <Reference URI="/xl/worksheets/sheet21.xml?ContentType=application/vnd.openxmlformats-officedocument.spreadsheetml.worksheet+xml">
        <DigestMethod Algorithm="http://www.w3.org/2001/04/xmlenc#sha256"/>
        <DigestValue>/LUwKtRm3/PNG73KBTxs1oKqHYUb+c+R5HE+lV1i36I=</DigestValue>
      </Reference>
      <Reference URI="/xl/worksheets/sheet22.xml?ContentType=application/vnd.openxmlformats-officedocument.spreadsheetml.worksheet+xml">
        <DigestMethod Algorithm="http://www.w3.org/2001/04/xmlenc#sha256"/>
        <DigestValue>KyFWGpD1vnctk8IiaTHkgYR5T3gQAMxynJAdGnPidfI=</DigestValue>
      </Reference>
      <Reference URI="/xl/worksheets/sheet23.xml?ContentType=application/vnd.openxmlformats-officedocument.spreadsheetml.worksheet+xml">
        <DigestMethod Algorithm="http://www.w3.org/2001/04/xmlenc#sha256"/>
        <DigestValue>KA0HOPt/ag3fIwwHZJRXH40kxCx5xwFI7LgZHsMAtWU=</DigestValue>
      </Reference>
      <Reference URI="/xl/worksheets/sheet24.xml?ContentType=application/vnd.openxmlformats-officedocument.spreadsheetml.worksheet+xml">
        <DigestMethod Algorithm="http://www.w3.org/2001/04/xmlenc#sha256"/>
        <DigestValue>tfH4ZARqlo37aC0DTs40MR0DL+IBSh31RepSFV18nUE=</DigestValue>
      </Reference>
      <Reference URI="/xl/worksheets/sheet25.xml?ContentType=application/vnd.openxmlformats-officedocument.spreadsheetml.worksheet+xml">
        <DigestMethod Algorithm="http://www.w3.org/2001/04/xmlenc#sha256"/>
        <DigestValue>pnTHV3nB4qtL9MCOAISlaYpGjoZezroc5Vv271tuBL8=</DigestValue>
      </Reference>
      <Reference URI="/xl/worksheets/sheet26.xml?ContentType=application/vnd.openxmlformats-officedocument.spreadsheetml.worksheet+xml">
        <DigestMethod Algorithm="http://www.w3.org/2001/04/xmlenc#sha256"/>
        <DigestValue>NopRCjobb9DEgLMXXXFHTkn8YyLzX+JwqWji1r+UxD4=</DigestValue>
      </Reference>
      <Reference URI="/xl/worksheets/sheet27.xml?ContentType=application/vnd.openxmlformats-officedocument.spreadsheetml.worksheet+xml">
        <DigestMethod Algorithm="http://www.w3.org/2001/04/xmlenc#sha256"/>
        <DigestValue>OqSfL/y/jWaoIBdBRDvPmgDx9UHQBh8qArIXTsCiA3o=</DigestValue>
      </Reference>
      <Reference URI="/xl/worksheets/sheet28.xml?ContentType=application/vnd.openxmlformats-officedocument.spreadsheetml.worksheet+xml">
        <DigestMethod Algorithm="http://www.w3.org/2001/04/xmlenc#sha256"/>
        <DigestValue>RqrC31xlCtsKQW3cQjlX+lOb2uM22Lfs62dozfASD0k=</DigestValue>
      </Reference>
      <Reference URI="/xl/worksheets/sheet29.xml?ContentType=application/vnd.openxmlformats-officedocument.spreadsheetml.worksheet+xml">
        <DigestMethod Algorithm="http://www.w3.org/2001/04/xmlenc#sha256"/>
        <DigestValue>1ZdLNkTsuK3omDf13ZS1tSVYNKmGH0EHGxz8oXTlE2o=</DigestValue>
      </Reference>
      <Reference URI="/xl/worksheets/sheet3.xml?ContentType=application/vnd.openxmlformats-officedocument.spreadsheetml.worksheet+xml">
        <DigestMethod Algorithm="http://www.w3.org/2001/04/xmlenc#sha256"/>
        <DigestValue>u2kXTWPob1bisEQJ+IcLFkmjgMEP+/5Wvy+TFMmtFMQ=</DigestValue>
      </Reference>
      <Reference URI="/xl/worksheets/sheet4.xml?ContentType=application/vnd.openxmlformats-officedocument.spreadsheetml.worksheet+xml">
        <DigestMethod Algorithm="http://www.w3.org/2001/04/xmlenc#sha256"/>
        <DigestValue>tvqeriE2b2SfXXpag9sUpfibAuLGfrSmC8W9czSC8ho=</DigestValue>
      </Reference>
      <Reference URI="/xl/worksheets/sheet5.xml?ContentType=application/vnd.openxmlformats-officedocument.spreadsheetml.worksheet+xml">
        <DigestMethod Algorithm="http://www.w3.org/2001/04/xmlenc#sha256"/>
        <DigestValue>41FT7NoSDay8MG7/NVpW1QzxD2tlkjjWjnMx19B1xjI=</DigestValue>
      </Reference>
      <Reference URI="/xl/worksheets/sheet6.xml?ContentType=application/vnd.openxmlformats-officedocument.spreadsheetml.worksheet+xml">
        <DigestMethod Algorithm="http://www.w3.org/2001/04/xmlenc#sha256"/>
        <DigestValue>QBtT5P2Qs7H2slZo25GwWDr1mnQCKmzfGCGTsAfRz0U=</DigestValue>
      </Reference>
      <Reference URI="/xl/worksheets/sheet7.xml?ContentType=application/vnd.openxmlformats-officedocument.spreadsheetml.worksheet+xml">
        <DigestMethod Algorithm="http://www.w3.org/2001/04/xmlenc#sha256"/>
        <DigestValue>peIee6/9tiOmb6AAO3caNKgGwS+irPynQqzUxsvJBo8=</DigestValue>
      </Reference>
      <Reference URI="/xl/worksheets/sheet8.xml?ContentType=application/vnd.openxmlformats-officedocument.spreadsheetml.worksheet+xml">
        <DigestMethod Algorithm="http://www.w3.org/2001/04/xmlenc#sha256"/>
        <DigestValue>BpqozCstVI035lFPfsxBa08rOSKpGLmAZ3MejxJ6a30=</DigestValue>
      </Reference>
      <Reference URI="/xl/worksheets/sheet9.xml?ContentType=application/vnd.openxmlformats-officedocument.spreadsheetml.worksheet+xml">
        <DigestMethod Algorithm="http://www.w3.org/2001/04/xmlenc#sha256"/>
        <DigestValue>JqAOC0S9ZsFAyeDfIA81r9zPgOmIvzEYDfFJm3exubc=</DigestValue>
      </Reference>
    </Manifest>
    <SignatureProperties>
      <SignatureProperty Id="idSignatureTime" Target="#idPackageSignature">
        <mdssi:SignatureTime xmlns:mdssi="http://schemas.openxmlformats.org/package/2006/digital-signature">
          <mdssi:Format>YYYY-MM-DDThh:mm:ssTZD</mdssi:Format>
          <mdssi:Value>2023-02-20T10:26:57Z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2023-02-20T10:26:57Z</xd:SigningTime>
          <xd:SigningCertificate>
            <xd:Cert>
              <xd:CertDigest>
                <DigestMethod Algorithm="http://www.w3.org/2001/04/xmlenc#sha256"/>
                <DigestValue>EW4Skb1yyDPaXhG4rBwdZtqUKXunznbEg7ORuIPUOW0=</DigestValue>
              </xd:CertDigest>
              <xd:IssuerSerial>
                <X509IssuerName>CN=NBG Class 2 INT Sub CA, DC=nbg, DC=ge</X509IssuerName>
                <X509SerialNumber>223817224772392671379568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2023-02-20T09:49:31Z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