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97" l="1"/>
  <c r="B2" i="95"/>
  <c r="B2" i="92"/>
  <c r="N15" i="92"/>
  <c r="N16" i="92"/>
  <c r="N17" i="92"/>
  <c r="N18" i="92"/>
  <c r="N19" i="92"/>
  <c r="N20" i="92"/>
  <c r="N13" i="92"/>
  <c r="N8" i="92"/>
  <c r="N9" i="92"/>
  <c r="N10" i="92"/>
  <c r="N11" i="92"/>
  <c r="N12" i="92"/>
  <c r="B2" i="93"/>
  <c r="B2" i="64"/>
  <c r="C2" i="91"/>
  <c r="B2" i="90"/>
  <c r="B2" i="69"/>
  <c r="B2" i="94"/>
  <c r="B2" i="75"/>
  <c r="B2" i="73"/>
  <c r="B2" i="89"/>
  <c r="B2" i="88"/>
  <c r="B2" i="52"/>
  <c r="N14" i="92" l="1"/>
  <c r="B2" i="86"/>
  <c r="E8" i="75"/>
  <c r="H8" i="75"/>
  <c r="E9" i="75"/>
  <c r="H9" i="75"/>
  <c r="E10" i="75"/>
  <c r="H10" i="75"/>
  <c r="E11" i="75"/>
  <c r="H11" i="75"/>
  <c r="E12" i="75"/>
  <c r="H12" i="75"/>
  <c r="E13" i="75"/>
  <c r="H13" i="75"/>
  <c r="E14" i="75"/>
  <c r="H14" i="75"/>
  <c r="E15" i="75"/>
  <c r="H15" i="75"/>
  <c r="E16" i="75"/>
  <c r="H16" i="75"/>
  <c r="E17" i="75"/>
  <c r="H17" i="75"/>
  <c r="E18" i="75"/>
  <c r="H18" i="75"/>
  <c r="E19" i="75"/>
  <c r="H19" i="75"/>
  <c r="E20" i="75"/>
  <c r="H20" i="75"/>
  <c r="E21" i="75"/>
  <c r="H21" i="75"/>
  <c r="E22" i="75"/>
  <c r="H22" i="75"/>
  <c r="E23" i="75"/>
  <c r="H23" i="75"/>
  <c r="E24" i="75"/>
  <c r="H24" i="75"/>
  <c r="E25" i="75"/>
  <c r="H25" i="75"/>
  <c r="E26" i="75"/>
  <c r="H26" i="75"/>
  <c r="E27" i="75"/>
  <c r="H27" i="75"/>
  <c r="E28" i="75"/>
  <c r="H28" i="75"/>
  <c r="E29" i="75"/>
  <c r="H29" i="75"/>
  <c r="E30" i="75"/>
  <c r="H30" i="75"/>
  <c r="E31" i="75"/>
  <c r="H31" i="75"/>
  <c r="E32" i="75"/>
  <c r="H32" i="75"/>
  <c r="E33" i="75"/>
  <c r="H33" i="75"/>
  <c r="E34" i="75"/>
  <c r="H34" i="75"/>
  <c r="E35" i="75"/>
  <c r="H35" i="75"/>
  <c r="E36" i="75"/>
  <c r="H36" i="75"/>
  <c r="E37" i="75"/>
  <c r="H37" i="75"/>
  <c r="E38" i="75"/>
  <c r="H38" i="75"/>
  <c r="E39" i="75"/>
  <c r="H39" i="75"/>
  <c r="E40" i="75"/>
  <c r="H40" i="75"/>
  <c r="E41" i="75"/>
  <c r="H41" i="75"/>
  <c r="E42" i="75"/>
  <c r="H42" i="75"/>
  <c r="E43" i="75"/>
  <c r="H43" i="75"/>
  <c r="E44" i="75"/>
  <c r="H44" i="75"/>
  <c r="E45" i="75"/>
  <c r="H45" i="75"/>
  <c r="E46" i="75"/>
  <c r="H46" i="75"/>
  <c r="E47" i="75"/>
  <c r="H47" i="75"/>
  <c r="E48" i="75"/>
  <c r="H48" i="75"/>
  <c r="E49" i="75"/>
  <c r="H49" i="75"/>
  <c r="E50" i="75"/>
  <c r="H50" i="75"/>
  <c r="E51" i="75"/>
  <c r="H51" i="75"/>
  <c r="E52" i="75"/>
  <c r="H52" i="75"/>
  <c r="E53" i="75"/>
  <c r="H53" i="75"/>
  <c r="B2" i="85"/>
  <c r="G34" i="85"/>
  <c r="F34" i="85"/>
  <c r="D34" i="85"/>
  <c r="C34" i="85"/>
  <c r="E35" i="83"/>
  <c r="H35" i="83"/>
  <c r="E36" i="83"/>
  <c r="H36" i="83"/>
  <c r="E37" i="83"/>
  <c r="H37" i="83"/>
  <c r="E38" i="83"/>
  <c r="H38" i="83"/>
  <c r="E39" i="83"/>
  <c r="H39" i="83"/>
  <c r="E40" i="83"/>
  <c r="H40" i="83"/>
  <c r="E23" i="83"/>
  <c r="H23" i="83"/>
  <c r="E24" i="83"/>
  <c r="H24" i="83"/>
  <c r="E25" i="83"/>
  <c r="H25" i="83"/>
  <c r="E26" i="83"/>
  <c r="H26" i="83"/>
  <c r="E27" i="83"/>
  <c r="H27" i="83"/>
  <c r="E28" i="83"/>
  <c r="H28" i="83"/>
  <c r="E29" i="83"/>
  <c r="H29" i="83"/>
  <c r="E30" i="83"/>
  <c r="H30" i="83"/>
  <c r="E16" i="83"/>
  <c r="H16" i="83"/>
  <c r="E17" i="83"/>
  <c r="H17" i="83"/>
  <c r="E18" i="83"/>
  <c r="H18" i="83"/>
  <c r="E19" i="83"/>
  <c r="H19" i="83"/>
  <c r="E8" i="83"/>
  <c r="H8" i="83"/>
  <c r="E9" i="83"/>
  <c r="H9" i="83"/>
  <c r="E10" i="83"/>
  <c r="H10" i="83"/>
  <c r="E11" i="83"/>
  <c r="H11" i="83"/>
  <c r="E12" i="83"/>
  <c r="H12" i="83"/>
  <c r="E13" i="83"/>
  <c r="H13" i="83"/>
  <c r="B2" i="107" l="1"/>
  <c r="B1" i="107"/>
  <c r="B1" i="106" l="1"/>
  <c r="B1" i="105"/>
  <c r="B1" i="104"/>
  <c r="B1" i="103"/>
  <c r="B1" i="102"/>
  <c r="B1" i="101"/>
  <c r="B1" i="100"/>
  <c r="B1" i="99"/>
  <c r="B1" i="98"/>
  <c r="C10" i="102" l="1"/>
  <c r="C19" i="102" s="1"/>
  <c r="D22" i="98" l="1"/>
  <c r="E22" i="98"/>
  <c r="F22" i="98"/>
  <c r="G22" i="98"/>
  <c r="C22" i="98"/>
  <c r="B2" i="106" l="1"/>
  <c r="B2" i="105"/>
  <c r="B2" i="104"/>
  <c r="B2" i="103"/>
  <c r="B2" i="102"/>
  <c r="B2" i="101"/>
  <c r="B2" i="100"/>
  <c r="B2" i="99"/>
  <c r="B2" i="98"/>
  <c r="D12" i="101"/>
  <c r="C12" i="101"/>
  <c r="D7" i="101"/>
  <c r="C7" i="101"/>
  <c r="H34" i="100"/>
  <c r="G34" i="100"/>
  <c r="F34" i="100"/>
  <c r="E34" i="100"/>
  <c r="D34" i="100"/>
  <c r="C34" i="100"/>
  <c r="I34" i="100" s="1"/>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G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D19" i="101" l="1"/>
  <c r="C19" i="101"/>
  <c r="I21" i="99"/>
  <c r="H22" i="98"/>
  <c r="B1" i="97"/>
  <c r="G33" i="97"/>
  <c r="F33" i="97"/>
  <c r="E33" i="97"/>
  <c r="D33" i="97"/>
  <c r="C33" i="97"/>
  <c r="G24" i="97"/>
  <c r="G37" i="97" s="1"/>
  <c r="F24" i="97"/>
  <c r="E24" i="97"/>
  <c r="D24" i="97"/>
  <c r="C24" i="97"/>
  <c r="F18" i="97"/>
  <c r="E18" i="97"/>
  <c r="D18" i="97"/>
  <c r="C18" i="97"/>
  <c r="G14" i="97"/>
  <c r="F14" i="97"/>
  <c r="E14" i="97"/>
  <c r="D14" i="97"/>
  <c r="C14" i="97"/>
  <c r="G11" i="97"/>
  <c r="F11" i="97"/>
  <c r="E11" i="97"/>
  <c r="D11" i="97"/>
  <c r="C11" i="97"/>
  <c r="G8" i="97"/>
  <c r="F8" i="97"/>
  <c r="E8" i="97"/>
  <c r="D8" i="97"/>
  <c r="C8" i="97"/>
  <c r="B1" i="95" l="1"/>
  <c r="B1" i="92"/>
  <c r="B1" i="93"/>
  <c r="C1" i="91"/>
  <c r="B1" i="64"/>
  <c r="B1" i="90"/>
  <c r="B1" i="69"/>
  <c r="B1" i="94"/>
  <c r="B1" i="89"/>
  <c r="B1" i="73"/>
  <c r="B1" i="88"/>
  <c r="B1" i="52"/>
  <c r="B1" i="86"/>
  <c r="B1" i="75"/>
  <c r="B2" i="83"/>
  <c r="G5" i="86"/>
  <c r="F5" i="86"/>
  <c r="E5" i="86"/>
  <c r="D5" i="86"/>
  <c r="C5" i="86"/>
  <c r="G5" i="84"/>
  <c r="F5" i="84"/>
  <c r="E5" i="84"/>
  <c r="D5" i="84"/>
  <c r="C5" i="84"/>
  <c r="E13" i="86" l="1"/>
  <c r="F13" i="86"/>
  <c r="E6" i="86"/>
  <c r="F6" i="86"/>
  <c r="G6" i="86"/>
  <c r="G13" i="86" s="1"/>
  <c r="C21" i="94" l="1"/>
  <c r="C20" i="94"/>
  <c r="C19" i="94"/>
  <c r="B1" i="91" l="1"/>
  <c r="B1" i="85"/>
  <c r="B1" i="83"/>
  <c r="B1" i="84"/>
  <c r="C30" i="95" l="1"/>
  <c r="C26" i="95"/>
  <c r="C18" i="95"/>
  <c r="C8" i="95"/>
  <c r="C36" i="95" l="1"/>
  <c r="D6" i="86"/>
  <c r="D13" i="86"/>
  <c r="C6" i="86" l="1"/>
  <c r="C13" i="86" s="1"/>
  <c r="D17" i="94" l="1"/>
  <c r="D20" i="94"/>
  <c r="D7" i="94"/>
  <c r="D19" i="94"/>
  <c r="D11" i="94"/>
  <c r="D13" i="94"/>
  <c r="D21" i="94"/>
  <c r="D8" i="94"/>
  <c r="D9" i="94"/>
  <c r="D12" i="94"/>
  <c r="D15" i="94"/>
  <c r="D16" i="94"/>
  <c r="E19" i="92"/>
  <c r="E18" i="92"/>
  <c r="E17" i="92"/>
  <c r="E16" i="92"/>
  <c r="E15" i="92"/>
  <c r="E14" i="92"/>
  <c r="C14" i="92"/>
  <c r="C21" i="92" s="1"/>
  <c r="E12" i="92"/>
  <c r="E11" i="92"/>
  <c r="E10" i="92"/>
  <c r="E9" i="92"/>
  <c r="E8" i="92"/>
  <c r="M7" i="92"/>
  <c r="M21" i="92" s="1"/>
  <c r="L7" i="92"/>
  <c r="L21" i="92" s="1"/>
  <c r="K7" i="92"/>
  <c r="K21" i="92" s="1"/>
  <c r="J7" i="92"/>
  <c r="J21" i="92" s="1"/>
  <c r="I7" i="92"/>
  <c r="I21" i="92" s="1"/>
  <c r="H7" i="92"/>
  <c r="H21" i="92" s="1"/>
  <c r="G7" i="92"/>
  <c r="G21" i="92" s="1"/>
  <c r="F7" i="92"/>
  <c r="F21" i="92" s="1"/>
  <c r="C7" i="92"/>
  <c r="E7" i="92" l="1"/>
  <c r="E21" i="92"/>
  <c r="S21" i="90"/>
  <c r="S20" i="90"/>
  <c r="S19" i="90"/>
  <c r="S18" i="90"/>
  <c r="S17" i="90"/>
  <c r="S16" i="90"/>
  <c r="S15" i="90"/>
  <c r="S14" i="90"/>
  <c r="S13" i="90"/>
  <c r="S12" i="90"/>
  <c r="S11" i="90"/>
  <c r="S10" i="90"/>
  <c r="S9" i="90"/>
  <c r="S8" i="90"/>
  <c r="C21" i="88" l="1"/>
  <c r="T21" i="64" l="1"/>
  <c r="U21" i="64"/>
  <c r="S21" i="64"/>
  <c r="C21" i="64"/>
  <c r="G22" i="91"/>
  <c r="F22" i="91"/>
  <c r="E22" i="91"/>
  <c r="D22" i="91"/>
  <c r="C22" i="91"/>
  <c r="H22" i="91" s="1"/>
  <c r="H21" i="91"/>
  <c r="H18" i="91"/>
  <c r="H17" i="91"/>
  <c r="H14" i="91"/>
  <c r="H13" i="91"/>
  <c r="H8" i="91"/>
  <c r="K22" i="90" l="1"/>
  <c r="L22" i="90"/>
  <c r="M22" i="90"/>
  <c r="N22" i="90"/>
  <c r="O22" i="90"/>
  <c r="P22" i="90"/>
  <c r="Q22" i="90"/>
  <c r="R22" i="90"/>
  <c r="S22" i="90"/>
  <c r="D21" i="88" l="1"/>
  <c r="E21" i="88"/>
  <c r="C5" i="73" s="1"/>
  <c r="C22" i="90" l="1"/>
  <c r="C12" i="89"/>
  <c r="C6" i="89"/>
  <c r="D14" i="83" l="1"/>
  <c r="D20" i="83" s="1"/>
  <c r="D22" i="90" l="1"/>
  <c r="E22" i="90"/>
  <c r="F22" i="90"/>
  <c r="G22" i="90"/>
  <c r="H22" i="90"/>
  <c r="I22" i="90"/>
  <c r="J22" i="90"/>
  <c r="C28" i="89"/>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E53" i="85" s="1"/>
  <c r="D53" i="85"/>
  <c r="F53" i="85"/>
  <c r="G53" i="85"/>
  <c r="E58" i="85"/>
  <c r="H58" i="85"/>
  <c r="E59" i="85"/>
  <c r="H59" i="85"/>
  <c r="E60" i="85"/>
  <c r="H60" i="85"/>
  <c r="C61" i="85"/>
  <c r="D61" i="85"/>
  <c r="F61" i="85"/>
  <c r="G61" i="85"/>
  <c r="E64" i="85"/>
  <c r="H64" i="85"/>
  <c r="E66" i="85"/>
  <c r="H66" i="85"/>
  <c r="C41" i="89" l="1"/>
  <c r="E34" i="85"/>
  <c r="E30" i="85"/>
  <c r="H34" i="85"/>
  <c r="H9" i="85"/>
  <c r="F31" i="85"/>
  <c r="G54" i="85"/>
  <c r="E61" i="85"/>
  <c r="H53" i="85"/>
  <c r="F45" i="85"/>
  <c r="F54" i="85" s="1"/>
  <c r="H61" i="85"/>
  <c r="G31" i="85"/>
  <c r="C8" i="73"/>
  <c r="C13" i="73" s="1"/>
  <c r="E22" i="85"/>
  <c r="C31" i="85"/>
  <c r="H30" i="85"/>
  <c r="D31" i="85"/>
  <c r="C52" i="89"/>
  <c r="C45" i="85"/>
  <c r="D54" i="85"/>
  <c r="H22" i="85"/>
  <c r="E9" i="85"/>
  <c r="H34" i="83"/>
  <c r="E34" i="83"/>
  <c r="H33" i="83"/>
  <c r="E33" i="83"/>
  <c r="G31" i="83"/>
  <c r="F31" i="83"/>
  <c r="F41" i="83" s="1"/>
  <c r="D31" i="83"/>
  <c r="D41" i="83" s="1"/>
  <c r="C31" i="83"/>
  <c r="C41" i="83" s="1"/>
  <c r="H22" i="83"/>
  <c r="E22" i="83"/>
  <c r="H15" i="83"/>
  <c r="E15" i="83"/>
  <c r="G14" i="83"/>
  <c r="G20" i="83" s="1"/>
  <c r="F14" i="83"/>
  <c r="F20" i="83" s="1"/>
  <c r="C14" i="83"/>
  <c r="C20" i="83" s="1"/>
  <c r="E20" i="83" s="1"/>
  <c r="H7" i="83"/>
  <c r="E7" i="83"/>
  <c r="H45" i="85" l="1"/>
  <c r="H54" i="85"/>
  <c r="H31" i="85"/>
  <c r="D56" i="85"/>
  <c r="D63" i="85" s="1"/>
  <c r="D65" i="85" s="1"/>
  <c r="D67" i="85" s="1"/>
  <c r="G56" i="85"/>
  <c r="G63" i="85" s="1"/>
  <c r="G65" i="85" s="1"/>
  <c r="G67" i="85" s="1"/>
  <c r="H14" i="83"/>
  <c r="H31" i="83"/>
  <c r="H20" i="83"/>
  <c r="G41" i="83"/>
  <c r="H41" i="83" s="1"/>
  <c r="E45" i="85"/>
  <c r="C54" i="85"/>
  <c r="E14" i="83"/>
  <c r="F56" i="85"/>
  <c r="E31" i="85"/>
  <c r="E41" i="83"/>
  <c r="E31" i="83"/>
  <c r="H56" i="85" l="1"/>
  <c r="F63" i="85"/>
  <c r="H63" i="85" s="1"/>
  <c r="E54" i="85"/>
  <c r="C56" i="85"/>
  <c r="C15" i="69"/>
  <c r="C25" i="69" s="1"/>
  <c r="F65" i="85" l="1"/>
  <c r="H65" i="85" s="1"/>
  <c r="E56" i="85"/>
  <c r="C63" i="85"/>
  <c r="F67" i="85" l="1"/>
  <c r="H67" i="85" s="1"/>
  <c r="C65" i="85"/>
  <c r="E63" i="85"/>
  <c r="C67" i="85" l="1"/>
  <c r="E67" i="85" s="1"/>
  <c r="E65" i="85"/>
  <c r="H7" i="75" l="1"/>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 r="N7" i="92" l="1"/>
  <c r="N21" i="92"/>
  <c r="G18" i="97"/>
  <c r="G21" i="97" s="1"/>
  <c r="G39" i="97"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0">
    <s v="ThisWorkbookDataModel"/>
    <s v="{[პოზიცია_NBG].[BALANCE_ACC].&amp;[6.312E3],[პოზიცია_NBG].[BALANCE_ACC].&amp;[6.362E3]}"/>
    <s v="[TDEPOSIT_PORT].[RC_D 1].&amp;[ვადიანი დეპოზიტები]"/>
    <s v="[პოზიცია_NBG].[ACTIVITY_FIELD].&amp;[იურიდიული პირი (სამთო-მომპოვებელი და გადამამუშავებელი მრეწველობა)]"/>
    <s v="[TDEPOSIT_PORT].[Currency_DEP].&amp;[FX]"/>
    <s v="[Measures].[Sum of CREDIT_BAL]"/>
    <s v="{[პოზიცია_NBG].[BALANCE_ACC].&amp;[6.302E3],[პოზიცია_NBG].[BALANCE_ACC].&amp;[6.352E3]}"/>
    <s v="[პოზიცია_NBG].[ACTIVITY_FIELD].&amp;[იურიდიული პირი (ვაჭრობა და მომსახურება)]"/>
    <s v="[პოზიცია_NBG].[ACTIVITY_FIELD].&amp;[იურიდიული პირი (მშენებლობა)]"/>
    <s v="[TLOAN_PORT].[Currency_new_loan].&amp;[FX]"/>
  </metadataStrings>
  <mdxMetadata count="7">
    <mdx n="0" f="v">
      <t c="3">
        <n x="1" s="1"/>
        <n x="2"/>
        <n x="5"/>
      </t>
    </mdx>
    <mdx n="0" f="v">
      <t c="3">
        <n x="1" s="1"/>
        <n x="2"/>
        <n x="4"/>
      </t>
    </mdx>
    <mdx n="0" f="v">
      <t c="3">
        <n x="1" s="1"/>
        <n x="2"/>
        <n x="4"/>
      </t>
    </mdx>
    <mdx n="0" f="v">
      <t c="3">
        <n x="6" s="1"/>
        <n x="3"/>
        <n x="5"/>
      </t>
    </mdx>
    <mdx n="0" f="v">
      <t c="3">
        <n x="1" s="1"/>
        <n x="7"/>
        <n x="5"/>
      </t>
    </mdx>
    <mdx n="0" f="v">
      <t c="3">
        <n x="1" s="1"/>
        <n x="8"/>
        <n x="5"/>
      </t>
    </mdx>
    <mdx n="0" f="v">
      <t c="2" fi="0">
        <n x="1" s="1"/>
        <n x="9"/>
      </t>
    </mdx>
  </mdxMetadata>
  <valueMetadata count="7">
    <bk>
      <rc t="1" v="0"/>
    </bk>
    <bk>
      <rc t="1" v="1"/>
    </bk>
    <bk>
      <rc t="1" v="2"/>
    </bk>
    <bk>
      <rc t="1" v="3"/>
    </bk>
    <bk>
      <rc t="1" v="4"/>
    </bk>
    <bk>
      <rc t="1" v="5"/>
    </bk>
    <bk>
      <rc t="1" v="6"/>
    </bk>
  </valueMetadata>
</metadata>
</file>

<file path=xl/sharedStrings.xml><?xml version="1.0" encoding="utf-8"?>
<sst xmlns="http://schemas.openxmlformats.org/spreadsheetml/2006/main" count="1153" uniqueCount="763">
  <si>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</si>
  <si>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</si>
  <si>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</si>
  <si>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</si>
  <si>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</si>
  <si>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</si>
  <si>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</si>
  <si>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</si>
  <si>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</si>
  <si>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</si>
  <si>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</si>
  <si>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</si>
  <si>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</si>
  <si>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</si>
  <si>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</si>
  <si>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</si>
  <si>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</si>
  <si>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</si>
  <si>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</si>
  <si>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</si>
  <si>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</si>
  <si>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</si>
  <si>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</si>
  <si>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</si>
  <si>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</si>
  <si>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</si>
  <si>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</si>
  <si>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</si>
  <si>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</si>
  <si>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</si>
  <si>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</si>
  <si>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</si>
  <si>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</si>
  <si>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</si>
  <si>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</si>
  <si>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</si>
  <si>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</si>
  <si>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</si>
  <si>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</si>
  <si>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</si>
  <si>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</si>
  <si>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</si>
  <si>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</si>
  <si>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</si>
  <si>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</si>
  <si>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</si>
  <si>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</si>
  <si>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</si>
  <si>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</si>
  <si>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</si>
  <si>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</si>
  <si>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</si>
  <si>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</si>
  <si>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</si>
  <si>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</si>
  <si>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</si>
  <si>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</si>
  <si>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</si>
  <si>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</si>
  <si>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</si>
  <si>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</si>
  <si>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</si>
  <si>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</si>
  <si>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</si>
  <si>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</si>
  <si>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</si>
  <si>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</si>
  <si>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</si>
  <si>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</si>
  <si>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</si>
  <si>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</si>
  <si>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</si>
  <si>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</si>
  <si>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</si>
  <si>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</si>
  <si>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</si>
  <si>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</si>
  <si>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</si>
  <si>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</si>
  <si>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</si>
  <si>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</si>
  <si>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</si>
  <si>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</si>
  <si>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</si>
  <si>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</si>
  <si>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</si>
  <si>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</si>
  <si>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</si>
  <si>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</si>
  <si>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</si>
  <si>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</si>
  <si>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</si>
  <si>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</si>
  <si>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</si>
  <si>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</si>
  <si>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</si>
  <si>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</si>
  <si>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</si>
  <si>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</si>
  <si>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</si>
  <si>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</si>
  <si>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</si>
  <si>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</si>
  <si>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</si>
  <si>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</si>
  <si>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</si>
  <si>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</si>
  <si>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</si>
  <si>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</si>
  <si>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</si>
  <si>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</si>
  <si>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</si>
  <si>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</si>
  <si>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</si>
  <si>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</si>
  <si>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</si>
  <si>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</si>
  <si>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</si>
  <si>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</si>
  <si>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</si>
  <si>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</si>
  <si>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</si>
  <si>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</si>
  <si>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</si>
  <si>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</si>
  <si>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</si>
  <si>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</si>
  <si>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</si>
  <si>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</si>
  <si>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</si>
  <si>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</si>
  <si>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</si>
  <si>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</si>
  <si>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</si>
  <si>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</si>
  <si>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</si>
  <si>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</si>
  <si>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</si>
  <si>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</si>
  <si>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</si>
  <si>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</si>
  <si>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</si>
  <si>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</si>
  <si>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</si>
  <si>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</si>
  <si>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</si>
  <si>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</si>
  <si>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</si>
  <si>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</si>
  <si>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</si>
  <si>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</si>
  <si>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</si>
  <si>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</si>
  <si>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</si>
  <si>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</si>
  <si>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</si>
  <si>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</si>
  <si>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</si>
  <si>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</si>
  <si>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</si>
  <si>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</si>
  <si>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</si>
  <si>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</si>
  <si>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</si>
  <si>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</si>
  <si>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</si>
  <si>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</si>
  <si>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</si>
  <si>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</si>
  <si>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</si>
  <si>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</si>
  <si>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</si>
  <si>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</si>
  <si>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</si>
  <si>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</si>
  <si>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</si>
  <si>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</si>
  <si>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</si>
  <si>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</si>
  <si>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</si>
  <si>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</si>
  <si>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</si>
  <si>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</si>
  <si>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</si>
  <si>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</si>
  <si>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</si>
  <si>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</si>
  <si>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</si>
  <si>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</si>
  <si>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</si>
  <si>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</si>
  <si>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</si>
  <si>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</si>
  <si>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</si>
  <si>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</si>
  <si>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</si>
  <si>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</si>
  <si>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</si>
  <si>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</si>
  <si>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</si>
  <si>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</si>
  <si>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</si>
  <si>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</si>
  <si>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</si>
  <si>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</si>
  <si>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</si>
  <si>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</si>
  <si>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</si>
  <si>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</si>
  <si>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</si>
  <si>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</si>
  <si>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</si>
  <si>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</si>
  <si>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</si>
  <si>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</si>
  <si>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</si>
  <si>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</si>
  <si>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</si>
  <si>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</si>
  <si>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</si>
  <si>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</si>
  <si>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</si>
  <si>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</si>
  <si>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</si>
  <si>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</si>
  <si>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</si>
  <si>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</si>
  <si>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</si>
  <si>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</si>
  <si>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</si>
  <si>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</si>
  <si>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</si>
  <si>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</si>
  <si>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</si>
  <si>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</si>
  <si>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</si>
  <si>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</si>
  <si>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</si>
  <si>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</si>
  <si>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</si>
  <si>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</si>
  <si>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</si>
  <si>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</si>
  <si>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</si>
  <si>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</si>
  <si>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</si>
  <si>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</si>
  <si>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</si>
  <si>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</si>
  <si>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</si>
  <si>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</si>
  <si>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</si>
  <si>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</si>
  <si>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</si>
  <si>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</si>
  <si>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</si>
  <si>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</si>
  <si>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</si>
  <si>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</si>
  <si>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</si>
  <si>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</si>
  <si>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</si>
  <si>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</si>
  <si>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</si>
  <si>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</si>
  <si>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</si>
  <si>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</si>
  <si>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</si>
  <si>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</si>
  <si>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</si>
  <si>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</si>
  <si>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</si>
  <si>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</si>
  <si>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</si>
  <si>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</si>
  <si>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</si>
  <si>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</si>
  <si>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</si>
  <si>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</si>
  <si>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</si>
  <si>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</si>
  <si>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</si>
  <si>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</si>
  <si>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</si>
  <si>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</si>
  <si>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</si>
  <si>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</si>
  <si>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</si>
  <si>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</si>
  <si>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</si>
  <si>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</si>
  <si>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</si>
  <si>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</si>
  <si>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</si>
  <si>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</si>
  <si>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</si>
  <si>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</si>
  <si>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</si>
  <si>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</si>
  <si>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</si>
  <si>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</si>
  <si>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</si>
  <si>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</si>
  <si>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</si>
  <si>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</si>
  <si>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</si>
  <si>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</si>
  <si>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</si>
  <si>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</si>
  <si>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</si>
  <si>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</si>
  <si>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</si>
  <si>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</si>
  <si>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</si>
  <si>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</si>
  <si>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</si>
  <si>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</si>
  <si>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</si>
  <si>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</si>
  <si>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</si>
  <si>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</si>
  <si>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</si>
  <si>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</si>
  <si>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</si>
  <si>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</si>
  <si>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</si>
  <si>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</si>
  <si>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</si>
  <si>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</si>
  <si>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</si>
  <si>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</si>
  <si>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</si>
  <si>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</si>
  <si>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</si>
  <si>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</si>
  <si>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</si>
  <si>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</si>
  <si>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</si>
  <si>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</si>
  <si>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</si>
  <si>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</si>
  <si>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</si>
  <si>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</si>
  <si>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</si>
  <si>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</si>
  <si>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</si>
  <si>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</si>
  <si>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</si>
  <si>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</si>
  <si>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</si>
  <si>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</si>
  <si>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</si>
  <si>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</si>
  <si>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</si>
  <si>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</si>
  <si>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</si>
  <si>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</si>
  <si>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</si>
  <si>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</si>
  <si>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</si>
  <si>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</si>
  <si>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</si>
  <si>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</si>
  <si>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</si>
  <si>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</si>
  <si>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</si>
  <si>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</si>
  <si>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</si>
  <si>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</si>
  <si>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</si>
  <si>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</si>
  <si>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</si>
  <si>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</si>
  <si>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</si>
  <si>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</si>
  <si>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</si>
  <si>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</si>
  <si>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</si>
  <si>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</si>
  <si>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</si>
  <si>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</si>
  <si>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</si>
  <si>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</si>
  <si>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</si>
  <si>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</si>
  <si>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</si>
  <si>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</si>
  <si>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</si>
  <si>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</si>
  <si>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</si>
  <si>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</si>
  <si>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</si>
  <si>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</si>
  <si>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</si>
  <si>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</si>
  <si>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</si>
  <si>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</si>
  <si>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</si>
  <si>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</si>
  <si>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</si>
  <si>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</si>
  <si>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</si>
  <si>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</si>
  <si>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</si>
  <si>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</si>
  <si>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</si>
  <si>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</si>
  <si>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</si>
  <si>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</si>
  <si>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</si>
  <si>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</si>
  <si>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</si>
  <si>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</si>
  <si>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</si>
  <si>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</si>
  <si>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</si>
  <si>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</si>
  <si>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</si>
  <si>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</si>
  <si>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</si>
  <si>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</si>
  <si>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</si>
  <si>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</si>
  <si>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</si>
  <si>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</si>
  <si>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</si>
  <si>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</si>
  <si>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</si>
  <si>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</si>
  <si>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</si>
  <si>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</si>
  <si>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</si>
  <si>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</si>
  <si>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</si>
  <si>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</si>
  <si>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</si>
  <si>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</si>
  <si>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</si>
  <si>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</si>
  <si>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</si>
  <si>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</si>
  <si>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</si>
  <si>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</si>
  <si>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</si>
  <si>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</si>
  <si>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</si>
  <si>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</si>
  <si>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</si>
  <si>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</si>
  <si>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</si>
  <si>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</si>
  <si>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</si>
  <si>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</si>
  <si>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</si>
  <si>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</si>
  <si>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</si>
  <si>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</si>
  <si>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</si>
  <si>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</si>
  <si>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</si>
  <si>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</si>
  <si>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</si>
  <si>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</si>
  <si>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</si>
  <si>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</si>
  <si>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</si>
  <si>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</si>
  <si>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</si>
  <si>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</si>
  <si>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</si>
  <si>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</si>
  <si>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</si>
  <si>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</si>
  <si>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</si>
  <si>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</si>
  <si>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</si>
  <si>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</si>
  <si>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</si>
  <si>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</si>
  <si>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</si>
  <si>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</si>
  <si>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</si>
  <si>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</si>
  <si>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</si>
  <si>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</si>
  <si>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</si>
  <si>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</si>
  <si>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</si>
  <si>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</si>
  <si>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</si>
  <si>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</si>
  <si>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</si>
  <si>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</si>
  <si>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</si>
  <si>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</si>
  <si>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</si>
  <si>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</si>
  <si>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</si>
  <si>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</si>
  <si>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</si>
  <si>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</si>
  <si>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</si>
  <si>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</si>
  <si>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</si>
  <si>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</si>
  <si>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</si>
  <si>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</si>
  <si>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</si>
  <si>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</si>
  <si>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</si>
  <si>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</si>
  <si>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</si>
  <si>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</si>
  <si>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</si>
  <si>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</si>
  <si>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</si>
  <si>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</si>
  <si>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</si>
  <si>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</si>
  <si>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</si>
  <si>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</si>
  <si>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</si>
  <si>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</si>
  <si>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</si>
  <si>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</si>
  <si>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</si>
  <si>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</si>
  <si>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</si>
  <si>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</si>
  <si>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</si>
  <si>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</si>
  <si>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</si>
  <si>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</si>
  <si>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</si>
  <si>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</si>
  <si>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</si>
  <si>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</si>
  <si>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</si>
  <si>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</si>
  <si>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</si>
  <si>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</si>
  <si>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</si>
  <si>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</si>
  <si>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</si>
  <si>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</si>
  <si>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</si>
  <si>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</si>
  <si>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</si>
  <si>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</si>
  <si>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</si>
  <si>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</si>
  <si>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</si>
  <si>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</si>
  <si>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</si>
  <si>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</si>
  <si>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</si>
  <si>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</si>
  <si>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</si>
  <si>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</si>
  <si>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</si>
  <si>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</si>
  <si>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</si>
  <si>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</si>
  <si>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</si>
  <si>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</si>
  <si>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</si>
  <si>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</si>
  <si>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</si>
  <si>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</si>
  <si>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</si>
  <si>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</si>
  <si>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</si>
  <si>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</si>
  <si>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</si>
  <si>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</si>
  <si>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</si>
  <si>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</si>
  <si>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</si>
  <si>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</si>
  <si>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</si>
  <si>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</si>
  <si>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</si>
  <si>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</si>
  <si>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</si>
  <si>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</si>
  <si>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</si>
  <si>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</si>
  <si>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</si>
  <si>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</si>
  <si>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</si>
  <si>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</si>
  <si>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</si>
  <si>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</si>
  <si>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</si>
  <si>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</si>
  <si>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</si>
  <si>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</si>
  <si>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</si>
  <si>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</si>
  <si>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</si>
  <si>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</si>
  <si>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</si>
  <si>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</si>
  <si>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</si>
  <si>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</si>
  <si>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</si>
  <si>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</si>
  <si>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</si>
  <si>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</si>
  <si>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</si>
  <si>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</si>
  <si>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</si>
  <si>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</si>
  <si>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</si>
  <si>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</si>
  <si>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</si>
  <si>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</si>
  <si>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</si>
  <si>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</si>
  <si>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</si>
  <si>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</si>
  <si>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</si>
  <si>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</si>
  <si>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</si>
  <si>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</si>
  <si>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</si>
  <si>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</si>
  <si>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</si>
  <si>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</si>
  <si>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</si>
  <si>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</si>
  <si>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</si>
  <si>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</si>
  <si>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</si>
  <si>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</si>
  <si>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</si>
  <si>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</si>
  <si>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</si>
  <si>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</si>
  <si>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</si>
  <si>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</si>
  <si>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</si>
  <si>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</si>
  <si>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</si>
  <si>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</si>
  <si>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</si>
  <si>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</si>
  <si>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</si>
  <si>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</si>
  <si>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</si>
  <si>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</si>
  <si>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</si>
  <si>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</si>
  <si>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</si>
  <si>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</si>
  <si>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</si>
  <si>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</si>
  <si>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</si>
  <si>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</si>
  <si>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</si>
  <si>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</si>
  <si>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</si>
  <si>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</si>
  <si>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</si>
  <si>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</si>
  <si>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</si>
  <si>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</si>
  <si>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</si>
  <si>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</si>
  <si>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</si>
  <si>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</si>
  <si>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</si>
  <si>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</si>
  <si>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</si>
  <si>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</si>
  <si>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</si>
  <si>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</si>
  <si>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</si>
  <si>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</si>
  <si>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</si>
  <si>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</si>
  <si>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</si>
  <si>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</si>
  <si>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</si>
  <si>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</si>
  <si>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</si>
  <si>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</si>
  <si>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</si>
  <si>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</si>
  <si>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</si>
  <si>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</si>
  <si>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</si>
  <si>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</si>
  <si>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</si>
  <si>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</si>
  <si>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</si>
  <si>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</si>
  <si>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</si>
  <si>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</si>
  <si>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</si>
  <si>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</si>
  <si>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</si>
  <si>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</si>
  <si>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</si>
  <si>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</si>
  <si>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</si>
  <si>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</si>
  <si>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</si>
  <si>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</si>
  <si>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</si>
  <si>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</si>
  <si>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</si>
  <si>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</si>
  <si>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</si>
  <si>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</si>
  <si>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</si>
  <si>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</si>
  <si>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</si>
  <si>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</si>
  <si>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</si>
  <si>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</si>
  <si>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</si>
  <si>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</si>
  <si>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</si>
  <si>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</si>
  <si>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</si>
  <si>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</si>
  <si>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</si>
  <si>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</si>
  <si>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</si>
  <si>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</si>
  <si>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</si>
  <si>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</si>
  <si>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</si>
  <si>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</si>
  <si>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</si>
  <si>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</si>
  <si>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</si>
  <si>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</si>
  <si>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</si>
  <si>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 Halyk Bank Georgia"</t>
  </si>
  <si>
    <t>Arman Dunayev</t>
  </si>
  <si>
    <t>Nikoloz Geguchadze</t>
  </si>
  <si>
    <t>www.Halykbank.ge</t>
  </si>
  <si>
    <t>Independent member</t>
  </si>
  <si>
    <t>Yevgeniya Shaimerden</t>
  </si>
  <si>
    <t>Non-independent member</t>
  </si>
  <si>
    <t>Aliya Karpykova</t>
  </si>
  <si>
    <t>Viktor Skryl</t>
  </si>
  <si>
    <t xml:space="preserve">Nana Gvaladze </t>
  </si>
  <si>
    <t>General Director/ Security, AML,Human resources, Marketing, Estimation</t>
  </si>
  <si>
    <t>Konstantine Gordeziani</t>
  </si>
  <si>
    <t>Deputy General Director/Financial Risks, Operational Risks, Credit administration</t>
  </si>
  <si>
    <t>Shota Chkoidze</t>
  </si>
  <si>
    <t>Deputy General Director/IT, Retail Business, Bank Cards, Contact Center</t>
  </si>
  <si>
    <t>Marina Tankarova</t>
  </si>
  <si>
    <t>Deputy General Director/Finance, Accounting, Operations, Maintenance department, Stationery</t>
  </si>
  <si>
    <t>Tamar Goderdzishvili</t>
  </si>
  <si>
    <t>Deputy General Director/Corporate Business, Small and Medium Business, Treasury</t>
  </si>
  <si>
    <t>JSC " Halyk Bank of Kazakhstan"</t>
  </si>
  <si>
    <t>Timur Kulibayev</t>
  </si>
  <si>
    <t>Dinara Kulibayeva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</si>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</sst>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rgb="FFFF0000"/>
      <name val="Arial"/>
      <family val="2"/>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auto="1"/>
      </top>
      <bottom/>
      <diagonal/>
    </border>
    <border>
      <left/>
      <right/>
      <top style="thin">
        <color auto="1"/>
      </top>
      <bottom style="thin">
        <color auto="1"/>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9" fontId="23"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2" fillId="9" borderId="35"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0" fontId="21"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168" fontId="23" fillId="64" borderId="42" applyNumberFormat="0" applyAlignment="0" applyProtection="0"/>
    <xf numFmtId="169" fontId="23" fillId="64" borderId="42" applyNumberFormat="0" applyAlignment="0" applyProtection="0"/>
    <xf numFmtId="168" fontId="23" fillId="64" borderId="42" applyNumberFormat="0" applyAlignment="0" applyProtection="0"/>
    <xf numFmtId="0" fontId="21" fillId="64" borderId="42" applyNumberFormat="0" applyAlignment="0" applyProtection="0"/>
    <xf numFmtId="0" fontId="24" fillId="65" borderId="43" applyNumberFormat="0" applyAlignment="0" applyProtection="0"/>
    <xf numFmtId="0" fontId="25" fillId="10" borderId="38"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0" fontId="24"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0" fontId="25" fillId="10" borderId="38"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169" fontId="26" fillId="65" borderId="43" applyNumberFormat="0" applyAlignment="0" applyProtection="0"/>
    <xf numFmtId="168" fontId="26" fillId="65" borderId="43" applyNumberFormat="0" applyAlignment="0" applyProtection="0"/>
    <xf numFmtId="0" fontId="2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44">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2" applyNumberFormat="0" applyAlignment="0" applyProtection="0">
      <alignment horizontal="left" vertical="center"/>
    </xf>
    <xf numFmtId="0" fontId="37" fillId="0" borderId="32" applyNumberFormat="0" applyAlignment="0" applyProtection="0">
      <alignment horizontal="left" vertical="center"/>
    </xf>
    <xf numFmtId="168" fontId="37" fillId="0" borderId="32"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5" applyNumberFormat="0" applyFill="0" applyAlignment="0" applyProtection="0"/>
    <xf numFmtId="169" fontId="38" fillId="0" borderId="45" applyNumberFormat="0" applyFill="0" applyAlignment="0" applyProtection="0"/>
    <xf numFmtId="0"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168" fontId="38" fillId="0" borderId="45" applyNumberFormat="0" applyFill="0" applyAlignment="0" applyProtection="0"/>
    <xf numFmtId="169" fontId="38" fillId="0" borderId="45" applyNumberFormat="0" applyFill="0" applyAlignment="0" applyProtection="0"/>
    <xf numFmtId="168" fontId="38" fillId="0" borderId="45" applyNumberFormat="0" applyFill="0" applyAlignment="0" applyProtection="0"/>
    <xf numFmtId="0" fontId="38" fillId="0" borderId="45" applyNumberFormat="0" applyFill="0" applyAlignment="0" applyProtection="0"/>
    <xf numFmtId="0" fontId="39" fillId="0" borderId="46" applyNumberFormat="0" applyFill="0" applyAlignment="0" applyProtection="0"/>
    <xf numFmtId="169" fontId="39" fillId="0" borderId="46" applyNumberFormat="0" applyFill="0" applyAlignment="0" applyProtection="0"/>
    <xf numFmtId="0"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168" fontId="39" fillId="0" borderId="46" applyNumberFormat="0" applyFill="0" applyAlignment="0" applyProtection="0"/>
    <xf numFmtId="169" fontId="39" fillId="0" borderId="46" applyNumberFormat="0" applyFill="0" applyAlignment="0" applyProtection="0"/>
    <xf numFmtId="168" fontId="39" fillId="0" borderId="46" applyNumberFormat="0" applyFill="0" applyAlignment="0" applyProtection="0"/>
    <xf numFmtId="0" fontId="39" fillId="0" borderId="46" applyNumberFormat="0" applyFill="0" applyAlignment="0" applyProtection="0"/>
    <xf numFmtId="0" fontId="40" fillId="0" borderId="47" applyNumberFormat="0" applyFill="0" applyAlignment="0" applyProtection="0"/>
    <xf numFmtId="169"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0"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168" fontId="40" fillId="0" borderId="47" applyNumberFormat="0" applyFill="0" applyAlignment="0" applyProtection="0"/>
    <xf numFmtId="169" fontId="40" fillId="0" borderId="47" applyNumberFormat="0" applyFill="0" applyAlignment="0" applyProtection="0"/>
    <xf numFmtId="168" fontId="40" fillId="0" borderId="47" applyNumberFormat="0" applyFill="0" applyAlignment="0" applyProtection="0"/>
    <xf numFmtId="0" fontId="40" fillId="0" borderId="47"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9" fontId="51"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50" fillId="8" borderId="35"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0" fontId="49"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168" fontId="51" fillId="43" borderId="42" applyNumberFormat="0" applyAlignment="0" applyProtection="0"/>
    <xf numFmtId="169" fontId="51" fillId="43" borderId="42" applyNumberFormat="0" applyAlignment="0" applyProtection="0"/>
    <xf numFmtId="168" fontId="51" fillId="43" borderId="42" applyNumberFormat="0" applyAlignment="0" applyProtection="0"/>
    <xf numFmtId="0" fontId="49" fillId="43" borderId="42"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8" applyNumberFormat="0" applyFill="0" applyAlignment="0" applyProtection="0"/>
    <xf numFmtId="0" fontId="53" fillId="0" borderId="37"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0" fontId="52" fillId="0" borderId="48"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168" fontId="54" fillId="0" borderId="48" applyNumberFormat="0" applyFill="0" applyAlignment="0" applyProtection="0"/>
    <xf numFmtId="169" fontId="54" fillId="0" borderId="48" applyNumberFormat="0" applyFill="0" applyAlignment="0" applyProtection="0"/>
    <xf numFmtId="168" fontId="54" fillId="0" borderId="48" applyNumberFormat="0" applyFill="0" applyAlignment="0" applyProtection="0"/>
    <xf numFmtId="0" fontId="5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9"/>
    <xf numFmtId="169" fontId="9" fillId="0" borderId="49"/>
    <xf numFmtId="168" fontId="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168"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168" fontId="2" fillId="0" borderId="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169"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0" borderId="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1" fillId="11" borderId="39"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1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9" fontId="68"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7" fillId="9" borderId="36"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0" fontId="66"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168" fontId="68" fillId="64" borderId="51" applyNumberFormat="0" applyAlignment="0" applyProtection="0"/>
    <xf numFmtId="169" fontId="68" fillId="64" borderId="51" applyNumberFormat="0" applyAlignment="0" applyProtection="0"/>
    <xf numFmtId="168" fontId="68" fillId="64" borderId="51" applyNumberFormat="0" applyAlignment="0" applyProtection="0"/>
    <xf numFmtId="0" fontId="66" fillId="64" borderId="51"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9" fontId="77"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4" fillId="0" borderId="40"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0" fontId="30"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168" fontId="77" fillId="0" borderId="52" applyNumberFormat="0" applyFill="0" applyAlignment="0" applyProtection="0"/>
    <xf numFmtId="169" fontId="77" fillId="0" borderId="52" applyNumberFormat="0" applyFill="0" applyAlignment="0" applyProtection="0"/>
    <xf numFmtId="168" fontId="77" fillId="0" borderId="52" applyNumberFormat="0" applyFill="0" applyAlignment="0" applyProtection="0"/>
    <xf numFmtId="0" fontId="30" fillId="0" borderId="52" applyNumberFormat="0" applyFill="0" applyAlignment="0" applyProtection="0"/>
    <xf numFmtId="0" fontId="8" fillId="0" borderId="53"/>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63">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0" xfId="0" applyFont="1" applyBorder="1" applyAlignment="1">
      <alignment horizontal="right" vertical="center" wrapText="1"/>
    </xf>
    <xf numFmtId="0" fontId="2" fillId="0" borderId="18" xfId="0" applyFont="1" applyBorder="1" applyAlignment="1">
      <alignment vertical="center" wrapText="1"/>
    </xf>
    <xf numFmtId="0" fontId="2" fillId="0" borderId="20"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7" xfId="0" applyFont="1" applyFill="1" applyBorder="1" applyAlignment="1" applyProtection="1">
      <alignment horizontal="center" vertical="center"/>
    </xf>
    <xf numFmtId="0" fontId="2" fillId="0" borderId="18" xfId="0" applyFont="1" applyFill="1" applyBorder="1" applyProtection="1"/>
    <xf numFmtId="0" fontId="2" fillId="0" borderId="20"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36" borderId="21"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1" xfId="0" applyNumberFormat="1" applyFont="1" applyFill="1" applyBorder="1" applyAlignment="1" applyProtection="1">
      <alignment horizontal="right"/>
    </xf>
    <xf numFmtId="0" fontId="2" fillId="0" borderId="23" xfId="0" applyFont="1" applyFill="1" applyBorder="1" applyAlignment="1" applyProtection="1">
      <alignment horizontal="left" indent="1"/>
    </xf>
    <xf numFmtId="0" fontId="45" fillId="0" borderId="74" xfId="0" applyFont="1" applyFill="1" applyBorder="1" applyAlignment="1" applyProtection="1"/>
    <xf numFmtId="193" fontId="2" fillId="36" borderId="24" xfId="7"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7" xfId="0" applyFont="1" applyFill="1" applyBorder="1" applyAlignment="1">
      <alignment horizontal="left" vertical="center" indent="1"/>
    </xf>
    <xf numFmtId="0" fontId="2" fillId="0" borderId="18" xfId="0" applyFont="1" applyFill="1" applyBorder="1" applyAlignment="1">
      <alignment horizontal="left" vertical="center"/>
    </xf>
    <xf numFmtId="0" fontId="2" fillId="0" borderId="20"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20" xfId="0" applyFont="1" applyFill="1" applyBorder="1" applyAlignment="1">
      <alignment horizontal="left" indent="1"/>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3" xfId="0" applyFont="1" applyFill="1" applyBorder="1" applyAlignment="1">
      <alignment horizontal="left" vertical="center" indent="1"/>
    </xf>
    <xf numFmtId="0" fontId="45" fillId="0" borderId="24"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20" xfId="0" applyFont="1" applyBorder="1" applyAlignment="1">
      <alignment horizontal="center" vertical="center" wrapText="1"/>
    </xf>
    <xf numFmtId="0" fontId="84" fillId="0" borderId="3" xfId="0" applyFont="1" applyFill="1" applyBorder="1" applyAlignment="1">
      <alignment vertical="center" wrapText="1"/>
    </xf>
    <xf numFmtId="0" fontId="84" fillId="0" borderId="23" xfId="0" applyFont="1" applyBorder="1" applyAlignment="1">
      <alignment horizontal="center" vertical="center" wrapText="1"/>
    </xf>
    <xf numFmtId="0" fontId="86" fillId="0" borderId="24"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7" xfId="0" applyFont="1" applyBorder="1"/>
    <xf numFmtId="0" fontId="2" fillId="0" borderId="20" xfId="0" applyFont="1" applyBorder="1" applyAlignment="1">
      <alignment vertical="center"/>
    </xf>
    <xf numFmtId="0" fontId="2" fillId="0" borderId="8" xfId="0" applyFont="1" applyBorder="1" applyAlignment="1">
      <alignment wrapText="1"/>
    </xf>
    <xf numFmtId="0" fontId="84" fillId="0" borderId="22" xfId="0" applyFont="1" applyBorder="1" applyAlignment="1"/>
    <xf numFmtId="0" fontId="85" fillId="0" borderId="0" xfId="0" applyFont="1" applyAlignment="1">
      <alignment wrapText="1"/>
    </xf>
    <xf numFmtId="0" fontId="2" fillId="0" borderId="22" xfId="0" applyFont="1" applyBorder="1" applyAlignment="1"/>
    <xf numFmtId="0" fontId="2" fillId="0" borderId="22" xfId="0" applyFont="1" applyBorder="1" applyAlignment="1">
      <alignment wrapText="1"/>
    </xf>
    <xf numFmtId="0" fontId="2" fillId="0" borderId="23" xfId="0" applyFont="1" applyBorder="1"/>
    <xf numFmtId="0" fontId="2" fillId="0" borderId="26"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8" xfId="11" applyFont="1" applyFill="1" applyBorder="1" applyAlignment="1" applyProtection="1">
      <alignment horizontal="center" vertical="center"/>
    </xf>
    <xf numFmtId="0" fontId="45" fillId="0" borderId="19"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0"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0"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7"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9" xfId="2" applyNumberFormat="1" applyFont="1" applyFill="1" applyBorder="1" applyAlignment="1" applyProtection="1">
      <alignment horizontal="center" vertical="center"/>
      <protection locked="0"/>
    </xf>
    <xf numFmtId="0" fontId="2" fillId="0" borderId="20"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1"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1"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1"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1"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0"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1"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3" xfId="9" applyFont="1" applyFill="1" applyBorder="1" applyAlignment="1" applyProtection="1">
      <alignment horizontal="center" vertical="center" wrapText="1"/>
      <protection locked="0"/>
    </xf>
    <xf numFmtId="0" fontId="45" fillId="36" borderId="24" xfId="13" applyFont="1" applyFill="1" applyBorder="1" applyAlignment="1" applyProtection="1">
      <alignment vertical="center" wrapText="1"/>
      <protection locked="0"/>
    </xf>
    <xf numFmtId="193" fontId="2" fillId="36" borderId="25"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5"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4" xfId="0" applyFont="1" applyBorder="1" applyAlignment="1">
      <alignment wrapText="1"/>
    </xf>
    <xf numFmtId="193" fontId="84" fillId="0" borderId="33" xfId="0" applyNumberFormat="1" applyFont="1" applyBorder="1" applyAlignment="1">
      <alignment vertical="center"/>
    </xf>
    <xf numFmtId="167" fontId="84" fillId="0" borderId="66"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4" xfId="0" applyNumberFormat="1" applyFont="1" applyBorder="1" applyAlignment="1">
      <alignment horizontal="center"/>
    </xf>
    <xf numFmtId="167" fontId="88" fillId="0" borderId="64"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4"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7"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59" xfId="0" applyNumberFormat="1" applyFont="1" applyFill="1" applyBorder="1" applyAlignment="1">
      <alignment horizontal="center"/>
    </xf>
    <xf numFmtId="167" fontId="90" fillId="0" borderId="0" xfId="0" applyNumberFormat="1" applyFont="1" applyFill="1" applyBorder="1" applyAlignment="1">
      <alignment horizontal="center"/>
    </xf>
    <xf numFmtId="167" fontId="84" fillId="0" borderId="63" xfId="0" applyNumberFormat="1" applyFont="1" applyBorder="1" applyAlignment="1">
      <alignment horizontal="center"/>
    </xf>
    <xf numFmtId="0" fontId="88" fillId="0" borderId="12" xfId="0" applyFont="1" applyBorder="1" applyAlignment="1">
      <alignment horizontal="right" wrapText="1"/>
    </xf>
    <xf numFmtId="167" fontId="84" fillId="0" borderId="68" xfId="0" applyNumberFormat="1" applyFont="1" applyBorder="1" applyAlignment="1">
      <alignment horizontal="center"/>
    </xf>
    <xf numFmtId="0" fontId="84" fillId="0" borderId="23" xfId="0" applyFont="1" applyBorder="1" applyAlignment="1">
      <alignment horizontal="center"/>
    </xf>
    <xf numFmtId="0" fontId="86" fillId="36" borderId="60" xfId="0" applyFont="1" applyFill="1" applyBorder="1" applyAlignment="1">
      <alignment wrapText="1"/>
    </xf>
    <xf numFmtId="193" fontId="86" fillId="36" borderId="61" xfId="0" applyNumberFormat="1" applyFont="1" applyFill="1" applyBorder="1" applyAlignment="1">
      <alignment vertical="center"/>
    </xf>
    <xf numFmtId="167" fontId="86" fillId="36" borderId="62" xfId="0" applyNumberFormat="1" applyFont="1" applyFill="1" applyBorder="1" applyAlignment="1">
      <alignment horizontal="center"/>
    </xf>
    <xf numFmtId="0" fontId="84" fillId="0" borderId="20"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3" xfId="9" applyFont="1" applyFill="1" applyBorder="1" applyAlignment="1" applyProtection="1">
      <alignment horizontal="left" vertical="center"/>
      <protection locked="0"/>
    </xf>
    <xf numFmtId="0" fontId="45" fillId="3" borderId="24" xfId="16" applyFont="1" applyFill="1" applyBorder="1" applyAlignment="1" applyProtection="1">
      <protection locked="0"/>
    </xf>
    <xf numFmtId="193" fontId="84" fillId="36" borderId="24" xfId="0" applyNumberFormat="1" applyFont="1" applyFill="1" applyBorder="1"/>
    <xf numFmtId="0" fontId="86" fillId="0" borderId="0" xfId="0" applyFont="1" applyAlignment="1">
      <alignment horizontal="center"/>
    </xf>
    <xf numFmtId="0" fontId="84" fillId="0" borderId="17" xfId="0" applyFont="1" applyBorder="1"/>
    <xf numFmtId="0" fontId="84" fillId="0" borderId="19" xfId="0" applyFont="1" applyBorder="1"/>
    <xf numFmtId="0" fontId="84" fillId="0" borderId="21" xfId="0" applyFont="1" applyBorder="1" applyAlignment="1">
      <alignment horizontal="center" vertical="center"/>
    </xf>
    <xf numFmtId="164" fontId="2" fillId="3" borderId="20"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1" xfId="1" applyNumberFormat="1" applyFont="1" applyFill="1" applyBorder="1" applyAlignment="1" applyProtection="1">
      <alignment horizontal="center" vertical="center" wrapText="1"/>
      <protection locked="0"/>
    </xf>
    <xf numFmtId="0" fontId="2" fillId="3" borderId="20" xfId="5" applyFont="1" applyFill="1" applyBorder="1" applyAlignment="1" applyProtection="1">
      <alignment horizontal="right" vertical="center"/>
      <protection locked="0"/>
    </xf>
    <xf numFmtId="193" fontId="84" fillId="0" borderId="21" xfId="0" applyNumberFormat="1" applyFont="1" applyBorder="1" applyAlignment="1"/>
    <xf numFmtId="193" fontId="84" fillId="36" borderId="55" xfId="0" applyNumberFormat="1" applyFont="1" applyFill="1" applyBorder="1" applyAlignment="1"/>
    <xf numFmtId="0" fontId="45" fillId="3" borderId="25" xfId="16" applyFont="1" applyFill="1" applyBorder="1" applyAlignment="1" applyProtection="1">
      <protection locked="0"/>
    </xf>
    <xf numFmtId="193" fontId="84" fillId="36" borderId="23" xfId="0" applyNumberFormat="1" applyFont="1" applyFill="1" applyBorder="1"/>
    <xf numFmtId="193" fontId="84" fillId="36" borderId="25" xfId="0" applyNumberFormat="1" applyFont="1" applyFill="1" applyBorder="1"/>
    <xf numFmtId="193" fontId="84" fillId="36" borderId="56" xfId="0" applyNumberFormat="1" applyFont="1" applyFill="1" applyBorder="1"/>
    <xf numFmtId="0" fontId="84" fillId="0" borderId="0" xfId="0" applyFont="1" applyBorder="1" applyAlignment="1">
      <alignment vertical="center"/>
    </xf>
    <xf numFmtId="0" fontId="84" fillId="0" borderId="18" xfId="0" applyFont="1" applyBorder="1"/>
    <xf numFmtId="0" fontId="89" fillId="0" borderId="0" xfId="0" applyFont="1" applyAlignment="1">
      <alignment wrapText="1"/>
    </xf>
    <xf numFmtId="0" fontId="84" fillId="0" borderId="20" xfId="0" applyFont="1" applyBorder="1"/>
    <xf numFmtId="0" fontId="84" fillId="0" borderId="3" xfId="0" applyFont="1" applyBorder="1"/>
    <xf numFmtId="0" fontId="84" fillId="0" borderId="69" xfId="0" applyFont="1" applyBorder="1" applyAlignment="1">
      <alignment wrapText="1"/>
    </xf>
    <xf numFmtId="0" fontId="84" fillId="0" borderId="23" xfId="0" applyFont="1" applyBorder="1"/>
    <xf numFmtId="0" fontId="86" fillId="0" borderId="24" xfId="0" applyFont="1" applyBorder="1"/>
    <xf numFmtId="193" fontId="45" fillId="36" borderId="24" xfId="16" applyNumberFormat="1" applyFont="1" applyFill="1" applyBorder="1" applyAlignment="1" applyProtection="1">
      <protection locked="0"/>
    </xf>
    <xf numFmtId="0" fontId="84" fillId="0" borderId="57" xfId="0" applyFont="1" applyBorder="1" applyAlignment="1">
      <alignment horizontal="center"/>
    </xf>
    <xf numFmtId="0" fontId="84" fillId="0" borderId="58" xfId="0" applyFont="1" applyBorder="1" applyAlignment="1">
      <alignment horizontal="center"/>
    </xf>
    <xf numFmtId="0" fontId="84" fillId="0" borderId="18" xfId="0" applyFont="1" applyBorder="1" applyAlignment="1">
      <alignment horizontal="center"/>
    </xf>
    <xf numFmtId="0" fontId="84" fillId="0" borderId="19" xfId="0" applyFont="1" applyBorder="1" applyAlignment="1">
      <alignment horizontal="center"/>
    </xf>
    <xf numFmtId="0" fontId="89" fillId="0" borderId="0" xfId="0" applyFont="1" applyAlignment="1">
      <alignment horizontal="center"/>
    </xf>
    <xf numFmtId="0" fontId="2" fillId="3" borderId="20"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1"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4" xfId="16" applyNumberFormat="1" applyFont="1" applyFill="1" applyBorder="1" applyAlignment="1" applyProtection="1">
      <protection locked="0"/>
    </xf>
    <xf numFmtId="193" fontId="45" fillId="36" borderId="24" xfId="1" applyNumberFormat="1" applyFont="1" applyFill="1" applyBorder="1" applyAlignment="1" applyProtection="1">
      <protection locked="0"/>
    </xf>
    <xf numFmtId="193" fontId="2" fillId="3" borderId="24" xfId="5" applyNumberFormat="1" applyFont="1" applyFill="1" applyBorder="1" applyProtection="1">
      <protection locked="0"/>
    </xf>
    <xf numFmtId="164" fontId="45" fillId="36" borderId="25"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0"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3" xfId="0" applyFont="1" applyFill="1" applyBorder="1" applyAlignment="1">
      <alignment horizontal="center" vertical="center"/>
    </xf>
    <xf numFmtId="0" fontId="45" fillId="0" borderId="27"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4"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7" xfId="11" applyFont="1" applyFill="1" applyBorder="1" applyAlignment="1" applyProtection="1">
      <alignment vertical="center"/>
    </xf>
    <xf numFmtId="0" fontId="2" fillId="0" borderId="18" xfId="11" applyFont="1" applyFill="1" applyBorder="1" applyAlignment="1" applyProtection="1">
      <alignment vertical="center"/>
    </xf>
    <xf numFmtId="193" fontId="86" fillId="36" borderId="24"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4" xfId="0" applyFont="1" applyFill="1" applyBorder="1" applyAlignment="1">
      <alignment wrapText="1"/>
    </xf>
    <xf numFmtId="0" fontId="84" fillId="0" borderId="17" xfId="0" applyFont="1" applyBorder="1" applyAlignment="1">
      <alignment horizontal="center" vertical="center"/>
    </xf>
    <xf numFmtId="193" fontId="84" fillId="36" borderId="19" xfId="0" applyNumberFormat="1" applyFont="1" applyFill="1" applyBorder="1" applyAlignment="1">
      <alignment horizontal="center" vertical="center"/>
    </xf>
    <xf numFmtId="0" fontId="84" fillId="0" borderId="0" xfId="0" applyFont="1" applyAlignment="1"/>
    <xf numFmtId="193" fontId="84" fillId="36" borderId="21" xfId="0" applyNumberFormat="1" applyFont="1" applyFill="1" applyBorder="1" applyAlignment="1">
      <alignment horizontal="center" vertical="center" wrapText="1"/>
    </xf>
    <xf numFmtId="193" fontId="84" fillId="36" borderId="25"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7" xfId="0" applyFont="1" applyBorder="1" applyAlignment="1">
      <alignment horizontal="center" vertical="center" wrapText="1"/>
    </xf>
    <xf numFmtId="0" fontId="84" fillId="0" borderId="18"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1"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7" xfId="0" applyFont="1" applyBorder="1"/>
    <xf numFmtId="0" fontId="3" fillId="0" borderId="58" xfId="0" applyFont="1" applyBorder="1"/>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98" fillId="0" borderId="0" xfId="0" applyFont="1"/>
    <xf numFmtId="0" fontId="3" fillId="0" borderId="69" xfId="0" applyFont="1" applyBorder="1"/>
    <xf numFmtId="0" fontId="3" fillId="0" borderId="0" xfId="0" applyFont="1"/>
    <xf numFmtId="0" fontId="3" fillId="0" borderId="18" xfId="0" applyFont="1" applyBorder="1" applyAlignment="1">
      <alignment wrapText="1"/>
    </xf>
    <xf numFmtId="0" fontId="3" fillId="0" borderId="28" xfId="0" applyFont="1" applyBorder="1" applyAlignment="1">
      <alignment wrapText="1"/>
    </xf>
    <xf numFmtId="0" fontId="3" fillId="0" borderId="19"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36" borderId="24" xfId="0" applyNumberFormat="1" applyFont="1" applyFill="1" applyBorder="1"/>
    <xf numFmtId="9" fontId="3" fillId="0" borderId="21" xfId="20962" applyFont="1" applyBorder="1"/>
    <xf numFmtId="9" fontId="3" fillId="36" borderId="25"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4"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0" xfId="0" applyFont="1" applyFill="1" applyBorder="1"/>
    <xf numFmtId="0" fontId="84" fillId="0" borderId="20" xfId="0" applyFont="1" applyFill="1" applyBorder="1" applyAlignment="1">
      <alignment horizontal="center"/>
    </xf>
    <xf numFmtId="167" fontId="85" fillId="0" borderId="0" xfId="0" applyNumberFormat="1" applyFont="1" applyFill="1"/>
    <xf numFmtId="193" fontId="86" fillId="36" borderId="24"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4" fillId="3" borderId="88" xfId="0" applyFont="1" applyFill="1" applyBorder="1" applyAlignment="1">
      <alignment vertical="center"/>
    </xf>
    <xf numFmtId="0" fontId="3" fillId="3" borderId="89"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90" xfId="0" applyFont="1" applyFill="1" applyBorder="1" applyAlignment="1">
      <alignment vertical="center"/>
    </xf>
    <xf numFmtId="0" fontId="3" fillId="0" borderId="70" xfId="0" applyFont="1" applyFill="1" applyBorder="1" applyAlignment="1">
      <alignment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24"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vertical="center"/>
    </xf>
    <xf numFmtId="169" fontId="9" fillId="37" borderId="58" xfId="20" applyBorder="1"/>
    <xf numFmtId="0" fontId="3" fillId="0" borderId="91" xfId="0" applyFont="1" applyFill="1" applyBorder="1" applyAlignment="1">
      <alignment horizontal="center" vertical="center"/>
    </xf>
    <xf numFmtId="0" fontId="3" fillId="0" borderId="92" xfId="0" applyFont="1" applyFill="1" applyBorder="1" applyAlignment="1">
      <alignment vertical="center"/>
    </xf>
    <xf numFmtId="169" fontId="9" fillId="37" borderId="26" xfId="20" applyBorder="1"/>
    <xf numFmtId="169" fontId="9" fillId="37" borderId="93" xfId="20" applyBorder="1"/>
    <xf numFmtId="169" fontId="9" fillId="37" borderId="27"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32" xfId="20" applyBorder="1"/>
    <xf numFmtId="0" fontId="4" fillId="0" borderId="0" xfId="0" applyFont="1" applyFill="1" applyAlignment="1">
      <alignment horizontal="center"/>
    </xf>
    <xf numFmtId="0" fontId="86" fillId="0" borderId="86" xfId="0" applyFont="1" applyFill="1" applyBorder="1" applyAlignment="1">
      <alignment horizontal="center" vertical="center" wrapText="1"/>
    </xf>
    <xf numFmtId="0" fontId="86" fillId="0" borderId="87" xfId="0" applyFont="1" applyFill="1" applyBorder="1" applyAlignment="1">
      <alignment horizontal="center" vertical="center" wrapText="1"/>
    </xf>
    <xf numFmtId="0" fontId="84" fillId="0" borderId="86" xfId="0" applyFont="1" applyFill="1" applyBorder="1"/>
    <xf numFmtId="0" fontId="84" fillId="0" borderId="86" xfId="0" applyFont="1" applyFill="1" applyBorder="1" applyAlignment="1">
      <alignment horizontal="left" indent="1"/>
    </xf>
    <xf numFmtId="0" fontId="88" fillId="0" borderId="86" xfId="0" applyFont="1" applyFill="1" applyBorder="1" applyAlignment="1">
      <alignment horizontal="left" indent="1"/>
    </xf>
    <xf numFmtId="193" fontId="86" fillId="36" borderId="25" xfId="0" applyNumberFormat="1" applyFont="1" applyFill="1" applyBorder="1" applyAlignment="1">
      <alignment horizontal="center" vertical="center"/>
    </xf>
    <xf numFmtId="0" fontId="95" fillId="0" borderId="0" xfId="11" applyFont="1" applyFill="1" applyBorder="1" applyProtection="1"/>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0" xfId="0" applyFont="1" applyFill="1" applyBorder="1" applyAlignment="1">
      <alignment horizontal="right" vertical="center" wrapText="1"/>
    </xf>
    <xf numFmtId="0" fontId="101" fillId="0" borderId="20" xfId="0" applyFont="1" applyFill="1" applyBorder="1" applyAlignment="1">
      <alignment horizontal="right" vertical="center" wrapText="1"/>
    </xf>
    <xf numFmtId="0" fontId="4" fillId="0" borderId="20"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3" xfId="5" applyNumberFormat="1" applyFont="1" applyFill="1" applyBorder="1" applyAlignment="1" applyProtection="1">
      <alignment horizontal="left" vertical="center"/>
      <protection locked="0"/>
    </xf>
    <xf numFmtId="0" fontId="103" fillId="0" borderId="24" xfId="9" applyFont="1" applyFill="1" applyBorder="1" applyAlignment="1" applyProtection="1">
      <alignment horizontal="left" vertical="center" wrapText="1"/>
      <protection locked="0"/>
    </xf>
    <xf numFmtId="0" fontId="84" fillId="0" borderId="86" xfId="0" applyFont="1" applyBorder="1" applyAlignment="1">
      <alignment vertical="center" wrapText="1"/>
    </xf>
    <xf numFmtId="14" fontId="2" fillId="3" borderId="86" xfId="8" quotePrefix="1" applyNumberFormat="1" applyFont="1" applyFill="1" applyBorder="1" applyAlignment="1" applyProtection="1">
      <alignment horizontal="left"/>
      <protection locked="0"/>
    </xf>
    <xf numFmtId="3" fontId="104" fillId="36" borderId="87"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2" xfId="20964" applyFont="1" applyFill="1" applyBorder="1" applyAlignment="1">
      <alignment vertical="center"/>
    </xf>
    <xf numFmtId="0" fontId="45" fillId="77" borderId="103" xfId="20964" applyFont="1" applyFill="1" applyBorder="1" applyAlignment="1">
      <alignment vertical="center"/>
    </xf>
    <xf numFmtId="0" fontId="45" fillId="77" borderId="100" xfId="20964" applyFont="1" applyFill="1" applyBorder="1" applyAlignment="1">
      <alignment vertical="center"/>
    </xf>
    <xf numFmtId="0" fontId="106" fillId="70" borderId="99" xfId="20964" applyFont="1" applyFill="1" applyBorder="1" applyAlignment="1">
      <alignment horizontal="center" vertical="center"/>
    </xf>
    <xf numFmtId="0" fontId="106" fillId="70" borderId="100" xfId="20964" applyFont="1" applyFill="1" applyBorder="1" applyAlignment="1">
      <alignment horizontal="left" vertical="center" wrapText="1"/>
    </xf>
    <xf numFmtId="164" fontId="106" fillId="0" borderId="101" xfId="7" applyNumberFormat="1" applyFont="1" applyFill="1" applyBorder="1" applyAlignment="1" applyProtection="1">
      <alignment horizontal="right" vertical="center"/>
      <protection locked="0"/>
    </xf>
    <xf numFmtId="0" fontId="105" fillId="78" borderId="101" xfId="20964" applyFont="1" applyFill="1" applyBorder="1" applyAlignment="1">
      <alignment horizontal="center" vertical="center"/>
    </xf>
    <xf numFmtId="0" fontId="105" fillId="78" borderId="103" xfId="20964" applyFont="1" applyFill="1" applyBorder="1" applyAlignment="1">
      <alignment vertical="top" wrapText="1"/>
    </xf>
    <xf numFmtId="164" fontId="45" fillId="77" borderId="100" xfId="7" applyNumberFormat="1" applyFont="1" applyFill="1" applyBorder="1" applyAlignment="1">
      <alignment horizontal="right" vertical="center"/>
    </xf>
    <xf numFmtId="0" fontId="107" fillId="70" borderId="99" xfId="20964" applyFont="1" applyFill="1" applyBorder="1" applyAlignment="1">
      <alignment horizontal="center" vertical="center"/>
    </xf>
    <xf numFmtId="0" fontId="106" fillId="70" borderId="103" xfId="20964" applyFont="1" applyFill="1" applyBorder="1" applyAlignment="1">
      <alignment vertical="center" wrapText="1"/>
    </xf>
    <xf numFmtId="0" fontId="106" fillId="70" borderId="100" xfId="20964" applyFont="1" applyFill="1" applyBorder="1" applyAlignment="1">
      <alignment horizontal="left" vertical="center"/>
    </xf>
    <xf numFmtId="0" fontId="107" fillId="3" borderId="99" xfId="20964" applyFont="1" applyFill="1" applyBorder="1" applyAlignment="1">
      <alignment horizontal="center" vertical="center"/>
    </xf>
    <xf numFmtId="0" fontId="106" fillId="3" borderId="100" xfId="20964" applyFont="1" applyFill="1" applyBorder="1" applyAlignment="1">
      <alignment horizontal="left" vertical="center"/>
    </xf>
    <xf numFmtId="0" fontId="107" fillId="0" borderId="99" xfId="20964" applyFont="1" applyFill="1" applyBorder="1" applyAlignment="1">
      <alignment horizontal="center" vertical="center"/>
    </xf>
    <xf numFmtId="0" fontId="106" fillId="0" borderId="100" xfId="20964" applyFont="1" applyFill="1" applyBorder="1" applyAlignment="1">
      <alignment horizontal="left" vertical="center"/>
    </xf>
    <xf numFmtId="0" fontId="108" fillId="78" borderId="101" xfId="20964" applyFont="1" applyFill="1" applyBorder="1" applyAlignment="1">
      <alignment horizontal="center" vertical="center"/>
    </xf>
    <xf numFmtId="0" fontId="105" fillId="78" borderId="103" xfId="20964" applyFont="1" applyFill="1" applyBorder="1" applyAlignment="1">
      <alignment vertical="center"/>
    </xf>
    <xf numFmtId="164" fontId="106" fillId="78" borderId="101" xfId="7" applyNumberFormat="1" applyFont="1" applyFill="1" applyBorder="1" applyAlignment="1" applyProtection="1">
      <alignment horizontal="right" vertical="center"/>
      <protection locked="0"/>
    </xf>
    <xf numFmtId="0" fontId="105" fillId="77" borderId="102" xfId="20964" applyFont="1" applyFill="1" applyBorder="1" applyAlignment="1">
      <alignment vertical="center"/>
    </xf>
    <xf numFmtId="0" fontId="105" fillId="77" borderId="103" xfId="20964" applyFont="1" applyFill="1" applyBorder="1" applyAlignment="1">
      <alignment vertical="center"/>
    </xf>
    <xf numFmtId="164" fontId="105" fillId="77" borderId="100" xfId="7" applyNumberFormat="1" applyFont="1" applyFill="1" applyBorder="1" applyAlignment="1">
      <alignment horizontal="right" vertical="center"/>
    </xf>
    <xf numFmtId="0" fontId="110" fillId="3" borderId="99" xfId="20964" applyFont="1" applyFill="1" applyBorder="1" applyAlignment="1">
      <alignment horizontal="center" vertical="center"/>
    </xf>
    <xf numFmtId="0" fontId="111" fillId="78" borderId="101" xfId="20964" applyFont="1" applyFill="1" applyBorder="1" applyAlignment="1">
      <alignment horizontal="center" vertical="center"/>
    </xf>
    <xf numFmtId="0" fontId="45" fillId="78" borderId="103" xfId="20964" applyFont="1" applyFill="1" applyBorder="1" applyAlignment="1">
      <alignment vertical="center"/>
    </xf>
    <xf numFmtId="0" fontId="110" fillId="70" borderId="99" xfId="20964" applyFont="1" applyFill="1" applyBorder="1" applyAlignment="1">
      <alignment horizontal="center" vertical="center"/>
    </xf>
    <xf numFmtId="0" fontId="111" fillId="3" borderId="101" xfId="20964" applyFont="1" applyFill="1" applyBorder="1" applyAlignment="1">
      <alignment horizontal="center" vertical="center"/>
    </xf>
    <xf numFmtId="0" fontId="45" fillId="3" borderId="103" xfId="20964" applyFont="1" applyFill="1" applyBorder="1" applyAlignment="1">
      <alignment vertical="center"/>
    </xf>
    <xf numFmtId="0" fontId="107" fillId="70" borderId="101" xfId="20964" applyFont="1" applyFill="1" applyBorder="1" applyAlignment="1">
      <alignment horizontal="center" vertical="center"/>
    </xf>
    <xf numFmtId="0" fontId="19" fillId="70" borderId="101" xfId="20964" applyFont="1" applyFill="1" applyBorder="1" applyAlignment="1">
      <alignment horizontal="center" vertical="center"/>
    </xf>
    <xf numFmtId="0" fontId="101" fillId="0" borderId="101" xfId="0" applyFont="1" applyFill="1" applyBorder="1" applyAlignment="1">
      <alignment horizontal="left" vertical="center" wrapText="1"/>
    </xf>
    <xf numFmtId="10" fontId="97" fillId="0" borderId="101" xfId="20962" applyNumberFormat="1" applyFont="1" applyFill="1" applyBorder="1" applyAlignment="1">
      <alignment horizontal="left" vertical="center" wrapText="1"/>
    </xf>
    <xf numFmtId="1" fontId="3" fillId="0" borderId="87" xfId="0" applyNumberFormat="1" applyFont="1" applyFill="1" applyBorder="1" applyAlignment="1">
      <alignment horizontal="right" vertical="center" wrapText="1"/>
    </xf>
    <xf numFmtId="10" fontId="3" fillId="0" borderId="101" xfId="20962" applyNumberFormat="1" applyFont="1" applyFill="1" applyBorder="1" applyAlignment="1">
      <alignment horizontal="left" vertical="center" wrapText="1"/>
    </xf>
    <xf numFmtId="10" fontId="4" fillId="36" borderId="101" xfId="0" applyNumberFormat="1" applyFont="1" applyFill="1" applyBorder="1" applyAlignment="1">
      <alignment horizontal="left" vertical="center" wrapText="1"/>
    </xf>
    <xf numFmtId="10" fontId="101" fillId="0" borderId="101" xfId="20962" applyNumberFormat="1" applyFont="1" applyFill="1" applyBorder="1" applyAlignment="1">
      <alignment horizontal="left" vertical="center" wrapText="1"/>
    </xf>
    <xf numFmtId="10" fontId="4" fillId="36" borderId="101" xfId="20962" applyNumberFormat="1" applyFont="1" applyFill="1" applyBorder="1" applyAlignment="1">
      <alignment horizontal="left" vertical="center" wrapText="1"/>
    </xf>
    <xf numFmtId="10" fontId="4" fillId="36" borderId="101" xfId="0" applyNumberFormat="1" applyFont="1" applyFill="1" applyBorder="1" applyAlignment="1">
      <alignment horizontal="center" vertical="center" wrapText="1"/>
    </xf>
    <xf numFmtId="10" fontId="103" fillId="0" borderId="24" xfId="20962" applyNumberFormat="1" applyFont="1" applyFill="1" applyBorder="1" applyAlignment="1" applyProtection="1">
      <alignment horizontal="left" vertical="center"/>
    </xf>
    <xf numFmtId="0" fontId="4" fillId="36" borderId="101" xfId="0" applyFont="1" applyFill="1" applyBorder="1" applyAlignment="1">
      <alignment horizontal="left" vertical="center" wrapText="1"/>
    </xf>
    <xf numFmtId="0" fontId="3" fillId="0" borderId="101" xfId="0" applyFont="1" applyFill="1" applyBorder="1" applyAlignment="1">
      <alignment horizontal="left" vertical="center" wrapText="1"/>
    </xf>
    <xf numFmtId="10" fontId="4" fillId="36" borderId="87" xfId="0" applyNumberFormat="1" applyFont="1" applyFill="1" applyBorder="1" applyAlignment="1">
      <alignment horizontal="left" vertical="center" wrapText="1"/>
    </xf>
    <xf numFmtId="10" fontId="4" fillId="36" borderId="87" xfId="20962" applyNumberFormat="1" applyFont="1" applyFill="1" applyBorder="1" applyAlignment="1">
      <alignment horizontal="left" vertical="center" wrapText="1"/>
    </xf>
    <xf numFmtId="0" fontId="4" fillId="36" borderId="87" xfId="0" applyFont="1" applyFill="1" applyBorder="1" applyAlignment="1">
      <alignment horizontal="center" vertical="center" wrapText="1"/>
    </xf>
    <xf numFmtId="1" fontId="3" fillId="0" borderId="25" xfId="0" applyNumberFormat="1" applyFont="1" applyFill="1" applyBorder="1" applyAlignment="1">
      <alignment horizontal="right" vertical="center" wrapText="1"/>
    </xf>
    <xf numFmtId="0" fontId="4" fillId="36" borderId="88" xfId="0" applyFont="1" applyFill="1" applyBorder="1" applyAlignment="1">
      <alignment vertical="center" wrapText="1"/>
    </xf>
    <xf numFmtId="0" fontId="4" fillId="36" borderId="100" xfId="0" applyFont="1" applyFill="1" applyBorder="1" applyAlignment="1">
      <alignment vertical="center" wrapText="1"/>
    </xf>
    <xf numFmtId="0" fontId="4" fillId="36" borderId="76" xfId="0" applyFont="1" applyFill="1" applyBorder="1" applyAlignment="1">
      <alignment vertical="center" wrapText="1"/>
    </xf>
    <xf numFmtId="0" fontId="4" fillId="36" borderId="31" xfId="0" applyFont="1" applyFill="1" applyBorder="1" applyAlignment="1">
      <alignment vertical="center" wrapText="1"/>
    </xf>
    <xf numFmtId="0" fontId="84" fillId="0" borderId="101" xfId="0" applyFont="1" applyBorder="1"/>
    <xf numFmtId="0" fontId="6" fillId="0" borderId="101" xfId="17" applyFill="1" applyBorder="1" applyAlignment="1" applyProtection="1">
      <alignment horizontal="left" vertical="center"/>
    </xf>
    <xf numFmtId="0" fontId="6" fillId="0" borderId="101" xfId="17" applyBorder="1" applyAlignment="1" applyProtection="1"/>
    <xf numFmtId="0" fontId="84" fillId="0" borderId="101" xfId="0" applyFont="1" applyFill="1" applyBorder="1"/>
    <xf numFmtId="0" fontId="6" fillId="0" borderId="101" xfId="17" applyFill="1" applyBorder="1" applyAlignment="1" applyProtection="1">
      <alignment horizontal="left" vertical="center" wrapText="1"/>
    </xf>
    <xf numFmtId="0" fontId="6" fillId="0" borderId="101" xfId="17" applyFill="1" applyBorder="1" applyAlignment="1" applyProtection="1"/>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2" fillId="0" borderId="3" xfId="0" applyFont="1" applyBorder="1" applyAlignment="1">
      <alignment wrapText="1"/>
    </xf>
    <xf numFmtId="0" fontId="84" fillId="0" borderId="21" xfId="0" applyFont="1" applyBorder="1" applyAlignment="1"/>
    <xf numFmtId="0" fontId="45" fillId="0" borderId="3" xfId="0" applyFont="1" applyBorder="1" applyAlignment="1">
      <alignment horizontal="center" vertical="center" wrapText="1"/>
    </xf>
    <xf numFmtId="0" fontId="45" fillId="0" borderId="21" xfId="0" applyFont="1" applyBorder="1" applyAlignment="1">
      <alignment horizontal="center" vertical="center" wrapText="1"/>
    </xf>
    <xf numFmtId="3" fontId="104" fillId="36" borderId="101" xfId="0" applyNumberFormat="1" applyFont="1" applyFill="1" applyBorder="1" applyAlignment="1">
      <alignment vertical="center" wrapText="1"/>
    </xf>
    <xf numFmtId="3" fontId="104" fillId="36" borderId="102"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3" fontId="104" fillId="36" borderId="89" xfId="0" applyNumberFormat="1" applyFont="1" applyFill="1" applyBorder="1" applyAlignment="1">
      <alignment vertical="center" wrapText="1"/>
    </xf>
    <xf numFmtId="3" fontId="104" fillId="36" borderId="41" xfId="0" applyNumberFormat="1" applyFont="1" applyFill="1" applyBorder="1" applyAlignment="1">
      <alignment vertical="center" wrapText="1"/>
    </xf>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98" xfId="20" applyFont="1" applyBorder="1"/>
    <xf numFmtId="0" fontId="2" fillId="0" borderId="20" xfId="0" applyFont="1" applyFill="1" applyBorder="1" applyAlignment="1">
      <alignment horizontal="right" vertical="center" wrapText="1"/>
    </xf>
    <xf numFmtId="0" fontId="2" fillId="2" borderId="20" xfId="0" applyFont="1" applyFill="1" applyBorder="1" applyAlignment="1">
      <alignment horizontal="right" vertical="center"/>
    </xf>
    <xf numFmtId="0" fontId="45" fillId="0" borderId="20" xfId="0" applyFont="1" applyFill="1" applyBorder="1" applyAlignment="1">
      <alignment horizontal="center" vertical="center" wrapText="1"/>
    </xf>
    <xf numFmtId="0" fontId="2" fillId="2" borderId="23"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7" xfId="0" applyFont="1" applyFill="1" applyBorder="1"/>
    <xf numFmtId="0" fontId="3" fillId="3" borderId="104" xfId="0" applyFont="1" applyFill="1" applyBorder="1" applyAlignment="1">
      <alignment wrapText="1"/>
    </xf>
    <xf numFmtId="0" fontId="3" fillId="3" borderId="105" xfId="0" applyFont="1" applyFill="1" applyBorder="1"/>
    <xf numFmtId="0" fontId="4" fillId="3" borderId="82" xfId="0" applyFont="1" applyFill="1" applyBorder="1" applyAlignment="1">
      <alignment horizontal="center" wrapText="1"/>
    </xf>
    <xf numFmtId="0" fontId="3" fillId="0" borderId="101" xfId="0" applyFont="1" applyFill="1" applyBorder="1" applyAlignment="1">
      <alignment horizontal="center"/>
    </xf>
    <xf numFmtId="0" fontId="3" fillId="0" borderId="101"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8" xfId="0" applyFont="1" applyFill="1" applyBorder="1" applyAlignment="1">
      <alignment horizontal="center" vertical="center" wrapText="1"/>
    </xf>
    <xf numFmtId="0" fontId="3" fillId="0" borderId="20" xfId="0" applyFont="1" applyBorder="1"/>
    <xf numFmtId="0" fontId="3" fillId="0" borderId="101" xfId="0" applyFont="1" applyBorder="1" applyAlignment="1">
      <alignment wrapText="1"/>
    </xf>
    <xf numFmtId="164" fontId="3" fillId="0" borderId="101" xfId="7" applyNumberFormat="1" applyFont="1" applyBorder="1"/>
    <xf numFmtId="164" fontId="3" fillId="0" borderId="87" xfId="7" applyNumberFormat="1" applyFont="1" applyBorder="1"/>
    <xf numFmtId="0" fontId="100" fillId="0" borderId="101" xfId="0" applyFont="1" applyBorder="1" applyAlignment="1">
      <alignment horizontal="left" wrapText="1" indent="2"/>
    </xf>
    <xf numFmtId="169" fontId="9" fillId="37" borderId="101" xfId="20" applyBorder="1"/>
    <xf numFmtId="164" fontId="3" fillId="0" borderId="101" xfId="7" applyNumberFormat="1" applyFont="1" applyBorder="1" applyAlignment="1">
      <alignment vertical="center"/>
    </xf>
    <xf numFmtId="0" fontId="4" fillId="0" borderId="20" xfId="0" applyFont="1" applyBorder="1"/>
    <xf numFmtId="0" fontId="4" fillId="0" borderId="101" xfId="0" applyFont="1" applyBorder="1" applyAlignment="1">
      <alignment wrapText="1"/>
    </xf>
    <xf numFmtId="164" fontId="4" fillId="0" borderId="87" xfId="7" applyNumberFormat="1" applyFont="1" applyBorder="1"/>
    <xf numFmtId="0" fontId="112" fillId="3" borderId="69"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8" xfId="7" applyNumberFormat="1" applyFont="1" applyFill="1" applyBorder="1"/>
    <xf numFmtId="0" fontId="100" fillId="0" borderId="101"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8" xfId="0" applyFont="1" applyFill="1" applyBorder="1"/>
    <xf numFmtId="0" fontId="4" fillId="0" borderId="23" xfId="0" applyFont="1" applyBorder="1"/>
    <xf numFmtId="0" fontId="4" fillId="0" borderId="24" xfId="0" applyFont="1" applyBorder="1" applyAlignment="1">
      <alignment wrapText="1"/>
    </xf>
    <xf numFmtId="10" fontId="4" fillId="0" borderId="25" xfId="20962" applyNumberFormat="1" applyFont="1" applyBorder="1"/>
    <xf numFmtId="0" fontId="2" fillId="2" borderId="91" xfId="0" applyFont="1" applyFill="1" applyBorder="1" applyAlignment="1">
      <alignment horizontal="right" vertical="center"/>
    </xf>
    <xf numFmtId="0" fontId="2" fillId="0" borderId="99" xfId="0" applyFont="1" applyBorder="1" applyAlignment="1">
      <alignment vertical="center" wrapText="1"/>
    </xf>
    <xf numFmtId="193" fontId="2" fillId="2" borderId="99"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3" fontId="87" fillId="2" borderId="94"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16" xfId="13" applyFont="1" applyFill="1" applyBorder="1" applyAlignment="1" applyProtection="1">
      <alignment horizontal="left" vertical="center" wrapText="1"/>
      <protection locked="0"/>
    </xf>
    <xf numFmtId="49" fontId="118" fillId="0" borderId="116" xfId="5" applyNumberFormat="1" applyFont="1" applyFill="1" applyBorder="1" applyAlignment="1" applyProtection="1">
      <alignment horizontal="right" vertical="center"/>
      <protection locked="0"/>
    </xf>
    <xf numFmtId="49" fontId="119" fillId="0" borderId="116" xfId="5" applyNumberFormat="1" applyFont="1" applyFill="1" applyBorder="1" applyAlignment="1" applyProtection="1">
      <alignment horizontal="right" vertical="center"/>
      <protection locked="0"/>
    </xf>
    <xf numFmtId="0" fontId="114" fillId="0" borderId="116" xfId="0" applyFont="1" applyFill="1" applyBorder="1"/>
    <xf numFmtId="166" fontId="113" fillId="0" borderId="116" xfId="20965" applyFont="1" applyFill="1" applyBorder="1"/>
    <xf numFmtId="49" fontId="118" fillId="0" borderId="116" xfId="5" applyNumberFormat="1" applyFont="1" applyFill="1" applyBorder="1" applyAlignment="1" applyProtection="1">
      <alignment horizontal="right" vertical="center" wrapText="1"/>
      <protection locked="0"/>
    </xf>
    <xf numFmtId="49" fontId="119" fillId="0" borderId="116" xfId="5" applyNumberFormat="1" applyFont="1" applyFill="1" applyBorder="1" applyAlignment="1" applyProtection="1">
      <alignment horizontal="right" vertical="center" wrapText="1"/>
      <protection locked="0"/>
    </xf>
    <xf numFmtId="0" fontId="114" fillId="0" borderId="0" xfId="0" applyFont="1" applyFill="1"/>
    <xf numFmtId="0" fontId="113" fillId="0" borderId="116" xfId="0" applyNumberFormat="1" applyFont="1" applyFill="1" applyBorder="1" applyAlignment="1">
      <alignment horizontal="left" vertical="center" wrapText="1"/>
    </xf>
    <xf numFmtId="0" fontId="117" fillId="0" borderId="116" xfId="0" applyFont="1" applyFill="1" applyBorder="1"/>
    <xf numFmtId="0" fontId="114" fillId="0" borderId="0" xfId="0" applyFont="1" applyFill="1" applyBorder="1"/>
    <xf numFmtId="0" fontId="116" fillId="0" borderId="116" xfId="0" applyFont="1" applyFill="1" applyBorder="1" applyAlignment="1">
      <alignment horizontal="left" indent="1"/>
    </xf>
    <xf numFmtId="0" fontId="116" fillId="0" borderId="116" xfId="0" applyFont="1" applyFill="1" applyBorder="1" applyAlignment="1">
      <alignment horizontal="left" wrapText="1" indent="1"/>
    </xf>
    <xf numFmtId="0" fontId="113" fillId="0" borderId="116" xfId="0" applyFont="1" applyFill="1" applyBorder="1" applyAlignment="1">
      <alignment horizontal="left" indent="1"/>
    </xf>
    <xf numFmtId="0" fontId="113" fillId="0" borderId="116" xfId="0" applyNumberFormat="1" applyFont="1" applyFill="1" applyBorder="1" applyAlignment="1">
      <alignment horizontal="left" indent="1"/>
    </xf>
    <xf numFmtId="0" fontId="113" fillId="0" borderId="116" xfId="0" applyFont="1" applyFill="1" applyBorder="1" applyAlignment="1">
      <alignment horizontal="left" wrapText="1" indent="2"/>
    </xf>
    <xf numFmtId="0" fontId="116" fillId="0" borderId="116" xfId="0" applyFont="1" applyFill="1" applyBorder="1" applyAlignment="1">
      <alignment horizontal="left" vertical="center" indent="1"/>
    </xf>
    <xf numFmtId="0" fontId="114" fillId="0" borderId="116" xfId="0" applyFont="1" applyFill="1" applyBorder="1" applyAlignment="1">
      <alignment horizontal="left" wrapText="1"/>
    </xf>
    <xf numFmtId="0" fontId="114" fillId="0" borderId="116" xfId="0" applyFont="1" applyFill="1" applyBorder="1" applyAlignment="1">
      <alignment horizontal="left" wrapText="1" indent="2"/>
    </xf>
    <xf numFmtId="49" fontId="114" fillId="0" borderId="116" xfId="0" applyNumberFormat="1" applyFont="1" applyFill="1" applyBorder="1" applyAlignment="1">
      <alignment horizontal="left" indent="3"/>
    </xf>
    <xf numFmtId="49" fontId="114" fillId="0" borderId="116" xfId="0" applyNumberFormat="1" applyFont="1" applyFill="1" applyBorder="1" applyAlignment="1">
      <alignment horizontal="left" indent="1"/>
    </xf>
    <xf numFmtId="49" fontId="114" fillId="0" borderId="116" xfId="0" applyNumberFormat="1" applyFont="1" applyFill="1" applyBorder="1" applyAlignment="1">
      <alignment horizontal="left" vertical="top" wrapText="1" indent="2"/>
    </xf>
    <xf numFmtId="49" fontId="114" fillId="0" borderId="116" xfId="0" applyNumberFormat="1" applyFont="1" applyFill="1" applyBorder="1" applyAlignment="1">
      <alignment horizontal="left" wrapText="1" indent="3"/>
    </xf>
    <xf numFmtId="49" fontId="114" fillId="0" borderId="116" xfId="0" applyNumberFormat="1" applyFont="1" applyFill="1" applyBorder="1" applyAlignment="1">
      <alignment horizontal="left" wrapText="1" indent="2"/>
    </xf>
    <xf numFmtId="0" fontId="114" fillId="0" borderId="116" xfId="0" applyNumberFormat="1" applyFont="1" applyFill="1" applyBorder="1" applyAlignment="1">
      <alignment horizontal="left" wrapText="1" indent="1"/>
    </xf>
    <xf numFmtId="49" fontId="114" fillId="0" borderId="116" xfId="0" applyNumberFormat="1" applyFont="1" applyFill="1" applyBorder="1" applyAlignment="1">
      <alignment horizontal="left" wrapText="1" indent="1"/>
    </xf>
    <xf numFmtId="0" fontId="116" fillId="0" borderId="75" xfId="0" applyNumberFormat="1" applyFont="1" applyFill="1" applyBorder="1" applyAlignment="1">
      <alignment horizontal="left" vertical="center" wrapText="1"/>
    </xf>
    <xf numFmtId="0" fontId="114" fillId="0" borderId="117" xfId="0" applyFont="1" applyFill="1" applyBorder="1" applyAlignment="1">
      <alignment horizontal="center" vertical="center" wrapText="1"/>
    </xf>
    <xf numFmtId="0" fontId="116" fillId="0" borderId="116" xfId="0" applyNumberFormat="1" applyFont="1" applyFill="1" applyBorder="1" applyAlignment="1">
      <alignment horizontal="left" vertical="center" wrapText="1"/>
    </xf>
    <xf numFmtId="0" fontId="114" fillId="0" borderId="116" xfId="0" applyFont="1" applyFill="1" applyBorder="1" applyAlignment="1">
      <alignment horizontal="left" indent="1"/>
    </xf>
    <xf numFmtId="0" fontId="6" fillId="0" borderId="116" xfId="17" applyBorder="1" applyAlignment="1" applyProtection="1"/>
    <xf numFmtId="0" fontId="117" fillId="0" borderId="116"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16"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16" xfId="0" applyFont="1" applyFill="1" applyBorder="1" applyAlignment="1">
      <alignment horizontal="center" vertical="center"/>
    </xf>
    <xf numFmtId="0" fontId="114" fillId="0" borderId="116" xfId="0" applyFont="1" applyFill="1" applyBorder="1" applyAlignment="1">
      <alignment horizontal="center" vertical="center" wrapText="1"/>
    </xf>
    <xf numFmtId="0" fontId="117" fillId="0" borderId="0" xfId="0" applyFont="1" applyFill="1"/>
    <xf numFmtId="0" fontId="114" fillId="0" borderId="116" xfId="0" applyFont="1" applyFill="1" applyBorder="1" applyAlignment="1">
      <alignment wrapText="1"/>
    </xf>
    <xf numFmtId="0" fontId="114" fillId="0" borderId="116"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49" fontId="114" fillId="0" borderId="116" xfId="0" applyNumberFormat="1" applyFont="1" applyFill="1" applyBorder="1" applyAlignment="1">
      <alignment horizontal="center" vertical="center" wrapText="1"/>
    </xf>
    <xf numFmtId="0" fontId="114" fillId="0" borderId="116" xfId="0" applyFont="1" applyFill="1" applyBorder="1" applyAlignment="1">
      <alignment horizontal="center"/>
    </xf>
    <xf numFmtId="0" fontId="114" fillId="0" borderId="7" xfId="0" applyFont="1" applyFill="1" applyBorder="1"/>
    <xf numFmtId="0" fontId="114" fillId="0" borderId="116" xfId="0" applyFont="1" applyFill="1" applyBorder="1" applyAlignment="1">
      <alignment horizontal="left" indent="2"/>
    </xf>
    <xf numFmtId="0" fontId="114" fillId="0" borderId="116"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16" xfId="0" applyFont="1" applyFill="1" applyBorder="1" applyAlignment="1">
      <alignment horizontal="center" vertical="center" wrapText="1"/>
    </xf>
    <xf numFmtId="0" fontId="114" fillId="79" borderId="116" xfId="0" applyFont="1" applyFill="1" applyBorder="1"/>
    <xf numFmtId="0" fontId="117" fillId="79" borderId="116" xfId="0" applyFont="1" applyFill="1" applyBorder="1"/>
    <xf numFmtId="0" fontId="0" fillId="0" borderId="116" xfId="0" applyBorder="1" applyAlignment="1">
      <alignment horizontal="left" indent="2"/>
    </xf>
    <xf numFmtId="0" fontId="0" fillId="0" borderId="117" xfId="0" applyBorder="1" applyAlignment="1">
      <alignment horizontal="left" indent="2"/>
    </xf>
    <xf numFmtId="0" fontId="0" fillId="0" borderId="116" xfId="0" applyFill="1" applyBorder="1" applyAlignment="1">
      <alignment horizontal="left" indent="2"/>
    </xf>
    <xf numFmtId="0" fontId="124" fillId="0" borderId="123" xfId="0" applyNumberFormat="1" applyFont="1" applyFill="1" applyBorder="1" applyAlignment="1">
      <alignment vertical="center" wrapText="1" readingOrder="1"/>
    </xf>
    <xf numFmtId="0" fontId="124" fillId="0" borderId="124" xfId="0" applyNumberFormat="1" applyFont="1" applyFill="1" applyBorder="1" applyAlignment="1">
      <alignment vertical="center" wrapText="1" readingOrder="1"/>
    </xf>
    <xf numFmtId="0" fontId="124" fillId="0" borderId="124" xfId="0" applyNumberFormat="1" applyFont="1" applyFill="1" applyBorder="1" applyAlignment="1">
      <alignment horizontal="left" vertical="center" wrapText="1" indent="1" readingOrder="1"/>
    </xf>
    <xf numFmtId="0" fontId="124" fillId="0" borderId="125" xfId="0" applyNumberFormat="1" applyFont="1" applyFill="1" applyBorder="1" applyAlignment="1">
      <alignment vertical="center" wrapText="1" readingOrder="1"/>
    </xf>
    <xf numFmtId="0" fontId="125" fillId="0" borderId="116" xfId="0" applyNumberFormat="1" applyFont="1" applyFill="1" applyBorder="1" applyAlignment="1">
      <alignment vertical="center" wrapText="1" readingOrder="1"/>
    </xf>
    <xf numFmtId="0" fontId="114" fillId="0" borderId="117" xfId="0" applyFont="1" applyFill="1" applyBorder="1" applyAlignment="1">
      <alignment horizontal="center" vertical="center" wrapText="1"/>
    </xf>
    <xf numFmtId="0" fontId="0" fillId="0" borderId="7" xfId="0" applyBorder="1"/>
    <xf numFmtId="0" fontId="114" fillId="0" borderId="108" xfId="0" applyFont="1" applyFill="1" applyBorder="1" applyAlignment="1">
      <alignment horizontal="center" vertical="center" wrapText="1"/>
    </xf>
    <xf numFmtId="0" fontId="0" fillId="0" borderId="116" xfId="0" applyBorder="1" applyAlignment="1">
      <alignment horizontal="left" indent="3"/>
    </xf>
    <xf numFmtId="0" fontId="114" fillId="0" borderId="7" xfId="0" applyFont="1" applyFill="1" applyBorder="1" applyAlignment="1">
      <alignment horizontal="center" vertical="center" wrapText="1"/>
    </xf>
    <xf numFmtId="0" fontId="114" fillId="0" borderId="116" xfId="0" applyFont="1" applyFill="1" applyBorder="1" applyAlignment="1">
      <alignment horizontal="center" vertical="center" wrapText="1"/>
    </xf>
    <xf numFmtId="9" fontId="2" fillId="0" borderId="3" xfId="20962" applyFont="1" applyFill="1" applyBorder="1" applyAlignment="1" applyProtection="1">
      <alignment vertical="center" wrapText="1"/>
      <protection locked="0"/>
    </xf>
    <xf numFmtId="164" fontId="2" fillId="0" borderId="3" xfId="7" applyNumberFormat="1" applyFont="1" applyFill="1" applyBorder="1" applyAlignment="1" applyProtection="1">
      <alignment vertical="center" wrapText="1"/>
      <protection locked="0"/>
    </xf>
    <xf numFmtId="164" fontId="2" fillId="0" borderId="0" xfId="7" applyNumberFormat="1" applyFont="1"/>
    <xf numFmtId="164" fontId="84" fillId="0" borderId="0" xfId="7" applyNumberFormat="1" applyFont="1"/>
    <xf numFmtId="164" fontId="84" fillId="0" borderId="0" xfId="7" applyNumberFormat="1" applyFont="1" applyBorder="1"/>
    <xf numFmtId="164" fontId="2" fillId="0" borderId="0" xfId="7" applyNumberFormat="1" applyFont="1" applyBorder="1"/>
    <xf numFmtId="164" fontId="2" fillId="0" borderId="0" xfId="7" applyNumberFormat="1" applyFont="1" applyFill="1" applyBorder="1" applyProtection="1"/>
    <xf numFmtId="164" fontId="2" fillId="0" borderId="0" xfId="7" applyNumberFormat="1" applyFont="1" applyFill="1" applyBorder="1" applyProtection="1">
      <protection locked="0"/>
    </xf>
    <xf numFmtId="164" fontId="46" fillId="0" borderId="0" xfId="7" applyNumberFormat="1" applyFont="1" applyFill="1" applyBorder="1" applyAlignment="1" applyProtection="1">
      <alignment horizontal="right"/>
      <protection locked="0"/>
    </xf>
    <xf numFmtId="164" fontId="2" fillId="0" borderId="3" xfId="7" applyNumberFormat="1" applyFont="1" applyFill="1" applyBorder="1" applyAlignment="1">
      <alignment horizontal="center" vertical="center" wrapText="1"/>
    </xf>
    <xf numFmtId="164" fontId="2" fillId="0" borderId="21" xfId="7" applyNumberFormat="1" applyFont="1" applyFill="1" applyBorder="1" applyAlignment="1">
      <alignment horizontal="center" vertical="center" wrapText="1"/>
    </xf>
    <xf numFmtId="164" fontId="2" fillId="0" borderId="3" xfId="7" applyNumberFormat="1" applyFont="1" applyFill="1" applyBorder="1" applyAlignment="1" applyProtection="1">
      <alignment horizontal="right"/>
      <protection locked="0"/>
    </xf>
    <xf numFmtId="164" fontId="2" fillId="0" borderId="21"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21"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2" fillId="3" borderId="21"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2" fillId="36" borderId="24" xfId="7" applyNumberFormat="1" applyFont="1" applyFill="1" applyBorder="1" applyAlignment="1">
      <alignment horizontal="right"/>
    </xf>
    <xf numFmtId="164" fontId="2" fillId="36" borderId="24" xfId="7" applyNumberFormat="1" applyFont="1" applyFill="1" applyBorder="1" applyAlignment="1" applyProtection="1">
      <alignment horizontal="right"/>
    </xf>
    <xf numFmtId="164" fontId="2" fillId="36" borderId="25" xfId="7" applyNumberFormat="1" applyFont="1" applyFill="1" applyBorder="1" applyAlignment="1" applyProtection="1">
      <alignment horizontal="right"/>
    </xf>
    <xf numFmtId="164" fontId="127" fillId="36" borderId="3" xfId="7" applyNumberFormat="1" applyFont="1" applyFill="1" applyBorder="1" applyAlignment="1">
      <alignment horizontal="right"/>
    </xf>
    <xf numFmtId="164" fontId="127" fillId="36" borderId="3" xfId="7" applyNumberFormat="1" applyFont="1" applyFill="1" applyBorder="1" applyAlignment="1" applyProtection="1">
      <alignment horizontal="right"/>
    </xf>
    <xf numFmtId="164" fontId="127" fillId="0" borderId="3" xfId="7" applyNumberFormat="1" applyFont="1" applyFill="1" applyBorder="1" applyAlignment="1" applyProtection="1">
      <alignment horizontal="right"/>
      <protection locked="0"/>
    </xf>
    <xf numFmtId="164" fontId="127" fillId="36" borderId="21" xfId="7" applyNumberFormat="1" applyFont="1" applyFill="1" applyBorder="1" applyAlignment="1" applyProtection="1">
      <alignment horizontal="right"/>
    </xf>
    <xf numFmtId="164" fontId="127" fillId="36" borderId="24" xfId="7" applyNumberFormat="1" applyFont="1" applyFill="1" applyBorder="1" applyAlignment="1">
      <alignment horizontal="right"/>
    </xf>
    <xf numFmtId="164" fontId="2" fillId="0" borderId="3" xfId="7" applyNumberFormat="1" applyFont="1" applyFill="1" applyBorder="1" applyAlignment="1" applyProtection="1">
      <alignment horizontal="right"/>
    </xf>
    <xf numFmtId="164" fontId="104" fillId="0" borderId="101" xfId="7" applyNumberFormat="1" applyFont="1" applyBorder="1" applyAlignment="1">
      <alignment vertical="center" wrapText="1"/>
    </xf>
    <xf numFmtId="9" fontId="84" fillId="0" borderId="22" xfId="20962" applyFont="1" applyBorder="1" applyAlignment="1"/>
    <xf numFmtId="9" fontId="84" fillId="0" borderId="22" xfId="0" applyNumberFormat="1" applyFont="1" applyBorder="1" applyAlignment="1"/>
    <xf numFmtId="164" fontId="84" fillId="0" borderId="86" xfId="7" applyNumberFormat="1" applyFont="1" applyFill="1" applyBorder="1" applyAlignment="1">
      <alignment horizontal="center" vertical="center"/>
    </xf>
    <xf numFmtId="164" fontId="84" fillId="0" borderId="20" xfId="7" applyNumberFormat="1" applyFont="1" applyBorder="1" applyAlignment="1"/>
    <xf numFmtId="0" fontId="100" fillId="3" borderId="129" xfId="0" applyFont="1" applyFill="1" applyBorder="1" applyAlignment="1">
      <alignment horizontal="left"/>
    </xf>
    <xf numFmtId="0" fontId="2" fillId="0" borderId="11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3" fillId="3" borderId="130" xfId="0" applyFont="1" applyFill="1" applyBorder="1" applyAlignment="1">
      <alignment vertical="center"/>
    </xf>
    <xf numFmtId="0" fontId="3" fillId="0" borderId="116" xfId="0" applyFont="1" applyFill="1" applyBorder="1" applyAlignment="1">
      <alignment vertical="center"/>
    </xf>
    <xf numFmtId="0" fontId="4" fillId="0" borderId="116" xfId="0" applyFont="1" applyFill="1" applyBorder="1" applyAlignment="1">
      <alignment vertical="center"/>
    </xf>
    <xf numFmtId="165" fontId="3" fillId="0" borderId="128" xfId="20962" applyNumberFormat="1" applyFont="1" applyFill="1" applyBorder="1" applyAlignment="1">
      <alignment vertical="center"/>
    </xf>
    <xf numFmtId="165" fontId="3" fillId="0" borderId="74" xfId="20962" applyNumberFormat="1" applyFont="1" applyFill="1" applyBorder="1" applyAlignment="1">
      <alignment vertical="center"/>
    </xf>
    <xf numFmtId="165" fontId="3" fillId="0" borderId="131" xfId="20962" applyNumberFormat="1" applyFont="1" applyFill="1" applyBorder="1" applyAlignment="1">
      <alignment vertical="center"/>
    </xf>
    <xf numFmtId="164" fontId="3" fillId="0" borderId="90"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3" borderId="130" xfId="7" applyNumberFormat="1" applyFont="1" applyFill="1" applyBorder="1" applyAlignment="1">
      <alignment vertical="center"/>
    </xf>
    <xf numFmtId="164" fontId="3" fillId="3" borderId="89" xfId="7" applyNumberFormat="1" applyFont="1" applyFill="1" applyBorder="1" applyAlignment="1">
      <alignment vertical="center"/>
    </xf>
    <xf numFmtId="164" fontId="3" fillId="0" borderId="74" xfId="7" applyNumberFormat="1" applyFont="1" applyFill="1" applyBorder="1" applyAlignment="1">
      <alignment vertical="center"/>
    </xf>
    <xf numFmtId="164" fontId="3" fillId="0" borderId="131" xfId="7" applyNumberFormat="1" applyFont="1" applyFill="1" applyBorder="1" applyAlignment="1">
      <alignment vertical="center"/>
    </xf>
    <xf numFmtId="164" fontId="3" fillId="0" borderId="76" xfId="7" applyNumberFormat="1" applyFont="1" applyFill="1" applyBorder="1" applyAlignment="1">
      <alignment vertical="center"/>
    </xf>
    <xf numFmtId="164" fontId="3" fillId="0" borderId="28" xfId="7" applyNumberFormat="1" applyFont="1" applyFill="1" applyBorder="1" applyAlignment="1">
      <alignment vertical="center"/>
    </xf>
    <xf numFmtId="164" fontId="3" fillId="0" borderId="19" xfId="7" applyNumberFormat="1" applyFont="1" applyFill="1" applyBorder="1" applyAlignment="1">
      <alignment vertical="center"/>
    </xf>
    <xf numFmtId="164" fontId="3" fillId="0" borderId="128" xfId="7" applyNumberFormat="1" applyFont="1" applyFill="1" applyBorder="1" applyAlignment="1">
      <alignment vertical="center"/>
    </xf>
    <xf numFmtId="165" fontId="106" fillId="0" borderId="101" xfId="20962" applyNumberFormat="1" applyFont="1" applyFill="1" applyBorder="1" applyAlignment="1" applyProtection="1">
      <alignment horizontal="right" vertical="center"/>
      <protection locked="0"/>
    </xf>
    <xf numFmtId="164" fontId="114" fillId="0" borderId="0" xfId="7" applyNumberFormat="1" applyFont="1" applyFill="1"/>
    <xf numFmtId="164" fontId="117" fillId="0" borderId="116" xfId="7" applyNumberFormat="1" applyFont="1" applyFill="1" applyBorder="1" applyAlignment="1">
      <alignment horizontal="center" vertical="center" wrapText="1"/>
    </xf>
    <xf numFmtId="164" fontId="114" fillId="0" borderId="116" xfId="7" applyNumberFormat="1" applyFont="1" applyFill="1" applyBorder="1"/>
    <xf numFmtId="164" fontId="117" fillId="0" borderId="116" xfId="7" applyNumberFormat="1" applyFont="1" applyFill="1" applyBorder="1"/>
    <xf numFmtId="164" fontId="114" fillId="0" borderId="116" xfId="7" applyNumberFormat="1" applyFont="1" applyFill="1" applyBorder="1" applyAlignment="1">
      <alignment horizontal="center" vertical="center"/>
    </xf>
    <xf numFmtId="164" fontId="114" fillId="0" borderId="116" xfId="7" applyNumberFormat="1" applyFont="1" applyFill="1" applyBorder="1" applyAlignment="1">
      <alignment horizontal="center" vertical="center" wrapText="1"/>
    </xf>
    <xf numFmtId="164" fontId="114" fillId="0" borderId="117" xfId="7" applyNumberFormat="1" applyFont="1" applyFill="1" applyBorder="1" applyAlignment="1">
      <alignment horizontal="center" vertical="center" wrapText="1"/>
    </xf>
    <xf numFmtId="164" fontId="113" fillId="0" borderId="116" xfId="7" applyNumberFormat="1" applyFont="1" applyFill="1" applyBorder="1"/>
    <xf numFmtId="164" fontId="114" fillId="0" borderId="0" xfId="7" applyNumberFormat="1" applyFont="1" applyFill="1" applyAlignment="1">
      <alignment wrapText="1"/>
    </xf>
    <xf numFmtId="164" fontId="114" fillId="0" borderId="0" xfId="7" applyNumberFormat="1" applyFont="1" applyFill="1" applyBorder="1" applyAlignment="1">
      <alignment horizontal="center" vertical="center" wrapText="1"/>
    </xf>
    <xf numFmtId="164" fontId="114" fillId="0" borderId="7" xfId="7" applyNumberFormat="1" applyFont="1" applyFill="1" applyBorder="1" applyAlignment="1">
      <alignment wrapText="1"/>
    </xf>
    <xf numFmtId="164" fontId="114" fillId="0" borderId="7" xfId="7" applyNumberFormat="1" applyFont="1" applyFill="1" applyBorder="1" applyAlignment="1">
      <alignment horizontal="center" vertical="center" wrapText="1"/>
    </xf>
    <xf numFmtId="164" fontId="114" fillId="80" borderId="116" xfId="7" applyNumberFormat="1" applyFont="1" applyFill="1" applyBorder="1"/>
    <xf numFmtId="0" fontId="114" fillId="81" borderId="116" xfId="0" applyFont="1" applyFill="1" applyBorder="1"/>
    <xf numFmtId="164" fontId="117" fillId="0" borderId="7" xfId="7" applyNumberFormat="1" applyFont="1" applyFill="1" applyBorder="1"/>
    <xf numFmtId="164" fontId="114" fillId="0" borderId="7" xfId="7" applyNumberFormat="1" applyFont="1" applyFill="1" applyBorder="1"/>
    <xf numFmtId="0" fontId="114" fillId="0" borderId="90" xfId="0" applyFont="1" applyFill="1" applyBorder="1"/>
    <xf numFmtId="164" fontId="113" fillId="0" borderId="116" xfId="7" applyNumberFormat="1" applyFont="1" applyFill="1" applyBorder="1" applyAlignment="1">
      <alignment horizontal="left" vertical="center" wrapText="1"/>
    </xf>
    <xf numFmtId="164" fontId="116" fillId="0" borderId="116" xfId="7" applyNumberFormat="1" applyFont="1" applyFill="1" applyBorder="1" applyAlignment="1">
      <alignment horizontal="left" vertical="center" wrapText="1"/>
    </xf>
    <xf numFmtId="164" fontId="122" fillId="0" borderId="116" xfId="7" applyNumberFormat="1" applyFont="1" applyBorder="1"/>
    <xf numFmtId="164" fontId="128" fillId="0" borderId="116" xfId="7" applyNumberFormat="1" applyFont="1" applyBorder="1"/>
    <xf numFmtId="9" fontId="122" fillId="0" borderId="116" xfId="20962" applyNumberFormat="1" applyFont="1" applyBorder="1"/>
    <xf numFmtId="9" fontId="128" fillId="0" borderId="116" xfId="20962" applyNumberFormat="1" applyFont="1" applyBorder="1"/>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8" xfId="0" applyFont="1" applyFill="1" applyBorder="1" applyAlignment="1" applyProtection="1">
      <alignment horizontal="center"/>
    </xf>
    <xf numFmtId="0" fontId="2" fillId="0" borderId="29" xfId="0" applyFont="1" applyFill="1" applyBorder="1" applyAlignment="1" applyProtection="1">
      <alignment horizontal="center"/>
    </xf>
    <xf numFmtId="0" fontId="2" fillId="0" borderId="31" xfId="0" applyFont="1" applyFill="1" applyBorder="1" applyAlignment="1" applyProtection="1">
      <alignment horizontal="center"/>
    </xf>
    <xf numFmtId="0" fontId="2" fillId="0" borderId="30" xfId="0" applyFont="1" applyFill="1" applyBorder="1" applyAlignment="1" applyProtection="1">
      <alignment horizontal="center"/>
    </xf>
    <xf numFmtId="164" fontId="2" fillId="0" borderId="28" xfId="7" applyNumberFormat="1" applyFont="1" applyFill="1" applyBorder="1" applyAlignment="1" applyProtection="1">
      <alignment horizontal="center"/>
    </xf>
    <xf numFmtId="164" fontId="2" fillId="0" borderId="29" xfId="7" applyNumberFormat="1" applyFont="1" applyFill="1" applyBorder="1" applyAlignment="1" applyProtection="1">
      <alignment horizontal="center"/>
    </xf>
    <xf numFmtId="164" fontId="2" fillId="0" borderId="31" xfId="7" applyNumberFormat="1" applyFont="1" applyFill="1" applyBorder="1" applyAlignment="1" applyProtection="1">
      <alignment horizontal="center"/>
    </xf>
    <xf numFmtId="164" fontId="2" fillId="0" borderId="30" xfId="7" applyNumberFormat="1"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1" xfId="0" applyFont="1" applyBorder="1" applyAlignment="1">
      <alignment horizontal="center" vertical="center" wrapText="1"/>
    </xf>
    <xf numFmtId="0" fontId="86" fillId="0" borderId="86" xfId="0" applyFont="1" applyFill="1" applyBorder="1" applyAlignment="1">
      <alignment horizontal="center" vertical="center" wrapText="1"/>
    </xf>
    <xf numFmtId="0" fontId="84" fillId="0" borderId="86" xfId="0" applyFont="1" applyFill="1" applyBorder="1" applyAlignment="1">
      <alignment horizontal="center" vertical="center" wrapText="1"/>
    </xf>
    <xf numFmtId="0" fontId="45" fillId="0" borderId="86" xfId="11" applyFont="1" applyFill="1" applyBorder="1" applyAlignment="1" applyProtection="1">
      <alignment horizontal="center" vertical="center" wrapText="1"/>
    </xf>
    <xf numFmtId="0" fontId="45" fillId="0" borderId="87"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29"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0" fontId="86" fillId="0" borderId="54" xfId="0" applyFont="1" applyBorder="1" applyAlignment="1">
      <alignment horizontal="center" vertical="center" wrapText="1"/>
    </xf>
    <xf numFmtId="0" fontId="86" fillId="0" borderId="55"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7" xfId="0" applyFont="1" applyFill="1" applyBorder="1" applyAlignment="1">
      <alignment horizontal="left" vertical="center"/>
    </xf>
    <xf numFmtId="0" fontId="100" fillId="0" borderId="58" xfId="0" applyFont="1" applyFill="1" applyBorder="1" applyAlignment="1">
      <alignment horizontal="left" vertical="center"/>
    </xf>
    <xf numFmtId="0" fontId="3" fillId="0" borderId="58"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0" borderId="127" xfId="0" applyFont="1" applyFill="1" applyBorder="1" applyAlignment="1">
      <alignment horizontal="center" vertical="center" wrapText="1"/>
    </xf>
    <xf numFmtId="0" fontId="3" fillId="0" borderId="18" xfId="0" applyFont="1" applyBorder="1" applyAlignment="1">
      <alignment horizontal="center"/>
    </xf>
    <xf numFmtId="0" fontId="3" fillId="0" borderId="19" xfId="0" applyFont="1" applyBorder="1" applyAlignment="1">
      <alignment horizontal="center" vertical="center" wrapText="1"/>
    </xf>
    <xf numFmtId="0" fontId="3" fillId="0" borderId="87" xfId="0" applyFont="1" applyBorder="1" applyAlignment="1">
      <alignment horizontal="center" vertical="center" wrapText="1"/>
    </xf>
    <xf numFmtId="0" fontId="116" fillId="0" borderId="106" xfId="0" applyNumberFormat="1" applyFont="1" applyFill="1" applyBorder="1" applyAlignment="1">
      <alignment horizontal="left" vertical="center" wrapText="1"/>
    </xf>
    <xf numFmtId="0" fontId="116" fillId="0" borderId="107" xfId="0" applyNumberFormat="1" applyFont="1" applyFill="1" applyBorder="1" applyAlignment="1">
      <alignment horizontal="left" vertical="center" wrapText="1"/>
    </xf>
    <xf numFmtId="0" fontId="116" fillId="0" borderId="111" xfId="0" applyNumberFormat="1" applyFont="1" applyFill="1" applyBorder="1" applyAlignment="1">
      <alignment horizontal="left" vertical="center" wrapText="1"/>
    </xf>
    <xf numFmtId="0" fontId="116" fillId="0" borderId="112" xfId="0" applyNumberFormat="1" applyFont="1" applyFill="1" applyBorder="1" applyAlignment="1">
      <alignment horizontal="left" vertical="center" wrapText="1"/>
    </xf>
    <xf numFmtId="0" fontId="116" fillId="0" borderId="114" xfId="0" applyNumberFormat="1" applyFont="1" applyFill="1" applyBorder="1" applyAlignment="1">
      <alignment horizontal="left" vertical="center" wrapText="1"/>
    </xf>
    <xf numFmtId="0" fontId="116" fillId="0" borderId="115" xfId="0" applyNumberFormat="1" applyFont="1" applyFill="1" applyBorder="1" applyAlignment="1">
      <alignment horizontal="left" vertical="center" wrapText="1"/>
    </xf>
    <xf numFmtId="164" fontId="117" fillId="0" borderId="108" xfId="7" applyNumberFormat="1" applyFont="1" applyFill="1" applyBorder="1" applyAlignment="1">
      <alignment horizontal="center" vertical="center" wrapText="1"/>
    </xf>
    <xf numFmtId="164" fontId="117" fillId="0" borderId="109" xfId="7" applyNumberFormat="1" applyFont="1" applyFill="1" applyBorder="1" applyAlignment="1">
      <alignment horizontal="center" vertical="center" wrapText="1"/>
    </xf>
    <xf numFmtId="164" fontId="117" fillId="0" borderId="110" xfId="7" applyNumberFormat="1" applyFont="1" applyFill="1" applyBorder="1" applyAlignment="1">
      <alignment horizontal="center" vertical="center" wrapText="1"/>
    </xf>
    <xf numFmtId="164" fontId="117" fillId="0" borderId="90" xfId="7" applyNumberFormat="1" applyFont="1" applyFill="1" applyBorder="1" applyAlignment="1">
      <alignment horizontal="center" vertical="center" wrapText="1"/>
    </xf>
    <xf numFmtId="164" fontId="117" fillId="0" borderId="113" xfId="7" applyNumberFormat="1" applyFont="1" applyFill="1" applyBorder="1" applyAlignment="1">
      <alignment horizontal="center" vertical="center" wrapText="1"/>
    </xf>
    <xf numFmtId="164" fontId="117" fillId="0" borderId="82" xfId="7" applyNumberFormat="1" applyFont="1" applyFill="1" applyBorder="1" applyAlignment="1">
      <alignment horizontal="center" vertical="center" wrapText="1"/>
    </xf>
    <xf numFmtId="164" fontId="114" fillId="0" borderId="117" xfId="7" applyNumberFormat="1" applyFont="1" applyFill="1" applyBorder="1" applyAlignment="1">
      <alignment horizontal="center" vertical="center" wrapText="1"/>
    </xf>
    <xf numFmtId="164" fontId="114" fillId="0" borderId="7" xfId="7" applyNumberFormat="1" applyFont="1" applyFill="1" applyBorder="1" applyAlignment="1">
      <alignment horizontal="center" vertical="center" wrapText="1"/>
    </xf>
    <xf numFmtId="164" fontId="114" fillId="0" borderId="116" xfId="7" applyNumberFormat="1" applyFont="1" applyFill="1" applyBorder="1" applyAlignment="1">
      <alignment horizontal="center" vertical="center" wrapText="1"/>
    </xf>
    <xf numFmtId="0" fontId="114" fillId="0" borderId="117"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16" xfId="0" applyFont="1" applyFill="1" applyBorder="1" applyAlignment="1">
      <alignment horizontal="center" vertical="center" wrapText="1"/>
    </xf>
    <xf numFmtId="0" fontId="121" fillId="0" borderId="116" xfId="0" applyFont="1" applyFill="1" applyBorder="1" applyAlignment="1">
      <alignment horizontal="center" vertical="center"/>
    </xf>
    <xf numFmtId="0" fontId="121" fillId="0" borderId="108" xfId="0" applyFont="1" applyFill="1" applyBorder="1" applyAlignment="1">
      <alignment horizontal="center" vertical="center"/>
    </xf>
    <xf numFmtId="0" fontId="121" fillId="0" borderId="110" xfId="0" applyFont="1" applyFill="1" applyBorder="1" applyAlignment="1">
      <alignment horizontal="center" vertical="center"/>
    </xf>
    <xf numFmtId="0" fontId="121" fillId="0" borderId="90" xfId="0" applyFont="1" applyFill="1" applyBorder="1" applyAlignment="1">
      <alignment horizontal="center" vertical="center"/>
    </xf>
    <xf numFmtId="0" fontId="121" fillId="0" borderId="82" xfId="0" applyFont="1" applyFill="1" applyBorder="1" applyAlignment="1">
      <alignment horizontal="center" vertical="center"/>
    </xf>
    <xf numFmtId="0" fontId="117" fillId="0" borderId="108" xfId="0" applyFont="1" applyFill="1" applyBorder="1" applyAlignment="1">
      <alignment horizontal="center" vertical="center" wrapText="1"/>
    </xf>
    <xf numFmtId="0" fontId="117" fillId="0" borderId="90" xfId="0" applyFont="1" applyFill="1" applyBorder="1" applyAlignment="1">
      <alignment horizontal="center" vertical="center" wrapText="1"/>
    </xf>
    <xf numFmtId="0" fontId="117" fillId="0" borderId="116" xfId="0" applyFont="1" applyFill="1" applyBorder="1" applyAlignment="1">
      <alignment horizontal="center" vertical="center" wrapText="1"/>
    </xf>
    <xf numFmtId="0" fontId="117" fillId="0" borderId="110" xfId="0" applyFont="1" applyFill="1" applyBorder="1" applyAlignment="1">
      <alignment horizontal="center" vertical="center" wrapText="1"/>
    </xf>
    <xf numFmtId="0" fontId="117" fillId="0" borderId="77" xfId="0" applyFont="1" applyFill="1" applyBorder="1" applyAlignment="1">
      <alignment horizontal="center" vertical="center" wrapText="1"/>
    </xf>
    <xf numFmtId="0" fontId="117" fillId="0" borderId="75" xfId="0" applyFont="1" applyFill="1" applyBorder="1" applyAlignment="1">
      <alignment horizontal="center" vertical="center" wrapText="1"/>
    </xf>
    <xf numFmtId="0" fontId="117" fillId="0" borderId="82" xfId="0" applyFont="1" applyFill="1" applyBorder="1" applyAlignment="1">
      <alignment horizontal="center" vertical="center" wrapText="1"/>
    </xf>
    <xf numFmtId="164" fontId="114" fillId="0" borderId="118" xfId="7" applyNumberFormat="1" applyFont="1" applyFill="1" applyBorder="1" applyAlignment="1">
      <alignment horizontal="center" vertical="center" wrapText="1"/>
    </xf>
    <xf numFmtId="164" fontId="114" fillId="0" borderId="119" xfId="7" applyNumberFormat="1" applyFont="1" applyFill="1" applyBorder="1" applyAlignment="1">
      <alignment horizontal="center" vertical="center" wrapText="1"/>
    </xf>
    <xf numFmtId="164" fontId="114" fillId="0" borderId="120" xfId="7" applyNumberFormat="1" applyFont="1" applyFill="1" applyBorder="1" applyAlignment="1">
      <alignment horizontal="center" vertical="center" wrapText="1"/>
    </xf>
    <xf numFmtId="164" fontId="117" fillId="0" borderId="83" xfId="7" applyNumberFormat="1" applyFont="1" applyFill="1" applyBorder="1" applyAlignment="1">
      <alignment horizontal="center" vertical="center" wrapText="1"/>
    </xf>
    <xf numFmtId="164" fontId="117" fillId="0" borderId="7" xfId="7" applyNumberFormat="1" applyFont="1" applyFill="1" applyBorder="1" applyAlignment="1">
      <alignment horizontal="center" vertical="center" wrapText="1"/>
    </xf>
    <xf numFmtId="164" fontId="114" fillId="0" borderId="83" xfId="7" applyNumberFormat="1" applyFont="1" applyFill="1" applyBorder="1" applyAlignment="1">
      <alignment horizontal="center" vertical="center" wrapText="1"/>
    </xf>
    <xf numFmtId="164" fontId="114" fillId="0" borderId="77" xfId="7" applyNumberFormat="1" applyFont="1" applyFill="1" applyBorder="1" applyAlignment="1">
      <alignment horizontal="center" vertical="center" wrapText="1"/>
    </xf>
    <xf numFmtId="164" fontId="114" fillId="0" borderId="0" xfId="7" applyNumberFormat="1" applyFont="1" applyFill="1" applyBorder="1" applyAlignment="1">
      <alignment horizontal="center" vertical="center" wrapText="1"/>
    </xf>
    <xf numFmtId="164" fontId="114" fillId="0" borderId="75" xfId="7" applyNumberFormat="1" applyFont="1" applyFill="1" applyBorder="1" applyAlignment="1">
      <alignment horizontal="center" vertical="center" wrapText="1"/>
    </xf>
    <xf numFmtId="164" fontId="114" fillId="0" borderId="82" xfId="7" applyNumberFormat="1" applyFont="1" applyFill="1" applyBorder="1" applyAlignment="1">
      <alignment horizontal="center" vertical="center" wrapText="1"/>
    </xf>
    <xf numFmtId="0" fontId="117" fillId="0" borderId="108" xfId="0" applyFont="1" applyFill="1" applyBorder="1" applyAlignment="1">
      <alignment horizontal="center" vertical="top" wrapText="1"/>
    </xf>
    <xf numFmtId="0" fontId="117" fillId="0" borderId="110" xfId="0" applyFont="1" applyFill="1" applyBorder="1" applyAlignment="1">
      <alignment horizontal="center" vertical="top" wrapText="1"/>
    </xf>
    <xf numFmtId="0" fontId="117" fillId="0" borderId="77" xfId="0" applyFont="1" applyFill="1" applyBorder="1" applyAlignment="1">
      <alignment horizontal="center" vertical="top" wrapText="1"/>
    </xf>
    <xf numFmtId="0" fontId="117" fillId="0" borderId="75" xfId="0" applyFont="1" applyFill="1" applyBorder="1" applyAlignment="1">
      <alignment horizontal="center" vertical="top" wrapText="1"/>
    </xf>
    <xf numFmtId="0" fontId="117" fillId="0" borderId="90" xfId="0" applyFont="1" applyFill="1" applyBorder="1" applyAlignment="1">
      <alignment horizontal="center" vertical="top" wrapText="1"/>
    </xf>
    <xf numFmtId="0" fontId="117" fillId="0" borderId="82" xfId="0" applyFont="1" applyFill="1" applyBorder="1" applyAlignment="1">
      <alignment horizontal="center" vertical="top" wrapText="1"/>
    </xf>
    <xf numFmtId="0" fontId="114" fillId="0" borderId="132" xfId="0" applyFont="1" applyFill="1" applyBorder="1" applyAlignment="1">
      <alignment horizontal="center" vertical="center"/>
    </xf>
    <xf numFmtId="0" fontId="114" fillId="0" borderId="129" xfId="0" applyFont="1" applyFill="1" applyBorder="1" applyAlignment="1">
      <alignment horizontal="center" vertical="center"/>
    </xf>
    <xf numFmtId="0" fontId="114" fillId="0" borderId="133" xfId="0" applyFont="1" applyFill="1" applyBorder="1" applyAlignment="1">
      <alignment horizontal="center" vertical="center"/>
    </xf>
    <xf numFmtId="0" fontId="114" fillId="0" borderId="118" xfId="0" applyFont="1" applyFill="1" applyBorder="1" applyAlignment="1">
      <alignment horizontal="center" vertical="center"/>
    </xf>
    <xf numFmtId="0" fontId="114" fillId="0" borderId="130" xfId="0" applyFont="1" applyFill="1" applyBorder="1" applyAlignment="1">
      <alignment horizontal="center" vertical="center"/>
    </xf>
    <xf numFmtId="0" fontId="114" fillId="0" borderId="120" xfId="0" applyFont="1" applyFill="1" applyBorder="1" applyAlignment="1">
      <alignment horizontal="center" vertical="center"/>
    </xf>
    <xf numFmtId="0" fontId="114" fillId="0" borderId="132" xfId="0" applyFont="1" applyFill="1" applyBorder="1" applyAlignment="1">
      <alignment horizontal="center" vertical="center" wrapText="1"/>
    </xf>
    <xf numFmtId="0" fontId="114" fillId="0" borderId="129" xfId="0" applyFont="1" applyFill="1" applyBorder="1" applyAlignment="1">
      <alignment horizontal="center" vertical="center" wrapText="1"/>
    </xf>
    <xf numFmtId="0" fontId="114" fillId="0" borderId="133" xfId="0" applyFont="1" applyFill="1" applyBorder="1" applyAlignment="1">
      <alignment horizontal="center" vertical="center" wrapText="1"/>
    </xf>
    <xf numFmtId="0" fontId="117" fillId="0" borderId="83"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119" xfId="0" applyFont="1" applyFill="1" applyBorder="1" applyAlignment="1">
      <alignment horizontal="center" vertical="center"/>
    </xf>
    <xf numFmtId="0" fontId="114" fillId="0" borderId="108" xfId="0" applyFont="1" applyFill="1" applyBorder="1" applyAlignment="1">
      <alignment horizontal="center" vertical="top" wrapText="1"/>
    </xf>
    <xf numFmtId="0" fontId="114" fillId="0" borderId="109" xfId="0" applyFont="1" applyFill="1" applyBorder="1" applyAlignment="1">
      <alignment horizontal="center" vertical="top" wrapText="1"/>
    </xf>
    <xf numFmtId="0" fontId="114" fillId="0" borderId="110" xfId="0" applyFont="1" applyFill="1" applyBorder="1" applyAlignment="1">
      <alignment horizontal="center" vertical="top" wrapText="1"/>
    </xf>
    <xf numFmtId="0" fontId="114" fillId="0" borderId="119" xfId="0" applyFont="1" applyFill="1" applyBorder="1" applyAlignment="1">
      <alignment horizontal="center" vertical="top" wrapText="1"/>
    </xf>
    <xf numFmtId="0" fontId="114" fillId="0" borderId="120" xfId="0" applyFont="1" applyFill="1" applyBorder="1" applyAlignment="1">
      <alignment horizontal="center" vertical="top" wrapText="1"/>
    </xf>
    <xf numFmtId="0" fontId="114" fillId="0" borderId="117"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1" xfId="0" applyNumberFormat="1" applyFont="1" applyFill="1" applyBorder="1" applyAlignment="1">
      <alignment horizontal="left" vertical="top" wrapText="1"/>
    </xf>
    <xf numFmtId="0" fontId="116" fillId="0" borderId="122" xfId="0" applyNumberFormat="1" applyFont="1" applyFill="1" applyBorder="1" applyAlignment="1">
      <alignment horizontal="left" vertical="top" wrapText="1"/>
    </xf>
    <xf numFmtId="0" fontId="122" fillId="0" borderId="117" xfId="0" applyFont="1" applyBorder="1" applyAlignment="1">
      <alignment horizontal="center" vertical="center" wrapText="1"/>
    </xf>
    <xf numFmtId="0" fontId="122" fillId="0" borderId="108" xfId="0" applyFont="1" applyBorder="1" applyAlignment="1">
      <alignment horizontal="center" vertical="center" wrapText="1"/>
    </xf>
    <xf numFmtId="0" fontId="126" fillId="0" borderId="116" xfId="0" applyFont="1" applyBorder="1" applyAlignment="1">
      <alignment horizontal="center" vertical="center"/>
    </xf>
    <xf numFmtId="0" fontId="123" fillId="0" borderId="116"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G12" sqref="G12"/>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79"/>
      <c r="B1" s="224" t="s">
        <v>343</v>
      </c>
      <c r="C1" s="179"/>
    </row>
    <row r="2" spans="1:3">
      <c r="A2" s="225">
        <v>1</v>
      </c>
      <c r="B2" s="362" t="s">
        <v>344</v>
      </c>
      <c r="C2" s="90" t="s">
        <v>740</v>
      </c>
    </row>
    <row r="3" spans="1:3">
      <c r="A3" s="225">
        <v>2</v>
      </c>
      <c r="B3" s="363" t="s">
        <v>340</v>
      </c>
      <c r="C3" s="90" t="s">
        <v>741</v>
      </c>
    </row>
    <row r="4" spans="1:3">
      <c r="A4" s="225">
        <v>3</v>
      </c>
      <c r="B4" s="364" t="s">
        <v>345</v>
      </c>
      <c r="C4" s="90" t="s">
        <v>742</v>
      </c>
    </row>
    <row r="5" spans="1:3">
      <c r="A5" s="226">
        <v>4</v>
      </c>
      <c r="B5" s="365" t="s">
        <v>341</v>
      </c>
      <c r="C5" s="90" t="s">
        <v>743</v>
      </c>
    </row>
    <row r="6" spans="1:3" s="227" customFormat="1" ht="45.75" customHeight="1">
      <c r="A6" s="635" t="s">
        <v>419</v>
      </c>
      <c r="B6" s="636"/>
      <c r="C6" s="636"/>
    </row>
    <row r="7" spans="1:3" ht="15">
      <c r="A7" s="228" t="s">
        <v>29</v>
      </c>
      <c r="B7" s="224" t="s">
        <v>342</v>
      </c>
    </row>
    <row r="8" spans="1:3">
      <c r="A8" s="179">
        <v>1</v>
      </c>
      <c r="B8" s="272" t="s">
        <v>20</v>
      </c>
    </row>
    <row r="9" spans="1:3">
      <c r="A9" s="179">
        <v>2</v>
      </c>
      <c r="B9" s="273" t="s">
        <v>21</v>
      </c>
    </row>
    <row r="10" spans="1:3">
      <c r="A10" s="179">
        <v>3</v>
      </c>
      <c r="B10" s="273" t="s">
        <v>22</v>
      </c>
    </row>
    <row r="11" spans="1:3">
      <c r="A11" s="179">
        <v>4</v>
      </c>
      <c r="B11" s="273" t="s">
        <v>23</v>
      </c>
      <c r="C11" s="95"/>
    </row>
    <row r="12" spans="1:3">
      <c r="A12" s="179">
        <v>5</v>
      </c>
      <c r="B12" s="273" t="s">
        <v>24</v>
      </c>
    </row>
    <row r="13" spans="1:3">
      <c r="A13" s="179">
        <v>6</v>
      </c>
      <c r="B13" s="274" t="s">
        <v>352</v>
      </c>
    </row>
    <row r="14" spans="1:3">
      <c r="A14" s="179">
        <v>7</v>
      </c>
      <c r="B14" s="273" t="s">
        <v>346</v>
      </c>
    </row>
    <row r="15" spans="1:3">
      <c r="A15" s="179">
        <v>8</v>
      </c>
      <c r="B15" s="273" t="s">
        <v>347</v>
      </c>
    </row>
    <row r="16" spans="1:3">
      <c r="A16" s="179">
        <v>9</v>
      </c>
      <c r="B16" s="273" t="s">
        <v>25</v>
      </c>
    </row>
    <row r="17" spans="1:2">
      <c r="A17" s="361" t="s">
        <v>418</v>
      </c>
      <c r="B17" s="360" t="s">
        <v>405</v>
      </c>
    </row>
    <row r="18" spans="1:2">
      <c r="A18" s="179">
        <v>10</v>
      </c>
      <c r="B18" s="273" t="s">
        <v>26</v>
      </c>
    </row>
    <row r="19" spans="1:2">
      <c r="A19" s="179">
        <v>11</v>
      </c>
      <c r="B19" s="274" t="s">
        <v>348</v>
      </c>
    </row>
    <row r="20" spans="1:2">
      <c r="A20" s="179">
        <v>12</v>
      </c>
      <c r="B20" s="274" t="s">
        <v>27</v>
      </c>
    </row>
    <row r="21" spans="1:2">
      <c r="A21" s="416">
        <v>13</v>
      </c>
      <c r="B21" s="417" t="s">
        <v>349</v>
      </c>
    </row>
    <row r="22" spans="1:2">
      <c r="A22" s="416">
        <v>14</v>
      </c>
      <c r="B22" s="418" t="s">
        <v>376</v>
      </c>
    </row>
    <row r="23" spans="1:2">
      <c r="A23" s="419">
        <v>15</v>
      </c>
      <c r="B23" s="420" t="s">
        <v>28</v>
      </c>
    </row>
    <row r="24" spans="1:2">
      <c r="A24" s="419">
        <v>15.1</v>
      </c>
      <c r="B24" s="421" t="s">
        <v>432</v>
      </c>
    </row>
    <row r="25" spans="1:2">
      <c r="A25" s="419">
        <v>16</v>
      </c>
      <c r="B25" s="421" t="s">
        <v>496</v>
      </c>
    </row>
    <row r="26" spans="1:2">
      <c r="A26" s="419">
        <v>17</v>
      </c>
      <c r="B26" s="421" t="s">
        <v>537</v>
      </c>
    </row>
    <row r="27" spans="1:2">
      <c r="A27" s="419">
        <v>18</v>
      </c>
      <c r="B27" s="421" t="s">
        <v>707</v>
      </c>
    </row>
    <row r="28" spans="1:2">
      <c r="A28" s="419">
        <v>19</v>
      </c>
      <c r="B28" s="421" t="s">
        <v>708</v>
      </c>
    </row>
    <row r="29" spans="1:2">
      <c r="A29" s="419">
        <v>20</v>
      </c>
      <c r="B29" s="515" t="s">
        <v>538</v>
      </c>
    </row>
    <row r="30" spans="1:2">
      <c r="A30" s="419">
        <v>21</v>
      </c>
      <c r="B30" s="421" t="s">
        <v>704</v>
      </c>
    </row>
    <row r="31" spans="1:2">
      <c r="A31" s="419">
        <v>22</v>
      </c>
      <c r="B31" s="421" t="s">
        <v>539</v>
      </c>
    </row>
    <row r="32" spans="1:2">
      <c r="A32" s="419">
        <v>23</v>
      </c>
      <c r="B32" s="421" t="s">
        <v>540</v>
      </c>
    </row>
    <row r="33" spans="1:2">
      <c r="A33" s="419">
        <v>24</v>
      </c>
      <c r="B33" s="421" t="s">
        <v>541</v>
      </c>
    </row>
    <row r="34" spans="1:2">
      <c r="A34" s="419">
        <v>25</v>
      </c>
      <c r="B34" s="421" t="s">
        <v>542</v>
      </c>
    </row>
    <row r="35" spans="1:2">
      <c r="A35" s="419">
        <v>26</v>
      </c>
      <c r="B35" s="421" t="s">
        <v>739</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9.5703125" style="98" bestFit="1" customWidth="1"/>
    <col min="2" max="2" width="132.42578125" style="4" customWidth="1"/>
    <col min="3" max="3" width="18.42578125" style="4" customWidth="1"/>
    <col min="4" max="16384" width="9.140625" style="4"/>
  </cols>
  <sheetData>
    <row r="1" spans="1:3">
      <c r="A1" s="2" t="s">
        <v>30</v>
      </c>
      <c r="B1" s="3" t="str">
        <f>'Info '!C2</f>
        <v>JSC " Halyk Bank Georgia"</v>
      </c>
    </row>
    <row r="2" spans="1:3" s="85" customFormat="1" ht="15.75" customHeight="1">
      <c r="A2" s="85" t="s">
        <v>31</v>
      </c>
      <c r="B2" s="435">
        <f>'1. key ratios '!B2</f>
        <v>44651</v>
      </c>
    </row>
    <row r="3" spans="1:3" s="85" customFormat="1" ht="15.75" customHeight="1"/>
    <row r="4" spans="1:3" ht="13.5" thickBot="1">
      <c r="A4" s="98" t="s">
        <v>245</v>
      </c>
      <c r="B4" s="161" t="s">
        <v>244</v>
      </c>
    </row>
    <row r="5" spans="1:3">
      <c r="A5" s="99" t="s">
        <v>6</v>
      </c>
      <c r="B5" s="100"/>
      <c r="C5" s="101" t="s">
        <v>73</v>
      </c>
    </row>
    <row r="6" spans="1:3">
      <c r="A6" s="102">
        <v>1</v>
      </c>
      <c r="B6" s="103" t="s">
        <v>243</v>
      </c>
      <c r="C6" s="104">
        <f>SUM(C7:C11)</f>
        <v>120802311</v>
      </c>
    </row>
    <row r="7" spans="1:3">
      <c r="A7" s="102">
        <v>2</v>
      </c>
      <c r="B7" s="105" t="s">
        <v>242</v>
      </c>
      <c r="C7" s="106">
        <v>76000000</v>
      </c>
    </row>
    <row r="8" spans="1:3">
      <c r="A8" s="102">
        <v>3</v>
      </c>
      <c r="B8" s="107" t="s">
        <v>241</v>
      </c>
      <c r="C8" s="106">
        <v>0</v>
      </c>
    </row>
    <row r="9" spans="1:3">
      <c r="A9" s="102">
        <v>4</v>
      </c>
      <c r="B9" s="107" t="s">
        <v>240</v>
      </c>
      <c r="C9" s="106">
        <v>1952778</v>
      </c>
    </row>
    <row r="10" spans="1:3">
      <c r="A10" s="102">
        <v>5</v>
      </c>
      <c r="B10" s="107" t="s">
        <v>239</v>
      </c>
      <c r="C10" s="106">
        <v>0</v>
      </c>
    </row>
    <row r="11" spans="1:3">
      <c r="A11" s="102">
        <v>6</v>
      </c>
      <c r="B11" s="108" t="s">
        <v>238</v>
      </c>
      <c r="C11" s="106">
        <v>42849533</v>
      </c>
    </row>
    <row r="12" spans="1:3" s="71" customFormat="1">
      <c r="A12" s="102">
        <v>7</v>
      </c>
      <c r="B12" s="103" t="s">
        <v>237</v>
      </c>
      <c r="C12" s="109">
        <f>SUM(C13:C27)</f>
        <v>6529331</v>
      </c>
    </row>
    <row r="13" spans="1:3" s="71" customFormat="1">
      <c r="A13" s="102">
        <v>8</v>
      </c>
      <c r="B13" s="110" t="s">
        <v>236</v>
      </c>
      <c r="C13" s="106">
        <v>1952778</v>
      </c>
    </row>
    <row r="14" spans="1:3" s="71" customFormat="1" ht="25.5">
      <c r="A14" s="102">
        <v>9</v>
      </c>
      <c r="B14" s="112" t="s">
        <v>235</v>
      </c>
      <c r="C14" s="106">
        <v>0</v>
      </c>
    </row>
    <row r="15" spans="1:3" s="71" customFormat="1">
      <c r="A15" s="102">
        <v>10</v>
      </c>
      <c r="B15" s="113" t="s">
        <v>234</v>
      </c>
      <c r="C15" s="106">
        <v>4576553</v>
      </c>
    </row>
    <row r="16" spans="1:3" s="71" customFormat="1">
      <c r="A16" s="102">
        <v>11</v>
      </c>
      <c r="B16" s="114" t="s">
        <v>233</v>
      </c>
      <c r="C16" s="106">
        <v>0</v>
      </c>
    </row>
    <row r="17" spans="1:3" s="71" customFormat="1">
      <c r="A17" s="102">
        <v>12</v>
      </c>
      <c r="B17" s="113" t="s">
        <v>232</v>
      </c>
      <c r="C17" s="106">
        <v>0</v>
      </c>
    </row>
    <row r="18" spans="1:3" s="71" customFormat="1">
      <c r="A18" s="102">
        <v>13</v>
      </c>
      <c r="B18" s="113" t="s">
        <v>231</v>
      </c>
      <c r="C18" s="106">
        <v>0</v>
      </c>
    </row>
    <row r="19" spans="1:3" s="71" customFormat="1">
      <c r="A19" s="102">
        <v>14</v>
      </c>
      <c r="B19" s="113" t="s">
        <v>230</v>
      </c>
      <c r="C19" s="106">
        <v>0</v>
      </c>
    </row>
    <row r="20" spans="1:3" s="71" customFormat="1">
      <c r="A20" s="102">
        <v>15</v>
      </c>
      <c r="B20" s="113" t="s">
        <v>229</v>
      </c>
      <c r="C20" s="106">
        <v>0</v>
      </c>
    </row>
    <row r="21" spans="1:3" s="71" customFormat="1" ht="25.5">
      <c r="A21" s="102">
        <v>16</v>
      </c>
      <c r="B21" s="112" t="s">
        <v>228</v>
      </c>
      <c r="C21" s="106">
        <v>0</v>
      </c>
    </row>
    <row r="22" spans="1:3" s="71" customFormat="1">
      <c r="A22" s="102">
        <v>17</v>
      </c>
      <c r="B22" s="115" t="s">
        <v>227</v>
      </c>
      <c r="C22" s="106">
        <v>0</v>
      </c>
    </row>
    <row r="23" spans="1:3" s="71" customFormat="1">
      <c r="A23" s="102">
        <v>18</v>
      </c>
      <c r="B23" s="112" t="s">
        <v>226</v>
      </c>
      <c r="C23" s="106">
        <v>0</v>
      </c>
    </row>
    <row r="24" spans="1:3" s="71" customFormat="1" ht="25.5">
      <c r="A24" s="102">
        <v>19</v>
      </c>
      <c r="B24" s="112" t="s">
        <v>203</v>
      </c>
      <c r="C24" s="106">
        <v>0</v>
      </c>
    </row>
    <row r="25" spans="1:3" s="71" customFormat="1">
      <c r="A25" s="102">
        <v>20</v>
      </c>
      <c r="B25" s="116" t="s">
        <v>225</v>
      </c>
      <c r="C25" s="106">
        <v>0</v>
      </c>
    </row>
    <row r="26" spans="1:3" s="71" customFormat="1">
      <c r="A26" s="102">
        <v>21</v>
      </c>
      <c r="B26" s="116" t="s">
        <v>224</v>
      </c>
      <c r="C26" s="106">
        <v>0</v>
      </c>
    </row>
    <row r="27" spans="1:3" s="71" customFormat="1">
      <c r="A27" s="102">
        <v>22</v>
      </c>
      <c r="B27" s="116" t="s">
        <v>223</v>
      </c>
      <c r="C27" s="106">
        <v>0</v>
      </c>
    </row>
    <row r="28" spans="1:3" s="71" customFormat="1">
      <c r="A28" s="102">
        <v>23</v>
      </c>
      <c r="B28" s="117" t="s">
        <v>222</v>
      </c>
      <c r="C28" s="109">
        <f>C6-C12</f>
        <v>114272980</v>
      </c>
    </row>
    <row r="29" spans="1:3" s="71" customFormat="1">
      <c r="A29" s="118"/>
      <c r="B29" s="119"/>
      <c r="C29" s="111"/>
    </row>
    <row r="30" spans="1:3" s="71" customFormat="1">
      <c r="A30" s="118">
        <v>24</v>
      </c>
      <c r="B30" s="117" t="s">
        <v>221</v>
      </c>
      <c r="C30" s="109">
        <f>C31+C34</f>
        <v>0</v>
      </c>
    </row>
    <row r="31" spans="1:3" s="71" customFormat="1">
      <c r="A31" s="118">
        <v>25</v>
      </c>
      <c r="B31" s="107" t="s">
        <v>220</v>
      </c>
      <c r="C31" s="120">
        <f>C32+C33</f>
        <v>0</v>
      </c>
    </row>
    <row r="32" spans="1:3" s="71" customFormat="1">
      <c r="A32" s="118">
        <v>26</v>
      </c>
      <c r="B32" s="121" t="s">
        <v>301</v>
      </c>
      <c r="C32" s="106">
        <v>0</v>
      </c>
    </row>
    <row r="33" spans="1:3" s="71" customFormat="1">
      <c r="A33" s="118">
        <v>27</v>
      </c>
      <c r="B33" s="121" t="s">
        <v>219</v>
      </c>
      <c r="C33" s="106">
        <v>0</v>
      </c>
    </row>
    <row r="34" spans="1:3" s="71" customFormat="1">
      <c r="A34" s="118">
        <v>28</v>
      </c>
      <c r="B34" s="107" t="s">
        <v>218</v>
      </c>
      <c r="C34" s="106">
        <v>0</v>
      </c>
    </row>
    <row r="35" spans="1:3" s="71" customFormat="1">
      <c r="A35" s="118">
        <v>29</v>
      </c>
      <c r="B35" s="117" t="s">
        <v>217</v>
      </c>
      <c r="C35" s="109">
        <f>SUM(C36:C40)</f>
        <v>0</v>
      </c>
    </row>
    <row r="36" spans="1:3" s="71" customFormat="1">
      <c r="A36" s="118">
        <v>30</v>
      </c>
      <c r="B36" s="112" t="s">
        <v>216</v>
      </c>
      <c r="C36" s="106">
        <v>0</v>
      </c>
    </row>
    <row r="37" spans="1:3" s="71" customFormat="1">
      <c r="A37" s="118">
        <v>31</v>
      </c>
      <c r="B37" s="113" t="s">
        <v>215</v>
      </c>
      <c r="C37" s="106">
        <v>0</v>
      </c>
    </row>
    <row r="38" spans="1:3" s="71" customFormat="1" ht="25.5">
      <c r="A38" s="118">
        <v>32</v>
      </c>
      <c r="B38" s="112" t="s">
        <v>214</v>
      </c>
      <c r="C38" s="106">
        <v>0</v>
      </c>
    </row>
    <row r="39" spans="1:3" s="71" customFormat="1" ht="25.5">
      <c r="A39" s="118">
        <v>33</v>
      </c>
      <c r="B39" s="112" t="s">
        <v>203</v>
      </c>
      <c r="C39" s="106">
        <v>0</v>
      </c>
    </row>
    <row r="40" spans="1:3" s="71" customFormat="1">
      <c r="A40" s="118">
        <v>34</v>
      </c>
      <c r="B40" s="116" t="s">
        <v>213</v>
      </c>
      <c r="C40" s="106">
        <v>0</v>
      </c>
    </row>
    <row r="41" spans="1:3" s="71" customFormat="1">
      <c r="A41" s="118">
        <v>35</v>
      </c>
      <c r="B41" s="117" t="s">
        <v>212</v>
      </c>
      <c r="C41" s="109">
        <f>C30-C35</f>
        <v>0</v>
      </c>
    </row>
    <row r="42" spans="1:3" s="71" customFormat="1">
      <c r="A42" s="118"/>
      <c r="B42" s="119"/>
      <c r="C42" s="111"/>
    </row>
    <row r="43" spans="1:3" s="71" customFormat="1">
      <c r="A43" s="118">
        <v>36</v>
      </c>
      <c r="B43" s="122" t="s">
        <v>211</v>
      </c>
      <c r="C43" s="109">
        <f>SUM(C44:C46)</f>
        <v>41912068.646332502</v>
      </c>
    </row>
    <row r="44" spans="1:3" s="71" customFormat="1">
      <c r="A44" s="118">
        <v>37</v>
      </c>
      <c r="B44" s="107" t="s">
        <v>210</v>
      </c>
      <c r="C44" s="106">
        <v>31013000</v>
      </c>
    </row>
    <row r="45" spans="1:3" s="71" customFormat="1">
      <c r="A45" s="118">
        <v>38</v>
      </c>
      <c r="B45" s="107" t="s">
        <v>209</v>
      </c>
      <c r="C45" s="106">
        <v>0</v>
      </c>
    </row>
    <row r="46" spans="1:3" s="71" customFormat="1">
      <c r="A46" s="118">
        <v>39</v>
      </c>
      <c r="B46" s="107" t="s">
        <v>208</v>
      </c>
      <c r="C46" s="106">
        <v>10899068.646332502</v>
      </c>
    </row>
    <row r="47" spans="1:3" s="71" customFormat="1">
      <c r="A47" s="118">
        <v>40</v>
      </c>
      <c r="B47" s="122" t="s">
        <v>207</v>
      </c>
      <c r="C47" s="109">
        <f>SUM(C48:C51)</f>
        <v>0</v>
      </c>
    </row>
    <row r="48" spans="1:3" s="71" customFormat="1">
      <c r="A48" s="118">
        <v>41</v>
      </c>
      <c r="B48" s="112" t="s">
        <v>206</v>
      </c>
      <c r="C48" s="106">
        <v>0</v>
      </c>
    </row>
    <row r="49" spans="1:3" s="71" customFormat="1">
      <c r="A49" s="118">
        <v>42</v>
      </c>
      <c r="B49" s="113" t="s">
        <v>205</v>
      </c>
      <c r="C49" s="106">
        <v>0</v>
      </c>
    </row>
    <row r="50" spans="1:3" s="71" customFormat="1">
      <c r="A50" s="118">
        <v>43</v>
      </c>
      <c r="B50" s="112" t="s">
        <v>204</v>
      </c>
      <c r="C50" s="106">
        <v>0</v>
      </c>
    </row>
    <row r="51" spans="1:3" s="71" customFormat="1" ht="25.5">
      <c r="A51" s="118">
        <v>44</v>
      </c>
      <c r="B51" s="112" t="s">
        <v>203</v>
      </c>
      <c r="C51" s="106">
        <v>0</v>
      </c>
    </row>
    <row r="52" spans="1:3" s="71" customFormat="1" ht="13.5" thickBot="1">
      <c r="A52" s="123">
        <v>45</v>
      </c>
      <c r="B52" s="124" t="s">
        <v>202</v>
      </c>
      <c r="C52" s="125">
        <f>C43-C47</f>
        <v>41912068.646332502</v>
      </c>
    </row>
    <row r="55" spans="1:3">
      <c r="B55" s="4" t="s">
        <v>7</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7" sqref="C17"/>
    </sheetView>
  </sheetViews>
  <sheetFormatPr defaultColWidth="9.140625" defaultRowHeight="12.75"/>
  <cols>
    <col min="1" max="1" width="9.42578125" style="287" bestFit="1" customWidth="1"/>
    <col min="2" max="2" width="59" style="287" customWidth="1"/>
    <col min="3" max="3" width="16.7109375" style="287" bestFit="1" customWidth="1"/>
    <col min="4" max="4" width="13.28515625" style="287" bestFit="1" customWidth="1"/>
    <col min="5" max="16384" width="9.140625" style="287"/>
  </cols>
  <sheetData>
    <row r="1" spans="1:4" ht="15">
      <c r="A1" s="341" t="s">
        <v>30</v>
      </c>
      <c r="B1" s="3" t="str">
        <f>'Info '!C2</f>
        <v>JSC " Halyk Bank Georgia"</v>
      </c>
    </row>
    <row r="2" spans="1:4" s="255" customFormat="1" ht="15.75" customHeight="1">
      <c r="A2" s="255" t="s">
        <v>31</v>
      </c>
      <c r="B2" s="435">
        <f>'1. key ratios '!B2</f>
        <v>44651</v>
      </c>
    </row>
    <row r="3" spans="1:4" s="255" customFormat="1" ht="15.75" customHeight="1"/>
    <row r="4" spans="1:4" ht="13.5" thickBot="1">
      <c r="A4" s="309" t="s">
        <v>404</v>
      </c>
      <c r="B4" s="349" t="s">
        <v>405</v>
      </c>
    </row>
    <row r="5" spans="1:4" s="350" customFormat="1" ht="12.75" customHeight="1">
      <c r="A5" s="414"/>
      <c r="B5" s="415" t="s">
        <v>408</v>
      </c>
      <c r="C5" s="342" t="s">
        <v>406</v>
      </c>
      <c r="D5" s="343" t="s">
        <v>407</v>
      </c>
    </row>
    <row r="6" spans="1:4" s="351" customFormat="1">
      <c r="A6" s="344">
        <v>1</v>
      </c>
      <c r="B6" s="406" t="s">
        <v>409</v>
      </c>
      <c r="C6" s="406"/>
      <c r="D6" s="345"/>
    </row>
    <row r="7" spans="1:4" s="351" customFormat="1">
      <c r="A7" s="346" t="s">
        <v>395</v>
      </c>
      <c r="B7" s="407" t="s">
        <v>410</v>
      </c>
      <c r="C7" s="398">
        <v>4.4999999999999998E-2</v>
      </c>
      <c r="D7" s="399">
        <f>C7*'5. RWA '!$C$13</f>
        <v>41796032.915358901</v>
      </c>
    </row>
    <row r="8" spans="1:4" s="351" customFormat="1">
      <c r="A8" s="346" t="s">
        <v>396</v>
      </c>
      <c r="B8" s="407" t="s">
        <v>411</v>
      </c>
      <c r="C8" s="400">
        <v>0.06</v>
      </c>
      <c r="D8" s="399">
        <f>C8*'5. RWA '!$C$13</f>
        <v>55728043.887145199</v>
      </c>
    </row>
    <row r="9" spans="1:4" s="351" customFormat="1">
      <c r="A9" s="346" t="s">
        <v>397</v>
      </c>
      <c r="B9" s="407" t="s">
        <v>412</v>
      </c>
      <c r="C9" s="400">
        <v>0.08</v>
      </c>
      <c r="D9" s="399">
        <f>C9*'5. RWA '!$C$13</f>
        <v>74304058.516193599</v>
      </c>
    </row>
    <row r="10" spans="1:4" s="351" customFormat="1">
      <c r="A10" s="344" t="s">
        <v>398</v>
      </c>
      <c r="B10" s="406" t="s">
        <v>413</v>
      </c>
      <c r="C10" s="401"/>
      <c r="D10" s="408"/>
    </row>
    <row r="11" spans="1:4" s="352" customFormat="1">
      <c r="A11" s="347" t="s">
        <v>399</v>
      </c>
      <c r="B11" s="397" t="s">
        <v>479</v>
      </c>
      <c r="C11" s="402">
        <v>0</v>
      </c>
      <c r="D11" s="399">
        <f>C11*'5. RWA '!$C$13</f>
        <v>0</v>
      </c>
    </row>
    <row r="12" spans="1:4" s="352" customFormat="1">
      <c r="A12" s="347" t="s">
        <v>400</v>
      </c>
      <c r="B12" s="397" t="s">
        <v>414</v>
      </c>
      <c r="C12" s="402">
        <v>0</v>
      </c>
      <c r="D12" s="399">
        <f>C12*'5. RWA '!$C$13</f>
        <v>0</v>
      </c>
    </row>
    <row r="13" spans="1:4" s="352" customFormat="1">
      <c r="A13" s="347" t="s">
        <v>401</v>
      </c>
      <c r="B13" s="397" t="s">
        <v>415</v>
      </c>
      <c r="C13" s="402"/>
      <c r="D13" s="399">
        <f>C13*'5. RWA '!$C$13</f>
        <v>0</v>
      </c>
    </row>
    <row r="14" spans="1:4" s="352" customFormat="1">
      <c r="A14" s="344" t="s">
        <v>402</v>
      </c>
      <c r="B14" s="406" t="s">
        <v>476</v>
      </c>
      <c r="C14" s="403"/>
      <c r="D14" s="409"/>
    </row>
    <row r="15" spans="1:4" s="352" customFormat="1">
      <c r="A15" s="347">
        <v>3.1</v>
      </c>
      <c r="B15" s="397" t="s">
        <v>420</v>
      </c>
      <c r="C15" s="402">
        <v>2.3142839600320653E-2</v>
      </c>
      <c r="D15" s="399">
        <f>C15*'5. RWA '!$C$13</f>
        <v>21495086.348663852</v>
      </c>
    </row>
    <row r="16" spans="1:4" s="352" customFormat="1">
      <c r="A16" s="347">
        <v>3.2</v>
      </c>
      <c r="B16" s="397" t="s">
        <v>421</v>
      </c>
      <c r="C16" s="402">
        <v>3.0890761330485964E-2</v>
      </c>
      <c r="D16" s="399">
        <f>C16*'5. RWA '!$C$13</f>
        <v>28691361.718877494</v>
      </c>
    </row>
    <row r="17" spans="1:6" s="351" customFormat="1">
      <c r="A17" s="347">
        <v>3.3</v>
      </c>
      <c r="B17" s="397" t="s">
        <v>422</v>
      </c>
      <c r="C17" s="402">
        <v>4.896146246309456E-2</v>
      </c>
      <c r="D17" s="399">
        <f>C17*'5. RWA '!$C$13</f>
        <v>45475442.148702435</v>
      </c>
    </row>
    <row r="18" spans="1:6" s="350" customFormat="1" ht="12.75" customHeight="1">
      <c r="A18" s="412"/>
      <c r="B18" s="413" t="s">
        <v>475</v>
      </c>
      <c r="C18" s="404" t="s">
        <v>406</v>
      </c>
      <c r="D18" s="410" t="s">
        <v>407</v>
      </c>
    </row>
    <row r="19" spans="1:6" s="351" customFormat="1">
      <c r="A19" s="348">
        <v>4</v>
      </c>
      <c r="B19" s="397" t="s">
        <v>416</v>
      </c>
      <c r="C19" s="402">
        <f>C7+C11+C12+C13+C15</f>
        <v>6.8142839600320651E-2</v>
      </c>
      <c r="D19" s="399">
        <f>C19*'5. RWA '!$C$13</f>
        <v>63291119.264022753</v>
      </c>
    </row>
    <row r="20" spans="1:6" s="351" customFormat="1">
      <c r="A20" s="348">
        <v>5</v>
      </c>
      <c r="B20" s="397" t="s">
        <v>136</v>
      </c>
      <c r="C20" s="402">
        <f>C8+C11+C12+C13+C16</f>
        <v>9.0890761330485959E-2</v>
      </c>
      <c r="D20" s="399">
        <f>C20*'5. RWA '!$C$13</f>
        <v>84419405.606022686</v>
      </c>
    </row>
    <row r="21" spans="1:6" s="351" customFormat="1" ht="13.5" thickBot="1">
      <c r="A21" s="353" t="s">
        <v>403</v>
      </c>
      <c r="B21" s="354" t="s">
        <v>417</v>
      </c>
      <c r="C21" s="405">
        <f>C9+C11+C12+C13+C17</f>
        <v>0.12896146246309456</v>
      </c>
      <c r="D21" s="411">
        <f>C21*'5. RWA '!$C$13</f>
        <v>119779500.66489604</v>
      </c>
    </row>
    <row r="22" spans="1:6">
      <c r="F22" s="309"/>
    </row>
    <row r="23" spans="1:6" ht="51">
      <c r="B23" s="308"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21" activePane="bottomRight" state="frozen"/>
      <selection activeCell="B47" sqref="B47"/>
      <selection pane="topRight" activeCell="B47" sqref="B47"/>
      <selection pane="bottomLeft" activeCell="B47" sqref="B47"/>
      <selection pane="bottomRight" activeCell="B3" sqref="B3"/>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 Halyk Bank Georgia"</v>
      </c>
      <c r="E1" s="4"/>
      <c r="F1" s="4"/>
    </row>
    <row r="2" spans="1:6" s="85" customFormat="1" ht="15.75" customHeight="1">
      <c r="A2" s="2" t="s">
        <v>31</v>
      </c>
      <c r="B2" s="435">
        <f>'1. key ratios '!B2</f>
        <v>44651</v>
      </c>
    </row>
    <row r="3" spans="1:6" s="85" customFormat="1" ht="15.75" customHeight="1">
      <c r="A3" s="126"/>
    </row>
    <row r="4" spans="1:6" s="85" customFormat="1" ht="15.75" customHeight="1" thickBot="1">
      <c r="A4" s="85" t="s">
        <v>86</v>
      </c>
      <c r="B4" s="246" t="s">
        <v>285</v>
      </c>
      <c r="D4" s="47" t="s">
        <v>73</v>
      </c>
    </row>
    <row r="5" spans="1:6" ht="25.5">
      <c r="A5" s="127" t="s">
        <v>6</v>
      </c>
      <c r="B5" s="277" t="s">
        <v>339</v>
      </c>
      <c r="C5" s="128" t="s">
        <v>92</v>
      </c>
      <c r="D5" s="129" t="s">
        <v>93</v>
      </c>
    </row>
    <row r="6" spans="1:6">
      <c r="A6" s="91">
        <v>1</v>
      </c>
      <c r="B6" s="130" t="s">
        <v>35</v>
      </c>
      <c r="C6" s="131">
        <v>12122051</v>
      </c>
      <c r="D6" s="132"/>
      <c r="E6" s="133"/>
    </row>
    <row r="7" spans="1:6">
      <c r="A7" s="91">
        <v>2</v>
      </c>
      <c r="B7" s="134" t="s">
        <v>36</v>
      </c>
      <c r="C7" s="131">
        <v>174382600</v>
      </c>
      <c r="D7" s="135"/>
      <c r="E7" s="133"/>
    </row>
    <row r="8" spans="1:6">
      <c r="A8" s="91">
        <v>3</v>
      </c>
      <c r="B8" s="134" t="s">
        <v>37</v>
      </c>
      <c r="C8" s="131">
        <v>40903649</v>
      </c>
      <c r="D8" s="135"/>
      <c r="E8" s="133"/>
    </row>
    <row r="9" spans="1:6">
      <c r="A9" s="91">
        <v>4</v>
      </c>
      <c r="B9" s="134" t="s">
        <v>38</v>
      </c>
      <c r="C9" s="131">
        <v>0</v>
      </c>
      <c r="D9" s="135"/>
      <c r="E9" s="133"/>
    </row>
    <row r="10" spans="1:6">
      <c r="A10" s="91">
        <v>5</v>
      </c>
      <c r="B10" s="134" t="s">
        <v>39</v>
      </c>
      <c r="C10" s="131">
        <v>16603179</v>
      </c>
      <c r="D10" s="135"/>
      <c r="E10" s="133"/>
    </row>
    <row r="11" spans="1:6">
      <c r="A11" s="91">
        <v>6.1</v>
      </c>
      <c r="B11" s="247" t="s">
        <v>40</v>
      </c>
      <c r="C11" s="131">
        <v>726076973</v>
      </c>
      <c r="D11" s="136"/>
      <c r="E11" s="137"/>
    </row>
    <row r="12" spans="1:6">
      <c r="A12" s="91">
        <v>6.2</v>
      </c>
      <c r="B12" s="248" t="s">
        <v>41</v>
      </c>
      <c r="C12" s="131">
        <v>-38612184</v>
      </c>
      <c r="D12" s="136"/>
      <c r="E12" s="137"/>
    </row>
    <row r="13" spans="1:6">
      <c r="A13" s="91" t="s">
        <v>710</v>
      </c>
      <c r="B13" s="139" t="s">
        <v>712</v>
      </c>
      <c r="C13" s="131">
        <v>11582656.379999999</v>
      </c>
      <c r="D13" s="136"/>
      <c r="E13" s="137"/>
    </row>
    <row r="14" spans="1:6">
      <c r="A14" s="91" t="s">
        <v>711</v>
      </c>
      <c r="B14" s="139" t="s">
        <v>713</v>
      </c>
      <c r="C14" s="131">
        <v>10899068.646332502</v>
      </c>
      <c r="D14" s="136"/>
      <c r="E14" s="137"/>
    </row>
    <row r="15" spans="1:6">
      <c r="A15" s="91">
        <v>6</v>
      </c>
      <c r="B15" s="134" t="s">
        <v>42</v>
      </c>
      <c r="C15" s="138">
        <f>C11+C12</f>
        <v>687464789</v>
      </c>
      <c r="D15" s="136"/>
      <c r="E15" s="133"/>
    </row>
    <row r="16" spans="1:6">
      <c r="A16" s="91">
        <v>7</v>
      </c>
      <c r="B16" s="134" t="s">
        <v>43</v>
      </c>
      <c r="C16" s="131">
        <v>7274515</v>
      </c>
      <c r="D16" s="135"/>
      <c r="E16" s="133"/>
    </row>
    <row r="17" spans="1:5">
      <c r="A17" s="91">
        <v>8</v>
      </c>
      <c r="B17" s="275" t="s">
        <v>198</v>
      </c>
      <c r="C17" s="131">
        <v>7828664.4400000004</v>
      </c>
      <c r="D17" s="135"/>
      <c r="E17" s="133"/>
    </row>
    <row r="18" spans="1:5">
      <c r="A18" s="91">
        <v>9</v>
      </c>
      <c r="B18" s="134" t="s">
        <v>44</v>
      </c>
      <c r="C18" s="131">
        <v>54000</v>
      </c>
      <c r="D18" s="135"/>
      <c r="E18" s="133"/>
    </row>
    <row r="19" spans="1:5">
      <c r="A19" s="91">
        <v>9.1</v>
      </c>
      <c r="B19" s="139" t="s">
        <v>88</v>
      </c>
      <c r="C19" s="131">
        <v>0</v>
      </c>
      <c r="D19" s="135"/>
      <c r="E19" s="133"/>
    </row>
    <row r="20" spans="1:5">
      <c r="A20" s="91">
        <v>9.1999999999999993</v>
      </c>
      <c r="B20" s="139" t="s">
        <v>89</v>
      </c>
      <c r="C20" s="131">
        <v>0</v>
      </c>
      <c r="D20" s="135"/>
      <c r="E20" s="133"/>
    </row>
    <row r="21" spans="1:5">
      <c r="A21" s="91">
        <v>9.3000000000000007</v>
      </c>
      <c r="B21" s="249" t="s">
        <v>267</v>
      </c>
      <c r="C21" s="131">
        <v>0</v>
      </c>
      <c r="D21" s="135"/>
      <c r="E21" s="133"/>
    </row>
    <row r="22" spans="1:5">
      <c r="A22" s="91">
        <v>10</v>
      </c>
      <c r="B22" s="134" t="s">
        <v>45</v>
      </c>
      <c r="C22" s="131">
        <v>21450586</v>
      </c>
      <c r="D22" s="135"/>
      <c r="E22" s="133"/>
    </row>
    <row r="23" spans="1:5">
      <c r="A23" s="91">
        <v>10.1</v>
      </c>
      <c r="B23" s="139" t="s">
        <v>90</v>
      </c>
      <c r="C23" s="131">
        <v>4576553</v>
      </c>
      <c r="D23" s="140" t="s">
        <v>91</v>
      </c>
      <c r="E23" s="133"/>
    </row>
    <row r="24" spans="1:5">
      <c r="A24" s="91">
        <v>11</v>
      </c>
      <c r="B24" s="141" t="s">
        <v>46</v>
      </c>
      <c r="C24" s="142"/>
      <c r="D24" s="143"/>
      <c r="E24" s="133"/>
    </row>
    <row r="25" spans="1:5" ht="15">
      <c r="A25" s="91">
        <v>12</v>
      </c>
      <c r="B25" s="144" t="s">
        <v>47</v>
      </c>
      <c r="C25" s="145">
        <f>SUM(C6:C10,C15:C18,C22,C24)</f>
        <v>968084033.44000006</v>
      </c>
      <c r="D25" s="146"/>
      <c r="E25" s="147"/>
    </row>
    <row r="26" spans="1:5">
      <c r="A26" s="91">
        <v>13</v>
      </c>
      <c r="B26" s="134" t="s">
        <v>49</v>
      </c>
      <c r="C26" s="131">
        <v>51717055</v>
      </c>
      <c r="D26" s="148"/>
      <c r="E26" s="133"/>
    </row>
    <row r="27" spans="1:5">
      <c r="A27" s="91">
        <v>14</v>
      </c>
      <c r="B27" s="134" t="s">
        <v>50</v>
      </c>
      <c r="C27" s="131">
        <v>216992037.73000014</v>
      </c>
      <c r="D27" s="135"/>
      <c r="E27" s="133"/>
    </row>
    <row r="28" spans="1:5">
      <c r="A28" s="91">
        <v>15</v>
      </c>
      <c r="B28" s="134" t="s">
        <v>51</v>
      </c>
      <c r="C28" s="131">
        <v>8571630.959999999</v>
      </c>
      <c r="D28" s="135"/>
      <c r="E28" s="133"/>
    </row>
    <row r="29" spans="1:5">
      <c r="A29" s="91">
        <v>16</v>
      </c>
      <c r="B29" s="134" t="s">
        <v>52</v>
      </c>
      <c r="C29" s="131">
        <v>107111497.98000002</v>
      </c>
      <c r="D29" s="135"/>
      <c r="E29" s="133"/>
    </row>
    <row r="30" spans="1:5">
      <c r="A30" s="91">
        <v>17</v>
      </c>
      <c r="B30" s="134" t="s">
        <v>53</v>
      </c>
      <c r="C30" s="131">
        <v>0</v>
      </c>
      <c r="D30" s="135"/>
      <c r="E30" s="133"/>
    </row>
    <row r="31" spans="1:5">
      <c r="A31" s="91">
        <v>18</v>
      </c>
      <c r="B31" s="134" t="s">
        <v>54</v>
      </c>
      <c r="C31" s="131">
        <v>416896320</v>
      </c>
      <c r="D31" s="135"/>
      <c r="E31" s="133"/>
    </row>
    <row r="32" spans="1:5">
      <c r="A32" s="91">
        <v>19</v>
      </c>
      <c r="B32" s="134" t="s">
        <v>55</v>
      </c>
      <c r="C32" s="131">
        <v>13967328</v>
      </c>
      <c r="D32" s="135"/>
      <c r="E32" s="133"/>
    </row>
    <row r="33" spans="1:5">
      <c r="A33" s="91">
        <v>20</v>
      </c>
      <c r="B33" s="134" t="s">
        <v>56</v>
      </c>
      <c r="C33" s="131">
        <v>10377841.91</v>
      </c>
      <c r="D33" s="135"/>
      <c r="E33" s="133"/>
    </row>
    <row r="34" spans="1:5">
      <c r="A34" s="91">
        <v>20.100000000000001</v>
      </c>
      <c r="B34" s="149" t="s">
        <v>715</v>
      </c>
      <c r="C34" s="131">
        <v>0</v>
      </c>
      <c r="D34" s="143"/>
      <c r="E34" s="133"/>
    </row>
    <row r="35" spans="1:5">
      <c r="A35" s="91">
        <v>21</v>
      </c>
      <c r="B35" s="141" t="s">
        <v>57</v>
      </c>
      <c r="C35" s="131">
        <v>31013000</v>
      </c>
      <c r="D35" s="143"/>
      <c r="E35" s="133"/>
    </row>
    <row r="36" spans="1:5">
      <c r="A36" s="91">
        <v>21.1</v>
      </c>
      <c r="B36" s="149" t="s">
        <v>714</v>
      </c>
      <c r="C36" s="131">
        <v>31013000</v>
      </c>
      <c r="D36" s="150"/>
      <c r="E36" s="133"/>
    </row>
    <row r="37" spans="1:5" ht="15">
      <c r="A37" s="91">
        <v>22</v>
      </c>
      <c r="B37" s="144" t="s">
        <v>58</v>
      </c>
      <c r="C37" s="145">
        <f>SUM(C26:C35)</f>
        <v>856646711.58000004</v>
      </c>
      <c r="D37" s="146"/>
      <c r="E37" s="147"/>
    </row>
    <row r="38" spans="1:5">
      <c r="A38" s="91">
        <v>23</v>
      </c>
      <c r="B38" s="141" t="s">
        <v>60</v>
      </c>
      <c r="C38" s="131">
        <v>76000000</v>
      </c>
      <c r="D38" s="135"/>
      <c r="E38" s="133"/>
    </row>
    <row r="39" spans="1:5">
      <c r="A39" s="91">
        <v>24</v>
      </c>
      <c r="B39" s="141" t="s">
        <v>61</v>
      </c>
      <c r="C39" s="131">
        <v>0</v>
      </c>
      <c r="D39" s="135"/>
      <c r="E39" s="133"/>
    </row>
    <row r="40" spans="1:5">
      <c r="A40" s="91">
        <v>25</v>
      </c>
      <c r="B40" s="141" t="s">
        <v>62</v>
      </c>
      <c r="C40" s="131">
        <v>0</v>
      </c>
      <c r="D40" s="135"/>
      <c r="E40" s="133"/>
    </row>
    <row r="41" spans="1:5">
      <c r="A41" s="91">
        <v>26</v>
      </c>
      <c r="B41" s="141" t="s">
        <v>63</v>
      </c>
      <c r="C41" s="131">
        <v>0</v>
      </c>
      <c r="D41" s="135"/>
      <c r="E41" s="133"/>
    </row>
    <row r="42" spans="1:5">
      <c r="A42" s="91">
        <v>27</v>
      </c>
      <c r="B42" s="141" t="s">
        <v>64</v>
      </c>
      <c r="C42" s="131">
        <v>0</v>
      </c>
      <c r="D42" s="135"/>
      <c r="E42" s="133"/>
    </row>
    <row r="43" spans="1:5">
      <c r="A43" s="91">
        <v>28</v>
      </c>
      <c r="B43" s="141" t="s">
        <v>65</v>
      </c>
      <c r="C43" s="131">
        <v>42849533</v>
      </c>
      <c r="D43" s="135"/>
      <c r="E43" s="133"/>
    </row>
    <row r="44" spans="1:5">
      <c r="A44" s="91">
        <v>29</v>
      </c>
      <c r="B44" s="141" t="s">
        <v>66</v>
      </c>
      <c r="C44" s="131">
        <v>1952778</v>
      </c>
      <c r="D44" s="135"/>
      <c r="E44" s="133"/>
    </row>
    <row r="45" spans="1:5" ht="15.75" thickBot="1">
      <c r="A45" s="151">
        <v>30</v>
      </c>
      <c r="B45" s="152" t="s">
        <v>265</v>
      </c>
      <c r="C45" s="153">
        <f>SUM(C38:C44)</f>
        <v>120802311</v>
      </c>
      <c r="D45" s="154"/>
      <c r="E45" s="14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5" bestFit="1" customWidth="1"/>
    <col min="17" max="17" width="14.7109375" style="45" customWidth="1"/>
    <col min="18" max="18" width="13" style="45" bestFit="1" customWidth="1"/>
    <col min="19" max="19" width="34.85546875" style="45" customWidth="1"/>
    <col min="20" max="16384" width="9.140625" style="45"/>
  </cols>
  <sheetData>
    <row r="1" spans="1:19">
      <c r="A1" s="2" t="s">
        <v>30</v>
      </c>
      <c r="B1" s="3" t="str">
        <f>'Info '!C2</f>
        <v>JSC " Halyk Bank Georgia"</v>
      </c>
    </row>
    <row r="2" spans="1:19">
      <c r="A2" s="2" t="s">
        <v>31</v>
      </c>
      <c r="B2" s="435">
        <f>'1. key ratios '!B2</f>
        <v>44651</v>
      </c>
    </row>
    <row r="4" spans="1:19" ht="26.25" thickBot="1">
      <c r="A4" s="4" t="s">
        <v>248</v>
      </c>
      <c r="B4" s="296" t="s">
        <v>374</v>
      </c>
    </row>
    <row r="5" spans="1:19" s="285" customFormat="1">
      <c r="A5" s="280"/>
      <c r="B5" s="281"/>
      <c r="C5" s="282" t="s">
        <v>0</v>
      </c>
      <c r="D5" s="282" t="s">
        <v>1</v>
      </c>
      <c r="E5" s="282" t="s">
        <v>2</v>
      </c>
      <c r="F5" s="282" t="s">
        <v>3</v>
      </c>
      <c r="G5" s="282" t="s">
        <v>4</v>
      </c>
      <c r="H5" s="282" t="s">
        <v>5</v>
      </c>
      <c r="I5" s="282" t="s">
        <v>8</v>
      </c>
      <c r="J5" s="282" t="s">
        <v>9</v>
      </c>
      <c r="K5" s="282" t="s">
        <v>10</v>
      </c>
      <c r="L5" s="282" t="s">
        <v>11</v>
      </c>
      <c r="M5" s="282" t="s">
        <v>12</v>
      </c>
      <c r="N5" s="282" t="s">
        <v>13</v>
      </c>
      <c r="O5" s="282" t="s">
        <v>357</v>
      </c>
      <c r="P5" s="282" t="s">
        <v>358</v>
      </c>
      <c r="Q5" s="282" t="s">
        <v>359</v>
      </c>
      <c r="R5" s="283" t="s">
        <v>360</v>
      </c>
      <c r="S5" s="284" t="s">
        <v>361</v>
      </c>
    </row>
    <row r="6" spans="1:19" s="285" customFormat="1" ht="99" customHeight="1">
      <c r="A6" s="286"/>
      <c r="B6" s="661" t="s">
        <v>362</v>
      </c>
      <c r="C6" s="657">
        <v>0</v>
      </c>
      <c r="D6" s="658"/>
      <c r="E6" s="657">
        <v>0.2</v>
      </c>
      <c r="F6" s="658"/>
      <c r="G6" s="657">
        <v>0.35</v>
      </c>
      <c r="H6" s="658"/>
      <c r="I6" s="657">
        <v>0.5</v>
      </c>
      <c r="J6" s="658"/>
      <c r="K6" s="657">
        <v>0.75</v>
      </c>
      <c r="L6" s="658"/>
      <c r="M6" s="657">
        <v>1</v>
      </c>
      <c r="N6" s="658"/>
      <c r="O6" s="657">
        <v>1.5</v>
      </c>
      <c r="P6" s="658"/>
      <c r="Q6" s="657">
        <v>2.5</v>
      </c>
      <c r="R6" s="658"/>
      <c r="S6" s="659" t="s">
        <v>247</v>
      </c>
    </row>
    <row r="7" spans="1:19" s="285" customFormat="1" ht="30.75" customHeight="1">
      <c r="A7" s="286"/>
      <c r="B7" s="662"/>
      <c r="C7" s="276" t="s">
        <v>250</v>
      </c>
      <c r="D7" s="276" t="s">
        <v>249</v>
      </c>
      <c r="E7" s="276" t="s">
        <v>250</v>
      </c>
      <c r="F7" s="276" t="s">
        <v>249</v>
      </c>
      <c r="G7" s="276" t="s">
        <v>250</v>
      </c>
      <c r="H7" s="276" t="s">
        <v>249</v>
      </c>
      <c r="I7" s="276" t="s">
        <v>250</v>
      </c>
      <c r="J7" s="276" t="s">
        <v>249</v>
      </c>
      <c r="K7" s="276" t="s">
        <v>250</v>
      </c>
      <c r="L7" s="276" t="s">
        <v>249</v>
      </c>
      <c r="M7" s="276" t="s">
        <v>250</v>
      </c>
      <c r="N7" s="276" t="s">
        <v>249</v>
      </c>
      <c r="O7" s="276" t="s">
        <v>250</v>
      </c>
      <c r="P7" s="276" t="s">
        <v>249</v>
      </c>
      <c r="Q7" s="276" t="s">
        <v>250</v>
      </c>
      <c r="R7" s="276" t="s">
        <v>249</v>
      </c>
      <c r="S7" s="660"/>
    </row>
    <row r="8" spans="1:19" s="157" customFormat="1">
      <c r="A8" s="155">
        <v>1</v>
      </c>
      <c r="B8" s="1" t="s">
        <v>95</v>
      </c>
      <c r="C8" s="156">
        <v>75844925</v>
      </c>
      <c r="D8" s="156">
        <v>0</v>
      </c>
      <c r="E8" s="156">
        <v>0</v>
      </c>
      <c r="F8" s="156">
        <v>0</v>
      </c>
      <c r="G8" s="156">
        <v>0</v>
      </c>
      <c r="H8" s="156">
        <v>0</v>
      </c>
      <c r="I8" s="156">
        <v>0</v>
      </c>
      <c r="J8" s="156">
        <v>0</v>
      </c>
      <c r="K8" s="156">
        <v>0</v>
      </c>
      <c r="L8" s="156">
        <v>0</v>
      </c>
      <c r="M8" s="156">
        <v>115140854</v>
      </c>
      <c r="N8" s="156">
        <v>0</v>
      </c>
      <c r="O8" s="156">
        <v>0</v>
      </c>
      <c r="P8" s="156">
        <v>0</v>
      </c>
      <c r="Q8" s="156">
        <v>0</v>
      </c>
      <c r="R8" s="156">
        <v>0</v>
      </c>
      <c r="S8" s="297">
        <f>$C$6*SUM(C8:D8)+$E$6*SUM(E8:F8)+$G$6*SUM(G8:H8)+$I$6*SUM(I8:J8)+$K$6*SUM(K8:L8)+$M$6*SUM(M8:N8)+$O$6*SUM(O8:P8)+$Q$6*SUM(Q8:R8)</f>
        <v>115140854</v>
      </c>
    </row>
    <row r="9" spans="1:19" s="157" customFormat="1">
      <c r="A9" s="155">
        <v>2</v>
      </c>
      <c r="B9" s="1" t="s">
        <v>96</v>
      </c>
      <c r="C9" s="156">
        <v>0</v>
      </c>
      <c r="D9" s="156">
        <v>0</v>
      </c>
      <c r="E9" s="156">
        <v>0</v>
      </c>
      <c r="F9" s="156">
        <v>0</v>
      </c>
      <c r="G9" s="156">
        <v>0</v>
      </c>
      <c r="H9" s="156">
        <v>0</v>
      </c>
      <c r="I9" s="156">
        <v>0</v>
      </c>
      <c r="J9" s="156">
        <v>0</v>
      </c>
      <c r="K9" s="156">
        <v>0</v>
      </c>
      <c r="L9" s="156">
        <v>0</v>
      </c>
      <c r="M9" s="156">
        <v>0</v>
      </c>
      <c r="N9" s="156">
        <v>0</v>
      </c>
      <c r="O9" s="156">
        <v>0</v>
      </c>
      <c r="P9" s="156">
        <v>0</v>
      </c>
      <c r="Q9" s="156">
        <v>0</v>
      </c>
      <c r="R9" s="156">
        <v>0</v>
      </c>
      <c r="S9" s="297">
        <f t="shared" ref="S9:S21" si="0">$C$6*SUM(C9:D9)+$E$6*SUM(E9:F9)+$G$6*SUM(G9:H9)+$I$6*SUM(I9:J9)+$K$6*SUM(K9:L9)+$M$6*SUM(M9:N9)+$O$6*SUM(O9:P9)+$Q$6*SUM(Q9:R9)</f>
        <v>0</v>
      </c>
    </row>
    <row r="10" spans="1:19" s="157" customFormat="1">
      <c r="A10" s="155">
        <v>3</v>
      </c>
      <c r="B10" s="1" t="s">
        <v>268</v>
      </c>
      <c r="C10" s="156">
        <v>0</v>
      </c>
      <c r="D10" s="156">
        <v>0</v>
      </c>
      <c r="E10" s="156">
        <v>0</v>
      </c>
      <c r="F10" s="156">
        <v>0</v>
      </c>
      <c r="G10" s="156">
        <v>0</v>
      </c>
      <c r="H10" s="156">
        <v>0</v>
      </c>
      <c r="I10" s="156">
        <v>0</v>
      </c>
      <c r="J10" s="156">
        <v>0</v>
      </c>
      <c r="K10" s="156">
        <v>0</v>
      </c>
      <c r="L10" s="156">
        <v>0</v>
      </c>
      <c r="M10" s="156">
        <v>0</v>
      </c>
      <c r="N10" s="156">
        <v>0</v>
      </c>
      <c r="O10" s="156">
        <v>0</v>
      </c>
      <c r="P10" s="156">
        <v>0</v>
      </c>
      <c r="Q10" s="156">
        <v>0</v>
      </c>
      <c r="R10" s="156">
        <v>0</v>
      </c>
      <c r="S10" s="297">
        <f t="shared" si="0"/>
        <v>0</v>
      </c>
    </row>
    <row r="11" spans="1:19" s="157" customFormat="1">
      <c r="A11" s="155">
        <v>4</v>
      </c>
      <c r="B11" s="1" t="s">
        <v>97</v>
      </c>
      <c r="C11" s="156">
        <v>0</v>
      </c>
      <c r="D11" s="156">
        <v>0</v>
      </c>
      <c r="E11" s="156">
        <v>0</v>
      </c>
      <c r="F11" s="156">
        <v>0</v>
      </c>
      <c r="G11" s="156">
        <v>0</v>
      </c>
      <c r="H11" s="156">
        <v>0</v>
      </c>
      <c r="I11" s="156">
        <v>0</v>
      </c>
      <c r="J11" s="156">
        <v>0</v>
      </c>
      <c r="K11" s="156">
        <v>0</v>
      </c>
      <c r="L11" s="156">
        <v>0</v>
      </c>
      <c r="M11" s="156">
        <v>0</v>
      </c>
      <c r="N11" s="156">
        <v>0</v>
      </c>
      <c r="O11" s="156">
        <v>0</v>
      </c>
      <c r="P11" s="156">
        <v>0</v>
      </c>
      <c r="Q11" s="156">
        <v>0</v>
      </c>
      <c r="R11" s="156">
        <v>0</v>
      </c>
      <c r="S11" s="297">
        <f t="shared" si="0"/>
        <v>0</v>
      </c>
    </row>
    <row r="12" spans="1:19" s="157" customFormat="1">
      <c r="A12" s="155">
        <v>5</v>
      </c>
      <c r="B12" s="1" t="s">
        <v>98</v>
      </c>
      <c r="C12" s="156">
        <v>0</v>
      </c>
      <c r="D12" s="156">
        <v>0</v>
      </c>
      <c r="E12" s="156">
        <v>0</v>
      </c>
      <c r="F12" s="156">
        <v>0</v>
      </c>
      <c r="G12" s="156">
        <v>0</v>
      </c>
      <c r="H12" s="156">
        <v>0</v>
      </c>
      <c r="I12" s="156">
        <v>0</v>
      </c>
      <c r="J12" s="156">
        <v>0</v>
      </c>
      <c r="K12" s="156">
        <v>0</v>
      </c>
      <c r="L12" s="156">
        <v>0</v>
      </c>
      <c r="M12" s="156">
        <v>0</v>
      </c>
      <c r="N12" s="156">
        <v>0</v>
      </c>
      <c r="O12" s="156">
        <v>0</v>
      </c>
      <c r="P12" s="156">
        <v>0</v>
      </c>
      <c r="Q12" s="156">
        <v>0</v>
      </c>
      <c r="R12" s="156">
        <v>0</v>
      </c>
      <c r="S12" s="297">
        <f t="shared" si="0"/>
        <v>0</v>
      </c>
    </row>
    <row r="13" spans="1:19" s="157" customFormat="1">
      <c r="A13" s="155">
        <v>6</v>
      </c>
      <c r="B13" s="1" t="s">
        <v>99</v>
      </c>
      <c r="C13" s="156">
        <v>0</v>
      </c>
      <c r="D13" s="156">
        <v>0</v>
      </c>
      <c r="E13" s="156">
        <v>14312266</v>
      </c>
      <c r="F13" s="156">
        <v>0</v>
      </c>
      <c r="G13" s="156">
        <v>0</v>
      </c>
      <c r="H13" s="156">
        <v>0</v>
      </c>
      <c r="I13" s="156">
        <v>26557419.890000001</v>
      </c>
      <c r="J13" s="156">
        <v>0</v>
      </c>
      <c r="K13" s="156">
        <v>0</v>
      </c>
      <c r="L13" s="156">
        <v>0</v>
      </c>
      <c r="M13" s="156">
        <v>33963.11</v>
      </c>
      <c r="N13" s="156">
        <v>0</v>
      </c>
      <c r="O13" s="156">
        <v>0</v>
      </c>
      <c r="P13" s="156">
        <v>0</v>
      </c>
      <c r="Q13" s="156">
        <v>0</v>
      </c>
      <c r="R13" s="156">
        <v>0</v>
      </c>
      <c r="S13" s="297">
        <f t="shared" si="0"/>
        <v>16175126.254999999</v>
      </c>
    </row>
    <row r="14" spans="1:19" s="157" customFormat="1">
      <c r="A14" s="155">
        <v>7</v>
      </c>
      <c r="B14" s="1" t="s">
        <v>100</v>
      </c>
      <c r="C14" s="156">
        <v>0</v>
      </c>
      <c r="D14" s="156">
        <v>0</v>
      </c>
      <c r="E14" s="156">
        <v>0</v>
      </c>
      <c r="F14" s="156">
        <v>0</v>
      </c>
      <c r="G14" s="156">
        <v>0</v>
      </c>
      <c r="H14" s="156">
        <v>0</v>
      </c>
      <c r="I14" s="156">
        <v>0</v>
      </c>
      <c r="J14" s="156">
        <v>0</v>
      </c>
      <c r="K14" s="156">
        <v>0</v>
      </c>
      <c r="L14" s="156">
        <v>0</v>
      </c>
      <c r="M14" s="156">
        <v>525017485.79000002</v>
      </c>
      <c r="N14" s="156">
        <v>8536987.2390000019</v>
      </c>
      <c r="O14" s="156">
        <v>0</v>
      </c>
      <c r="P14" s="156">
        <v>0</v>
      </c>
      <c r="Q14" s="156">
        <v>0</v>
      </c>
      <c r="R14" s="156">
        <v>0</v>
      </c>
      <c r="S14" s="297">
        <f t="shared" si="0"/>
        <v>533554473.02900004</v>
      </c>
    </row>
    <row r="15" spans="1:19" s="157" customFormat="1">
      <c r="A15" s="155">
        <v>8</v>
      </c>
      <c r="B15" s="1" t="s">
        <v>101</v>
      </c>
      <c r="C15" s="156">
        <v>0</v>
      </c>
      <c r="D15" s="156">
        <v>0</v>
      </c>
      <c r="E15" s="156">
        <v>0</v>
      </c>
      <c r="F15" s="156">
        <v>0</v>
      </c>
      <c r="G15" s="156">
        <v>0</v>
      </c>
      <c r="H15" s="156">
        <v>0</v>
      </c>
      <c r="I15" s="156">
        <v>0</v>
      </c>
      <c r="J15" s="156">
        <v>0</v>
      </c>
      <c r="K15" s="156">
        <v>0</v>
      </c>
      <c r="L15" s="156">
        <v>0</v>
      </c>
      <c r="M15" s="156">
        <v>0</v>
      </c>
      <c r="N15" s="156">
        <v>0</v>
      </c>
      <c r="O15" s="156">
        <v>0</v>
      </c>
      <c r="P15" s="156">
        <v>0</v>
      </c>
      <c r="Q15" s="156">
        <v>0</v>
      </c>
      <c r="R15" s="156">
        <v>0</v>
      </c>
      <c r="S15" s="297">
        <f t="shared" si="0"/>
        <v>0</v>
      </c>
    </row>
    <row r="16" spans="1:19" s="157" customFormat="1">
      <c r="A16" s="155">
        <v>9</v>
      </c>
      <c r="B16" s="1" t="s">
        <v>102</v>
      </c>
      <c r="C16" s="156">
        <v>0</v>
      </c>
      <c r="D16" s="156">
        <v>0</v>
      </c>
      <c r="E16" s="156">
        <v>0</v>
      </c>
      <c r="F16" s="156">
        <v>0</v>
      </c>
      <c r="G16" s="156">
        <v>0</v>
      </c>
      <c r="H16" s="156">
        <v>0</v>
      </c>
      <c r="I16" s="156">
        <v>0</v>
      </c>
      <c r="J16" s="156">
        <v>0</v>
      </c>
      <c r="K16" s="156">
        <v>0</v>
      </c>
      <c r="L16" s="156">
        <v>0</v>
      </c>
      <c r="M16" s="156">
        <v>0</v>
      </c>
      <c r="N16" s="156">
        <v>0</v>
      </c>
      <c r="O16" s="156">
        <v>0</v>
      </c>
      <c r="P16" s="156">
        <v>0</v>
      </c>
      <c r="Q16" s="156">
        <v>0</v>
      </c>
      <c r="R16" s="156">
        <v>0</v>
      </c>
      <c r="S16" s="297">
        <f t="shared" si="0"/>
        <v>0</v>
      </c>
    </row>
    <row r="17" spans="1:19" s="157" customFormat="1">
      <c r="A17" s="155">
        <v>10</v>
      </c>
      <c r="B17" s="1" t="s">
        <v>103</v>
      </c>
      <c r="C17" s="156">
        <v>0</v>
      </c>
      <c r="D17" s="156">
        <v>0</v>
      </c>
      <c r="E17" s="156">
        <v>0</v>
      </c>
      <c r="F17" s="156">
        <v>0</v>
      </c>
      <c r="G17" s="156">
        <v>0</v>
      </c>
      <c r="H17" s="156">
        <v>0</v>
      </c>
      <c r="I17" s="156">
        <v>0</v>
      </c>
      <c r="J17" s="156">
        <v>0</v>
      </c>
      <c r="K17" s="156">
        <v>0</v>
      </c>
      <c r="L17" s="156">
        <v>0</v>
      </c>
      <c r="M17" s="156">
        <v>17422360.16</v>
      </c>
      <c r="N17" s="156">
        <v>1487.9899999999998</v>
      </c>
      <c r="O17" s="156">
        <v>0</v>
      </c>
      <c r="P17" s="156">
        <v>0</v>
      </c>
      <c r="Q17" s="156">
        <v>0</v>
      </c>
      <c r="R17" s="156">
        <v>0</v>
      </c>
      <c r="S17" s="297">
        <f t="shared" si="0"/>
        <v>17423848.149999999</v>
      </c>
    </row>
    <row r="18" spans="1:19" s="157" customFormat="1">
      <c r="A18" s="155">
        <v>11</v>
      </c>
      <c r="B18" s="1" t="s">
        <v>104</v>
      </c>
      <c r="C18" s="156">
        <v>0</v>
      </c>
      <c r="D18" s="156">
        <v>0</v>
      </c>
      <c r="E18" s="156">
        <v>0</v>
      </c>
      <c r="F18" s="156">
        <v>0</v>
      </c>
      <c r="G18" s="156">
        <v>0</v>
      </c>
      <c r="H18" s="156">
        <v>0</v>
      </c>
      <c r="I18" s="156">
        <v>0</v>
      </c>
      <c r="J18" s="156">
        <v>0</v>
      </c>
      <c r="K18" s="156">
        <v>0</v>
      </c>
      <c r="L18" s="156">
        <v>0</v>
      </c>
      <c r="M18" s="156">
        <v>37677359.300000027</v>
      </c>
      <c r="N18" s="156">
        <v>15517.594999999998</v>
      </c>
      <c r="O18" s="156">
        <v>2045341.7700000003</v>
      </c>
      <c r="P18" s="156">
        <v>0</v>
      </c>
      <c r="Q18" s="156">
        <v>0</v>
      </c>
      <c r="R18" s="156">
        <v>0</v>
      </c>
      <c r="S18" s="297">
        <f t="shared" si="0"/>
        <v>40760889.550000027</v>
      </c>
    </row>
    <row r="19" spans="1:19" s="157" customFormat="1">
      <c r="A19" s="155">
        <v>12</v>
      </c>
      <c r="B19" s="1" t="s">
        <v>105</v>
      </c>
      <c r="C19" s="156">
        <v>0</v>
      </c>
      <c r="D19" s="156">
        <v>0</v>
      </c>
      <c r="E19" s="156">
        <v>0</v>
      </c>
      <c r="F19" s="156">
        <v>0</v>
      </c>
      <c r="G19" s="156">
        <v>0</v>
      </c>
      <c r="H19" s="156">
        <v>0</v>
      </c>
      <c r="I19" s="156">
        <v>0</v>
      </c>
      <c r="J19" s="156">
        <v>0</v>
      </c>
      <c r="K19" s="156">
        <v>0</v>
      </c>
      <c r="L19" s="156">
        <v>0</v>
      </c>
      <c r="M19" s="156">
        <v>0</v>
      </c>
      <c r="N19" s="156">
        <v>0</v>
      </c>
      <c r="O19" s="156">
        <v>0</v>
      </c>
      <c r="P19" s="156">
        <v>0</v>
      </c>
      <c r="Q19" s="156">
        <v>0</v>
      </c>
      <c r="R19" s="156">
        <v>0</v>
      </c>
      <c r="S19" s="297">
        <f t="shared" si="0"/>
        <v>0</v>
      </c>
    </row>
    <row r="20" spans="1:19" s="157" customFormat="1">
      <c r="A20" s="155">
        <v>13</v>
      </c>
      <c r="B20" s="1" t="s">
        <v>246</v>
      </c>
      <c r="C20" s="156">
        <v>0</v>
      </c>
      <c r="D20" s="156">
        <v>0</v>
      </c>
      <c r="E20" s="156">
        <v>0</v>
      </c>
      <c r="F20" s="156">
        <v>0</v>
      </c>
      <c r="G20" s="156">
        <v>0</v>
      </c>
      <c r="H20" s="156">
        <v>0</v>
      </c>
      <c r="I20" s="156">
        <v>0</v>
      </c>
      <c r="J20" s="156">
        <v>0</v>
      </c>
      <c r="K20" s="156">
        <v>0</v>
      </c>
      <c r="L20" s="156">
        <v>0</v>
      </c>
      <c r="M20" s="156">
        <v>0</v>
      </c>
      <c r="N20" s="156">
        <v>0</v>
      </c>
      <c r="O20" s="156">
        <v>0</v>
      </c>
      <c r="P20" s="156">
        <v>0</v>
      </c>
      <c r="Q20" s="156">
        <v>0</v>
      </c>
      <c r="R20" s="156">
        <v>0</v>
      </c>
      <c r="S20" s="297">
        <f t="shared" si="0"/>
        <v>0</v>
      </c>
    </row>
    <row r="21" spans="1:19" s="157" customFormat="1">
      <c r="A21" s="155">
        <v>14</v>
      </c>
      <c r="B21" s="1" t="s">
        <v>107</v>
      </c>
      <c r="C21" s="156">
        <v>12122051</v>
      </c>
      <c r="D21" s="156">
        <v>0</v>
      </c>
      <c r="E21" s="156">
        <v>0</v>
      </c>
      <c r="F21" s="156">
        <v>0</v>
      </c>
      <c r="G21" s="156">
        <v>0</v>
      </c>
      <c r="H21" s="156">
        <v>0</v>
      </c>
      <c r="I21" s="156">
        <v>0</v>
      </c>
      <c r="J21" s="156">
        <v>0</v>
      </c>
      <c r="K21" s="156">
        <v>0</v>
      </c>
      <c r="L21" s="156">
        <v>0</v>
      </c>
      <c r="M21" s="156">
        <v>158281099.90860012</v>
      </c>
      <c r="N21" s="156">
        <v>536179.81999999983</v>
      </c>
      <c r="O21" s="156">
        <v>0</v>
      </c>
      <c r="P21" s="156">
        <v>0</v>
      </c>
      <c r="Q21" s="156">
        <v>0</v>
      </c>
      <c r="R21" s="156">
        <v>0</v>
      </c>
      <c r="S21" s="297">
        <f t="shared" si="0"/>
        <v>158817279.72860011</v>
      </c>
    </row>
    <row r="22" spans="1:19" ht="13.5" thickBot="1">
      <c r="A22" s="158"/>
      <c r="B22" s="159" t="s">
        <v>108</v>
      </c>
      <c r="C22" s="160">
        <f>SUM(C8:C21)</f>
        <v>87966976</v>
      </c>
      <c r="D22" s="160">
        <f t="shared" ref="D22:J22" si="1">SUM(D8:D21)</f>
        <v>0</v>
      </c>
      <c r="E22" s="160">
        <f t="shared" si="1"/>
        <v>14312266</v>
      </c>
      <c r="F22" s="160">
        <f t="shared" si="1"/>
        <v>0</v>
      </c>
      <c r="G22" s="160">
        <f t="shared" si="1"/>
        <v>0</v>
      </c>
      <c r="H22" s="160">
        <f t="shared" si="1"/>
        <v>0</v>
      </c>
      <c r="I22" s="160">
        <f t="shared" si="1"/>
        <v>26557419.890000001</v>
      </c>
      <c r="J22" s="160">
        <f t="shared" si="1"/>
        <v>0</v>
      </c>
      <c r="K22" s="160">
        <f t="shared" ref="K22:S22" si="2">SUM(K8:K21)</f>
        <v>0</v>
      </c>
      <c r="L22" s="160">
        <f t="shared" si="2"/>
        <v>0</v>
      </c>
      <c r="M22" s="160">
        <f t="shared" si="2"/>
        <v>853573122.26860011</v>
      </c>
      <c r="N22" s="160">
        <f t="shared" si="2"/>
        <v>9090172.6440000031</v>
      </c>
      <c r="O22" s="160">
        <f t="shared" si="2"/>
        <v>2045341.7700000003</v>
      </c>
      <c r="P22" s="160">
        <f t="shared" si="2"/>
        <v>0</v>
      </c>
      <c r="Q22" s="160">
        <f t="shared" si="2"/>
        <v>0</v>
      </c>
      <c r="R22" s="160">
        <f t="shared" si="2"/>
        <v>0</v>
      </c>
      <c r="S22" s="298">
        <f t="shared" si="2"/>
        <v>881872470.71260023</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45"/>
  </cols>
  <sheetData>
    <row r="1" spans="1:22">
      <c r="A1" s="2" t="s">
        <v>30</v>
      </c>
      <c r="B1" s="3" t="str">
        <f>'Info '!C2</f>
        <v>JSC " Halyk Bank Georgia"</v>
      </c>
    </row>
    <row r="2" spans="1:22">
      <c r="A2" s="2" t="s">
        <v>31</v>
      </c>
      <c r="B2" s="435">
        <f>'1. key ratios '!B2</f>
        <v>44651</v>
      </c>
    </row>
    <row r="4" spans="1:22" ht="13.5" thickBot="1">
      <c r="A4" s="4" t="s">
        <v>365</v>
      </c>
      <c r="B4" s="161" t="s">
        <v>94</v>
      </c>
      <c r="V4" s="47" t="s">
        <v>73</v>
      </c>
    </row>
    <row r="5" spans="1:22" ht="12.75" customHeight="1">
      <c r="A5" s="162"/>
      <c r="B5" s="163"/>
      <c r="C5" s="663" t="s">
        <v>276</v>
      </c>
      <c r="D5" s="664"/>
      <c r="E5" s="664"/>
      <c r="F5" s="664"/>
      <c r="G5" s="664"/>
      <c r="H5" s="664"/>
      <c r="I5" s="664"/>
      <c r="J5" s="664"/>
      <c r="K5" s="664"/>
      <c r="L5" s="665"/>
      <c r="M5" s="666" t="s">
        <v>277</v>
      </c>
      <c r="N5" s="667"/>
      <c r="O5" s="667"/>
      <c r="P5" s="667"/>
      <c r="Q5" s="667"/>
      <c r="R5" s="667"/>
      <c r="S5" s="668"/>
      <c r="T5" s="671" t="s">
        <v>363</v>
      </c>
      <c r="U5" s="671" t="s">
        <v>364</v>
      </c>
      <c r="V5" s="669" t="s">
        <v>120</v>
      </c>
    </row>
    <row r="6" spans="1:22" s="97" customFormat="1" ht="102">
      <c r="A6" s="94"/>
      <c r="B6" s="164"/>
      <c r="C6" s="165" t="s">
        <v>109</v>
      </c>
      <c r="D6" s="252" t="s">
        <v>110</v>
      </c>
      <c r="E6" s="191" t="s">
        <v>279</v>
      </c>
      <c r="F6" s="191" t="s">
        <v>280</v>
      </c>
      <c r="G6" s="252" t="s">
        <v>283</v>
      </c>
      <c r="H6" s="252" t="s">
        <v>278</v>
      </c>
      <c r="I6" s="252" t="s">
        <v>111</v>
      </c>
      <c r="J6" s="252" t="s">
        <v>112</v>
      </c>
      <c r="K6" s="166" t="s">
        <v>113</v>
      </c>
      <c r="L6" s="167" t="s">
        <v>114</v>
      </c>
      <c r="M6" s="165" t="s">
        <v>281</v>
      </c>
      <c r="N6" s="166" t="s">
        <v>115</v>
      </c>
      <c r="O6" s="166" t="s">
        <v>116</v>
      </c>
      <c r="P6" s="166" t="s">
        <v>117</v>
      </c>
      <c r="Q6" s="166" t="s">
        <v>118</v>
      </c>
      <c r="R6" s="166" t="s">
        <v>119</v>
      </c>
      <c r="S6" s="278" t="s">
        <v>282</v>
      </c>
      <c r="T6" s="672"/>
      <c r="U6" s="672"/>
      <c r="V6" s="670"/>
    </row>
    <row r="7" spans="1:22" s="157" customFormat="1">
      <c r="A7" s="168">
        <v>1</v>
      </c>
      <c r="B7" s="1" t="s">
        <v>95</v>
      </c>
      <c r="C7" s="591">
        <v>0</v>
      </c>
      <c r="D7" s="591">
        <v>0</v>
      </c>
      <c r="E7" s="591">
        <v>0</v>
      </c>
      <c r="F7" s="591">
        <v>0</v>
      </c>
      <c r="G7" s="591">
        <v>0</v>
      </c>
      <c r="H7" s="591">
        <v>0</v>
      </c>
      <c r="I7" s="591">
        <v>0</v>
      </c>
      <c r="J7" s="591">
        <v>0</v>
      </c>
      <c r="K7" s="591">
        <v>0</v>
      </c>
      <c r="L7" s="591">
        <v>0</v>
      </c>
      <c r="M7" s="591">
        <v>0</v>
      </c>
      <c r="N7" s="591">
        <v>0</v>
      </c>
      <c r="O7" s="591">
        <v>0</v>
      </c>
      <c r="P7" s="591">
        <v>0</v>
      </c>
      <c r="Q7" s="591">
        <v>0</v>
      </c>
      <c r="R7" s="591">
        <v>0</v>
      </c>
      <c r="S7" s="591">
        <v>0</v>
      </c>
      <c r="T7" s="591">
        <v>0</v>
      </c>
      <c r="U7" s="591">
        <v>0</v>
      </c>
      <c r="V7" s="170">
        <f>SUM(C7:S7)</f>
        <v>0</v>
      </c>
    </row>
    <row r="8" spans="1:22" s="157" customFormat="1">
      <c r="A8" s="168">
        <v>2</v>
      </c>
      <c r="B8" s="1" t="s">
        <v>96</v>
      </c>
      <c r="C8" s="591">
        <v>0</v>
      </c>
      <c r="D8" s="591">
        <v>0</v>
      </c>
      <c r="E8" s="591">
        <v>0</v>
      </c>
      <c r="F8" s="591">
        <v>0</v>
      </c>
      <c r="G8" s="591">
        <v>0</v>
      </c>
      <c r="H8" s="591">
        <v>0</v>
      </c>
      <c r="I8" s="591">
        <v>0</v>
      </c>
      <c r="J8" s="591">
        <v>0</v>
      </c>
      <c r="K8" s="591">
        <v>0</v>
      </c>
      <c r="L8" s="591">
        <v>0</v>
      </c>
      <c r="M8" s="591">
        <v>0</v>
      </c>
      <c r="N8" s="591">
        <v>0</v>
      </c>
      <c r="O8" s="591">
        <v>0</v>
      </c>
      <c r="P8" s="591">
        <v>0</v>
      </c>
      <c r="Q8" s="591">
        <v>0</v>
      </c>
      <c r="R8" s="591">
        <v>0</v>
      </c>
      <c r="S8" s="591">
        <v>0</v>
      </c>
      <c r="T8" s="591">
        <v>0</v>
      </c>
      <c r="U8" s="591">
        <v>0</v>
      </c>
      <c r="V8" s="170">
        <f t="shared" ref="V8:V20" si="0">SUM(C8:S8)</f>
        <v>0</v>
      </c>
    </row>
    <row r="9" spans="1:22" s="157" customFormat="1">
      <c r="A9" s="168">
        <v>3</v>
      </c>
      <c r="B9" s="1" t="s">
        <v>269</v>
      </c>
      <c r="C9" s="591">
        <v>0</v>
      </c>
      <c r="D9" s="591">
        <v>0</v>
      </c>
      <c r="E9" s="591">
        <v>0</v>
      </c>
      <c r="F9" s="591">
        <v>0</v>
      </c>
      <c r="G9" s="591">
        <v>0</v>
      </c>
      <c r="H9" s="591">
        <v>0</v>
      </c>
      <c r="I9" s="591">
        <v>0</v>
      </c>
      <c r="J9" s="591">
        <v>0</v>
      </c>
      <c r="K9" s="591">
        <v>0</v>
      </c>
      <c r="L9" s="591">
        <v>0</v>
      </c>
      <c r="M9" s="591">
        <v>0</v>
      </c>
      <c r="N9" s="591">
        <v>0</v>
      </c>
      <c r="O9" s="591">
        <v>0</v>
      </c>
      <c r="P9" s="591">
        <v>0</v>
      </c>
      <c r="Q9" s="591">
        <v>0</v>
      </c>
      <c r="R9" s="591">
        <v>0</v>
      </c>
      <c r="S9" s="591">
        <v>0</v>
      </c>
      <c r="T9" s="591">
        <v>0</v>
      </c>
      <c r="U9" s="591">
        <v>0</v>
      </c>
      <c r="V9" s="170">
        <f t="shared" si="0"/>
        <v>0</v>
      </c>
    </row>
    <row r="10" spans="1:22" s="157" customFormat="1">
      <c r="A10" s="168">
        <v>4</v>
      </c>
      <c r="B10" s="1" t="s">
        <v>97</v>
      </c>
      <c r="C10" s="591">
        <v>0</v>
      </c>
      <c r="D10" s="591">
        <v>0</v>
      </c>
      <c r="E10" s="591">
        <v>0</v>
      </c>
      <c r="F10" s="591">
        <v>0</v>
      </c>
      <c r="G10" s="591">
        <v>0</v>
      </c>
      <c r="H10" s="591">
        <v>0</v>
      </c>
      <c r="I10" s="591">
        <v>0</v>
      </c>
      <c r="J10" s="591">
        <v>0</v>
      </c>
      <c r="K10" s="591">
        <v>0</v>
      </c>
      <c r="L10" s="591">
        <v>0</v>
      </c>
      <c r="M10" s="591">
        <v>0</v>
      </c>
      <c r="N10" s="591">
        <v>0</v>
      </c>
      <c r="O10" s="591">
        <v>0</v>
      </c>
      <c r="P10" s="591">
        <v>0</v>
      </c>
      <c r="Q10" s="591">
        <v>0</v>
      </c>
      <c r="R10" s="591">
        <v>0</v>
      </c>
      <c r="S10" s="591">
        <v>0</v>
      </c>
      <c r="T10" s="591">
        <v>0</v>
      </c>
      <c r="U10" s="591">
        <v>0</v>
      </c>
      <c r="V10" s="170">
        <f t="shared" si="0"/>
        <v>0</v>
      </c>
    </row>
    <row r="11" spans="1:22" s="157" customFormat="1">
      <c r="A11" s="168">
        <v>5</v>
      </c>
      <c r="B11" s="1" t="s">
        <v>98</v>
      </c>
      <c r="C11" s="591">
        <v>0</v>
      </c>
      <c r="D11" s="591">
        <v>0</v>
      </c>
      <c r="E11" s="591">
        <v>0</v>
      </c>
      <c r="F11" s="591">
        <v>0</v>
      </c>
      <c r="G11" s="591">
        <v>0</v>
      </c>
      <c r="H11" s="591">
        <v>0</v>
      </c>
      <c r="I11" s="591">
        <v>0</v>
      </c>
      <c r="J11" s="591">
        <v>0</v>
      </c>
      <c r="K11" s="591">
        <v>0</v>
      </c>
      <c r="L11" s="591">
        <v>0</v>
      </c>
      <c r="M11" s="591">
        <v>0</v>
      </c>
      <c r="N11" s="591">
        <v>0</v>
      </c>
      <c r="O11" s="591">
        <v>0</v>
      </c>
      <c r="P11" s="591">
        <v>0</v>
      </c>
      <c r="Q11" s="591">
        <v>0</v>
      </c>
      <c r="R11" s="591">
        <v>0</v>
      </c>
      <c r="S11" s="591">
        <v>0</v>
      </c>
      <c r="T11" s="591">
        <v>0</v>
      </c>
      <c r="U11" s="591">
        <v>0</v>
      </c>
      <c r="V11" s="170">
        <f t="shared" si="0"/>
        <v>0</v>
      </c>
    </row>
    <row r="12" spans="1:22" s="157" customFormat="1">
      <c r="A12" s="168">
        <v>6</v>
      </c>
      <c r="B12" s="1" t="s">
        <v>99</v>
      </c>
      <c r="C12" s="591">
        <v>0</v>
      </c>
      <c r="D12" s="591">
        <v>0</v>
      </c>
      <c r="E12" s="591">
        <v>0</v>
      </c>
      <c r="F12" s="591">
        <v>0</v>
      </c>
      <c r="G12" s="591">
        <v>0</v>
      </c>
      <c r="H12" s="591">
        <v>0</v>
      </c>
      <c r="I12" s="591">
        <v>0</v>
      </c>
      <c r="J12" s="591">
        <v>0</v>
      </c>
      <c r="K12" s="591">
        <v>0</v>
      </c>
      <c r="L12" s="591">
        <v>0</v>
      </c>
      <c r="M12" s="591">
        <v>0</v>
      </c>
      <c r="N12" s="591">
        <v>0</v>
      </c>
      <c r="O12" s="591">
        <v>0</v>
      </c>
      <c r="P12" s="591">
        <v>0</v>
      </c>
      <c r="Q12" s="591">
        <v>0</v>
      </c>
      <c r="R12" s="591">
        <v>0</v>
      </c>
      <c r="S12" s="591">
        <v>0</v>
      </c>
      <c r="T12" s="591">
        <v>0</v>
      </c>
      <c r="U12" s="591">
        <v>0</v>
      </c>
      <c r="V12" s="170">
        <f t="shared" si="0"/>
        <v>0</v>
      </c>
    </row>
    <row r="13" spans="1:22" s="157" customFormat="1">
      <c r="A13" s="168">
        <v>7</v>
      </c>
      <c r="B13" s="1" t="s">
        <v>100</v>
      </c>
      <c r="C13" s="591">
        <v>0</v>
      </c>
      <c r="D13" s="591">
        <v>7823637.0149999997</v>
      </c>
      <c r="E13" s="591">
        <v>0</v>
      </c>
      <c r="F13" s="591">
        <v>0</v>
      </c>
      <c r="G13" s="591">
        <v>0</v>
      </c>
      <c r="H13" s="591">
        <v>0</v>
      </c>
      <c r="I13" s="591">
        <v>0</v>
      </c>
      <c r="J13" s="591">
        <v>0</v>
      </c>
      <c r="K13" s="591">
        <v>0</v>
      </c>
      <c r="L13" s="591">
        <v>0</v>
      </c>
      <c r="M13" s="591">
        <v>552875.95539999986</v>
      </c>
      <c r="N13" s="591">
        <v>0</v>
      </c>
      <c r="O13" s="591">
        <v>0</v>
      </c>
      <c r="P13" s="591">
        <v>0</v>
      </c>
      <c r="Q13" s="591">
        <v>0</v>
      </c>
      <c r="R13" s="591">
        <v>0</v>
      </c>
      <c r="S13" s="591">
        <v>0</v>
      </c>
      <c r="T13" s="591">
        <v>8175836.9553999994</v>
      </c>
      <c r="U13" s="591">
        <v>200676.01500000001</v>
      </c>
      <c r="V13" s="170">
        <f t="shared" si="0"/>
        <v>8376512.9704</v>
      </c>
    </row>
    <row r="14" spans="1:22" s="157" customFormat="1">
      <c r="A14" s="168">
        <v>8</v>
      </c>
      <c r="B14" s="1" t="s">
        <v>101</v>
      </c>
      <c r="C14" s="591">
        <v>0</v>
      </c>
      <c r="D14" s="591">
        <v>0</v>
      </c>
      <c r="E14" s="591">
        <v>0</v>
      </c>
      <c r="F14" s="591">
        <v>0</v>
      </c>
      <c r="G14" s="591">
        <v>0</v>
      </c>
      <c r="H14" s="591">
        <v>0</v>
      </c>
      <c r="I14" s="591">
        <v>0</v>
      </c>
      <c r="J14" s="591">
        <v>0</v>
      </c>
      <c r="K14" s="591">
        <v>0</v>
      </c>
      <c r="L14" s="591">
        <v>0</v>
      </c>
      <c r="M14" s="591">
        <v>0</v>
      </c>
      <c r="N14" s="591">
        <v>0</v>
      </c>
      <c r="O14" s="591">
        <v>0</v>
      </c>
      <c r="P14" s="591">
        <v>0</v>
      </c>
      <c r="Q14" s="591">
        <v>0</v>
      </c>
      <c r="R14" s="591">
        <v>0</v>
      </c>
      <c r="S14" s="591">
        <v>0</v>
      </c>
      <c r="T14" s="591">
        <v>0</v>
      </c>
      <c r="U14" s="591">
        <v>0</v>
      </c>
      <c r="V14" s="170">
        <f t="shared" si="0"/>
        <v>0</v>
      </c>
    </row>
    <row r="15" spans="1:22" s="157" customFormat="1">
      <c r="A15" s="168">
        <v>9</v>
      </c>
      <c r="B15" s="1" t="s">
        <v>102</v>
      </c>
      <c r="C15" s="591">
        <v>0</v>
      </c>
      <c r="D15" s="591">
        <v>0</v>
      </c>
      <c r="E15" s="591">
        <v>0</v>
      </c>
      <c r="F15" s="591">
        <v>0</v>
      </c>
      <c r="G15" s="591">
        <v>0</v>
      </c>
      <c r="H15" s="591">
        <v>0</v>
      </c>
      <c r="I15" s="591">
        <v>0</v>
      </c>
      <c r="J15" s="591">
        <v>0</v>
      </c>
      <c r="K15" s="591">
        <v>0</v>
      </c>
      <c r="L15" s="591">
        <v>0</v>
      </c>
      <c r="M15" s="591">
        <v>0</v>
      </c>
      <c r="N15" s="591">
        <v>0</v>
      </c>
      <c r="O15" s="591">
        <v>0</v>
      </c>
      <c r="P15" s="591">
        <v>0</v>
      </c>
      <c r="Q15" s="591">
        <v>0</v>
      </c>
      <c r="R15" s="591">
        <v>0</v>
      </c>
      <c r="S15" s="591">
        <v>0</v>
      </c>
      <c r="T15" s="591">
        <v>0</v>
      </c>
      <c r="U15" s="591">
        <v>0</v>
      </c>
      <c r="V15" s="170">
        <f t="shared" si="0"/>
        <v>0</v>
      </c>
    </row>
    <row r="16" spans="1:22" s="157" customFormat="1">
      <c r="A16" s="168">
        <v>10</v>
      </c>
      <c r="B16" s="1" t="s">
        <v>103</v>
      </c>
      <c r="C16" s="591">
        <v>0</v>
      </c>
      <c r="D16" s="591">
        <v>0</v>
      </c>
      <c r="E16" s="591">
        <v>0</v>
      </c>
      <c r="F16" s="591">
        <v>0</v>
      </c>
      <c r="G16" s="591">
        <v>0</v>
      </c>
      <c r="H16" s="591">
        <v>0</v>
      </c>
      <c r="I16" s="591">
        <v>0</v>
      </c>
      <c r="J16" s="591">
        <v>0</v>
      </c>
      <c r="K16" s="591">
        <v>0</v>
      </c>
      <c r="L16" s="591">
        <v>0</v>
      </c>
      <c r="M16" s="591">
        <v>0</v>
      </c>
      <c r="N16" s="591">
        <v>0</v>
      </c>
      <c r="O16" s="591">
        <v>0</v>
      </c>
      <c r="P16" s="591">
        <v>0</v>
      </c>
      <c r="Q16" s="591">
        <v>0</v>
      </c>
      <c r="R16" s="591">
        <v>0</v>
      </c>
      <c r="S16" s="591">
        <v>0</v>
      </c>
      <c r="T16" s="591">
        <v>0</v>
      </c>
      <c r="U16" s="591">
        <v>0</v>
      </c>
      <c r="V16" s="170">
        <f t="shared" si="0"/>
        <v>0</v>
      </c>
    </row>
    <row r="17" spans="1:22" s="157" customFormat="1">
      <c r="A17" s="168">
        <v>11</v>
      </c>
      <c r="B17" s="1" t="s">
        <v>104</v>
      </c>
      <c r="C17" s="591">
        <v>0</v>
      </c>
      <c r="D17" s="591">
        <v>0</v>
      </c>
      <c r="E17" s="591">
        <v>0</v>
      </c>
      <c r="F17" s="591">
        <v>0</v>
      </c>
      <c r="G17" s="591">
        <v>0</v>
      </c>
      <c r="H17" s="591">
        <v>0</v>
      </c>
      <c r="I17" s="591">
        <v>0</v>
      </c>
      <c r="J17" s="591">
        <v>0</v>
      </c>
      <c r="K17" s="591">
        <v>0</v>
      </c>
      <c r="L17" s="591">
        <v>0</v>
      </c>
      <c r="M17" s="591">
        <v>46015.954400000002</v>
      </c>
      <c r="N17" s="591">
        <v>0</v>
      </c>
      <c r="O17" s="591">
        <v>0</v>
      </c>
      <c r="P17" s="591">
        <v>0</v>
      </c>
      <c r="Q17" s="591">
        <v>0</v>
      </c>
      <c r="R17" s="591">
        <v>0</v>
      </c>
      <c r="S17" s="591">
        <v>0</v>
      </c>
      <c r="T17" s="591">
        <v>46015.954400000002</v>
      </c>
      <c r="U17" s="591">
        <v>0</v>
      </c>
      <c r="V17" s="170">
        <f t="shared" si="0"/>
        <v>46015.954400000002</v>
      </c>
    </row>
    <row r="18" spans="1:22" s="157" customFormat="1">
      <c r="A18" s="168">
        <v>12</v>
      </c>
      <c r="B18" s="1" t="s">
        <v>105</v>
      </c>
      <c r="C18" s="591">
        <v>0</v>
      </c>
      <c r="D18" s="591">
        <v>0</v>
      </c>
      <c r="E18" s="591">
        <v>0</v>
      </c>
      <c r="F18" s="591">
        <v>0</v>
      </c>
      <c r="G18" s="591">
        <v>0</v>
      </c>
      <c r="H18" s="591">
        <v>0</v>
      </c>
      <c r="I18" s="591">
        <v>0</v>
      </c>
      <c r="J18" s="591">
        <v>0</v>
      </c>
      <c r="K18" s="591">
        <v>0</v>
      </c>
      <c r="L18" s="591">
        <v>0</v>
      </c>
      <c r="M18" s="591">
        <v>0</v>
      </c>
      <c r="N18" s="591">
        <v>0</v>
      </c>
      <c r="O18" s="591">
        <v>0</v>
      </c>
      <c r="P18" s="591">
        <v>0</v>
      </c>
      <c r="Q18" s="591">
        <v>0</v>
      </c>
      <c r="R18" s="591">
        <v>0</v>
      </c>
      <c r="S18" s="591">
        <v>0</v>
      </c>
      <c r="T18" s="591">
        <v>0</v>
      </c>
      <c r="U18" s="591">
        <v>0</v>
      </c>
      <c r="V18" s="170">
        <f t="shared" si="0"/>
        <v>0</v>
      </c>
    </row>
    <row r="19" spans="1:22" s="157" customFormat="1">
      <c r="A19" s="168">
        <v>13</v>
      </c>
      <c r="B19" s="1" t="s">
        <v>106</v>
      </c>
      <c r="C19" s="591">
        <v>0</v>
      </c>
      <c r="D19" s="591">
        <v>0</v>
      </c>
      <c r="E19" s="591">
        <v>0</v>
      </c>
      <c r="F19" s="591">
        <v>0</v>
      </c>
      <c r="G19" s="591">
        <v>0</v>
      </c>
      <c r="H19" s="591">
        <v>0</v>
      </c>
      <c r="I19" s="591">
        <v>0</v>
      </c>
      <c r="J19" s="591">
        <v>0</v>
      </c>
      <c r="K19" s="591">
        <v>0</v>
      </c>
      <c r="L19" s="591">
        <v>0</v>
      </c>
      <c r="M19" s="591">
        <v>0</v>
      </c>
      <c r="N19" s="591">
        <v>0</v>
      </c>
      <c r="O19" s="591">
        <v>0</v>
      </c>
      <c r="P19" s="591">
        <v>0</v>
      </c>
      <c r="Q19" s="591">
        <v>0</v>
      </c>
      <c r="R19" s="591">
        <v>0</v>
      </c>
      <c r="S19" s="591">
        <v>0</v>
      </c>
      <c r="T19" s="591">
        <v>0</v>
      </c>
      <c r="U19" s="591">
        <v>0</v>
      </c>
      <c r="V19" s="170">
        <f t="shared" si="0"/>
        <v>0</v>
      </c>
    </row>
    <row r="20" spans="1:22" s="157" customFormat="1">
      <c r="A20" s="168">
        <v>14</v>
      </c>
      <c r="B20" s="1" t="s">
        <v>107</v>
      </c>
      <c r="C20" s="591">
        <v>0</v>
      </c>
      <c r="D20" s="591">
        <v>1881575</v>
      </c>
      <c r="E20" s="591">
        <v>0</v>
      </c>
      <c r="F20" s="591">
        <v>0</v>
      </c>
      <c r="G20" s="591">
        <v>0</v>
      </c>
      <c r="H20" s="591">
        <v>0</v>
      </c>
      <c r="I20" s="591">
        <v>0</v>
      </c>
      <c r="J20" s="591">
        <v>0</v>
      </c>
      <c r="K20" s="591">
        <v>0</v>
      </c>
      <c r="L20" s="591">
        <v>0</v>
      </c>
      <c r="M20" s="591">
        <v>48768.467199999992</v>
      </c>
      <c r="N20" s="591">
        <v>0</v>
      </c>
      <c r="O20" s="591">
        <v>0</v>
      </c>
      <c r="P20" s="591">
        <v>0</v>
      </c>
      <c r="Q20" s="591">
        <v>0</v>
      </c>
      <c r="R20" s="591">
        <v>0</v>
      </c>
      <c r="S20" s="591">
        <v>0</v>
      </c>
      <c r="T20" s="591">
        <v>1930343.4672000001</v>
      </c>
      <c r="U20" s="591">
        <v>0</v>
      </c>
      <c r="V20" s="170">
        <f t="shared" si="0"/>
        <v>1930343.4672000001</v>
      </c>
    </row>
    <row r="21" spans="1:22" ht="13.5" thickBot="1">
      <c r="A21" s="158"/>
      <c r="B21" s="171" t="s">
        <v>108</v>
      </c>
      <c r="C21" s="172">
        <f>SUM(C7:C20)</f>
        <v>0</v>
      </c>
      <c r="D21" s="160">
        <f t="shared" ref="D21:V21" si="1">SUM(D7:D20)</f>
        <v>9705212.0150000006</v>
      </c>
      <c r="E21" s="160">
        <f t="shared" si="1"/>
        <v>0</v>
      </c>
      <c r="F21" s="160">
        <f t="shared" si="1"/>
        <v>0</v>
      </c>
      <c r="G21" s="160">
        <f t="shared" si="1"/>
        <v>0</v>
      </c>
      <c r="H21" s="160">
        <f t="shared" si="1"/>
        <v>0</v>
      </c>
      <c r="I21" s="160">
        <f t="shared" si="1"/>
        <v>0</v>
      </c>
      <c r="J21" s="160">
        <f t="shared" si="1"/>
        <v>0</v>
      </c>
      <c r="K21" s="160">
        <f t="shared" si="1"/>
        <v>0</v>
      </c>
      <c r="L21" s="173">
        <f t="shared" si="1"/>
        <v>0</v>
      </c>
      <c r="M21" s="172">
        <f t="shared" si="1"/>
        <v>647660.37699999986</v>
      </c>
      <c r="N21" s="160">
        <f t="shared" si="1"/>
        <v>0</v>
      </c>
      <c r="O21" s="160">
        <f t="shared" si="1"/>
        <v>0</v>
      </c>
      <c r="P21" s="160">
        <f t="shared" si="1"/>
        <v>0</v>
      </c>
      <c r="Q21" s="160">
        <f t="shared" si="1"/>
        <v>0</v>
      </c>
      <c r="R21" s="160">
        <f t="shared" si="1"/>
        <v>0</v>
      </c>
      <c r="S21" s="173">
        <f>SUM(S7:S20)</f>
        <v>0</v>
      </c>
      <c r="T21" s="173">
        <f>SUM(T7:T20)</f>
        <v>10152196.377</v>
      </c>
      <c r="U21" s="173">
        <f t="shared" ref="U21" si="2">SUM(U7:U20)</f>
        <v>200676.01500000001</v>
      </c>
      <c r="V21" s="174">
        <f t="shared" si="1"/>
        <v>10352872.391999999</v>
      </c>
    </row>
    <row r="24" spans="1:22">
      <c r="A24" s="7"/>
      <c r="B24" s="7"/>
      <c r="C24" s="69"/>
      <c r="D24" s="69"/>
      <c r="E24" s="69"/>
    </row>
    <row r="25" spans="1:22">
      <c r="A25" s="175"/>
      <c r="B25" s="175"/>
      <c r="C25" s="7"/>
      <c r="D25" s="69"/>
      <c r="E25" s="69"/>
    </row>
    <row r="26" spans="1:22">
      <c r="A26" s="175"/>
      <c r="B26" s="70"/>
      <c r="C26" s="7"/>
      <c r="D26" s="69"/>
      <c r="E26" s="69"/>
    </row>
    <row r="27" spans="1:22">
      <c r="A27" s="175"/>
      <c r="B27" s="175"/>
      <c r="C27" s="7"/>
      <c r="D27" s="69"/>
      <c r="E27" s="69"/>
    </row>
    <row r="28" spans="1:22">
      <c r="A28" s="175"/>
      <c r="B28" s="70"/>
      <c r="C28" s="7"/>
      <c r="D28" s="69"/>
      <c r="E28" s="6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3" sqref="C3"/>
    </sheetView>
  </sheetViews>
  <sheetFormatPr defaultColWidth="9.140625" defaultRowHeight="12.75"/>
  <cols>
    <col min="1" max="1" width="10.5703125" style="4" bestFit="1" customWidth="1"/>
    <col min="2" max="2" width="101.85546875" style="4" customWidth="1"/>
    <col min="3" max="3" width="13.7109375" style="287" customWidth="1"/>
    <col min="4" max="4" width="14.85546875" style="287" bestFit="1" customWidth="1"/>
    <col min="5" max="5" width="17.7109375" style="287" customWidth="1"/>
    <col min="6" max="6" width="15.85546875" style="287" customWidth="1"/>
    <col min="7" max="7" width="17.42578125" style="287" customWidth="1"/>
    <col min="8" max="8" width="15.28515625" style="287" customWidth="1"/>
    <col min="9" max="16384" width="9.140625" style="45"/>
  </cols>
  <sheetData>
    <row r="1" spans="1:9">
      <c r="A1" s="2" t="s">
        <v>30</v>
      </c>
      <c r="B1" s="4" t="str">
        <f>'Info '!C2</f>
        <v>JSC " Halyk Bank Georgia"</v>
      </c>
      <c r="C1" s="3">
        <f>'Info '!D2</f>
        <v>0</v>
      </c>
    </row>
    <row r="2" spans="1:9">
      <c r="A2" s="2" t="s">
        <v>31</v>
      </c>
      <c r="C2" s="435">
        <f>'1. key ratios '!B2</f>
        <v>44651</v>
      </c>
    </row>
    <row r="4" spans="1:9" ht="13.5" thickBot="1">
      <c r="A4" s="2" t="s">
        <v>252</v>
      </c>
      <c r="B4" s="161" t="s">
        <v>375</v>
      </c>
    </row>
    <row r="5" spans="1:9">
      <c r="A5" s="162"/>
      <c r="B5" s="176"/>
      <c r="C5" s="288" t="s">
        <v>0</v>
      </c>
      <c r="D5" s="288" t="s">
        <v>1</v>
      </c>
      <c r="E5" s="288" t="s">
        <v>2</v>
      </c>
      <c r="F5" s="288" t="s">
        <v>3</v>
      </c>
      <c r="G5" s="289" t="s">
        <v>4</v>
      </c>
      <c r="H5" s="290" t="s">
        <v>5</v>
      </c>
      <c r="I5" s="177"/>
    </row>
    <row r="6" spans="1:9" s="177" customFormat="1" ht="12.75" customHeight="1">
      <c r="A6" s="178"/>
      <c r="B6" s="675" t="s">
        <v>251</v>
      </c>
      <c r="C6" s="677" t="s">
        <v>367</v>
      </c>
      <c r="D6" s="679" t="s">
        <v>366</v>
      </c>
      <c r="E6" s="680"/>
      <c r="F6" s="677" t="s">
        <v>371</v>
      </c>
      <c r="G6" s="677" t="s">
        <v>372</v>
      </c>
      <c r="H6" s="673" t="s">
        <v>370</v>
      </c>
    </row>
    <row r="7" spans="1:9" ht="38.25">
      <c r="A7" s="180"/>
      <c r="B7" s="676"/>
      <c r="C7" s="678"/>
      <c r="D7" s="291" t="s">
        <v>369</v>
      </c>
      <c r="E7" s="291" t="s">
        <v>368</v>
      </c>
      <c r="F7" s="678"/>
      <c r="G7" s="678"/>
      <c r="H7" s="674"/>
      <c r="I7" s="177"/>
    </row>
    <row r="8" spans="1:9">
      <c r="A8" s="178">
        <v>1</v>
      </c>
      <c r="B8" s="1" t="s">
        <v>95</v>
      </c>
      <c r="C8" s="292">
        <v>190985779</v>
      </c>
      <c r="D8" s="292">
        <v>0</v>
      </c>
      <c r="E8" s="292">
        <v>0</v>
      </c>
      <c r="F8" s="292">
        <v>115140854</v>
      </c>
      <c r="G8" s="292">
        <v>115140854</v>
      </c>
      <c r="H8" s="294">
        <f>G8/(C8+E8)</f>
        <v>0.6028765838109863</v>
      </c>
    </row>
    <row r="9" spans="1:9" ht="15" customHeight="1">
      <c r="A9" s="178">
        <v>2</v>
      </c>
      <c r="B9" s="1" t="s">
        <v>96</v>
      </c>
      <c r="C9" s="292">
        <v>0</v>
      </c>
      <c r="D9" s="292">
        <v>0</v>
      </c>
      <c r="E9" s="292">
        <v>0</v>
      </c>
      <c r="F9" s="292">
        <v>0</v>
      </c>
      <c r="G9" s="292">
        <v>0</v>
      </c>
      <c r="H9" s="294"/>
    </row>
    <row r="10" spans="1:9">
      <c r="A10" s="178">
        <v>3</v>
      </c>
      <c r="B10" s="1" t="s">
        <v>269</v>
      </c>
      <c r="C10" s="292">
        <v>0</v>
      </c>
      <c r="D10" s="292">
        <v>0</v>
      </c>
      <c r="E10" s="292">
        <v>0</v>
      </c>
      <c r="F10" s="292">
        <v>0</v>
      </c>
      <c r="G10" s="292">
        <v>0</v>
      </c>
      <c r="H10" s="294"/>
    </row>
    <row r="11" spans="1:9">
      <c r="A11" s="178">
        <v>4</v>
      </c>
      <c r="B11" s="1" t="s">
        <v>97</v>
      </c>
      <c r="C11" s="292">
        <v>0</v>
      </c>
      <c r="D11" s="292">
        <v>0</v>
      </c>
      <c r="E11" s="292">
        <v>0</v>
      </c>
      <c r="F11" s="292">
        <v>0</v>
      </c>
      <c r="G11" s="292">
        <v>0</v>
      </c>
      <c r="H11" s="294"/>
    </row>
    <row r="12" spans="1:9">
      <c r="A12" s="178">
        <v>5</v>
      </c>
      <c r="B12" s="1" t="s">
        <v>98</v>
      </c>
      <c r="C12" s="292">
        <v>0</v>
      </c>
      <c r="D12" s="292">
        <v>0</v>
      </c>
      <c r="E12" s="292">
        <v>0</v>
      </c>
      <c r="F12" s="292">
        <v>0</v>
      </c>
      <c r="G12" s="292">
        <v>0</v>
      </c>
      <c r="H12" s="294"/>
    </row>
    <row r="13" spans="1:9">
      <c r="A13" s="178">
        <v>6</v>
      </c>
      <c r="B13" s="1" t="s">
        <v>99</v>
      </c>
      <c r="C13" s="292">
        <v>40903649</v>
      </c>
      <c r="D13" s="292">
        <v>0</v>
      </c>
      <c r="E13" s="292">
        <v>0</v>
      </c>
      <c r="F13" s="292">
        <v>16175126.254999999</v>
      </c>
      <c r="G13" s="292">
        <v>16175126.254999999</v>
      </c>
      <c r="H13" s="294">
        <f t="shared" ref="H13:H21" si="0">G13/(C13+E13)</f>
        <v>0.39544457891764129</v>
      </c>
    </row>
    <row r="14" spans="1:9">
      <c r="A14" s="178">
        <v>7</v>
      </c>
      <c r="B14" s="1" t="s">
        <v>100</v>
      </c>
      <c r="C14" s="292">
        <v>525017485.79000002</v>
      </c>
      <c r="D14" s="292">
        <v>31221193.840000007</v>
      </c>
      <c r="E14" s="292">
        <v>8536987.2390000019</v>
      </c>
      <c r="F14" s="292">
        <v>533554473.02900004</v>
      </c>
      <c r="G14" s="292">
        <v>525177960.05860007</v>
      </c>
      <c r="H14" s="294">
        <f t="shared" si="0"/>
        <v>0.98430054775317255</v>
      </c>
    </row>
    <row r="15" spans="1:9">
      <c r="A15" s="178">
        <v>8</v>
      </c>
      <c r="B15" s="1" t="s">
        <v>101</v>
      </c>
      <c r="C15" s="292">
        <v>0</v>
      </c>
      <c r="D15" s="292">
        <v>0</v>
      </c>
      <c r="E15" s="292">
        <v>0</v>
      </c>
      <c r="F15" s="292">
        <v>0</v>
      </c>
      <c r="G15" s="292">
        <v>0</v>
      </c>
      <c r="H15" s="294"/>
    </row>
    <row r="16" spans="1:9">
      <c r="A16" s="178">
        <v>9</v>
      </c>
      <c r="B16" s="1" t="s">
        <v>102</v>
      </c>
      <c r="C16" s="292">
        <v>0</v>
      </c>
      <c r="D16" s="292">
        <v>0</v>
      </c>
      <c r="E16" s="292">
        <v>0</v>
      </c>
      <c r="F16" s="292">
        <v>0</v>
      </c>
      <c r="G16" s="292">
        <v>0</v>
      </c>
      <c r="H16" s="294"/>
    </row>
    <row r="17" spans="1:8">
      <c r="A17" s="178">
        <v>10</v>
      </c>
      <c r="B17" s="1" t="s">
        <v>103</v>
      </c>
      <c r="C17" s="292">
        <v>17422360.16</v>
      </c>
      <c r="D17" s="292">
        <v>2975.9799999999996</v>
      </c>
      <c r="E17" s="292">
        <v>1487.9899999999998</v>
      </c>
      <c r="F17" s="292">
        <v>17423848.149999999</v>
      </c>
      <c r="G17" s="292">
        <v>17423848.149999999</v>
      </c>
      <c r="H17" s="294">
        <f t="shared" si="0"/>
        <v>1</v>
      </c>
    </row>
    <row r="18" spans="1:8">
      <c r="A18" s="178">
        <v>11</v>
      </c>
      <c r="B18" s="1" t="s">
        <v>104</v>
      </c>
      <c r="C18" s="292">
        <v>39722701.07000003</v>
      </c>
      <c r="D18" s="292">
        <v>31035.189999999995</v>
      </c>
      <c r="E18" s="292">
        <v>15517.594999999998</v>
      </c>
      <c r="F18" s="292">
        <v>40760889.550000027</v>
      </c>
      <c r="G18" s="292">
        <v>40714873.595600024</v>
      </c>
      <c r="H18" s="294">
        <f t="shared" si="0"/>
        <v>1.0245772196995886</v>
      </c>
    </row>
    <row r="19" spans="1:8">
      <c r="A19" s="178">
        <v>12</v>
      </c>
      <c r="B19" s="1" t="s">
        <v>105</v>
      </c>
      <c r="C19" s="292">
        <v>0</v>
      </c>
      <c r="D19" s="292">
        <v>0</v>
      </c>
      <c r="E19" s="292">
        <v>0</v>
      </c>
      <c r="F19" s="292">
        <v>0</v>
      </c>
      <c r="G19" s="292">
        <v>0</v>
      </c>
      <c r="H19" s="294"/>
    </row>
    <row r="20" spans="1:8">
      <c r="A20" s="178">
        <v>13</v>
      </c>
      <c r="B20" s="1" t="s">
        <v>246</v>
      </c>
      <c r="C20" s="292">
        <v>0</v>
      </c>
      <c r="D20" s="292">
        <v>0</v>
      </c>
      <c r="E20" s="292">
        <v>0</v>
      </c>
      <c r="F20" s="292">
        <v>0</v>
      </c>
      <c r="G20" s="292">
        <v>0</v>
      </c>
      <c r="H20" s="294"/>
    </row>
    <row r="21" spans="1:8">
      <c r="A21" s="178">
        <v>14</v>
      </c>
      <c r="B21" s="1" t="s">
        <v>107</v>
      </c>
      <c r="C21" s="292">
        <v>170403150.90860012</v>
      </c>
      <c r="D21" s="292">
        <v>1687521.0999999996</v>
      </c>
      <c r="E21" s="292">
        <v>536179.81999999983</v>
      </c>
      <c r="F21" s="292">
        <v>158817279.72860011</v>
      </c>
      <c r="G21" s="292">
        <v>156886936.2614001</v>
      </c>
      <c r="H21" s="294">
        <f t="shared" si="0"/>
        <v>0.91779308830036921</v>
      </c>
    </row>
    <row r="22" spans="1:8" ht="13.5" thickBot="1">
      <c r="A22" s="181"/>
      <c r="B22" s="182" t="s">
        <v>108</v>
      </c>
      <c r="C22" s="293">
        <f>SUM(C8:C21)</f>
        <v>984455125.92860007</v>
      </c>
      <c r="D22" s="293">
        <f>SUM(D8:D21)</f>
        <v>32942726.110000007</v>
      </c>
      <c r="E22" s="293">
        <f>SUM(E8:E21)</f>
        <v>9090172.6440000031</v>
      </c>
      <c r="F22" s="293">
        <f>SUM(F8:F21)</f>
        <v>881872470.71260023</v>
      </c>
      <c r="G22" s="293">
        <f>SUM(G8:G21)</f>
        <v>871519598.32060015</v>
      </c>
      <c r="H22" s="295">
        <f>G22/(C22+E22)</f>
        <v>0.87718154328009901</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K34" sqref="K34"/>
    </sheetView>
  </sheetViews>
  <sheetFormatPr defaultColWidth="9.140625" defaultRowHeight="12.75"/>
  <cols>
    <col min="1" max="1" width="10.5703125" style="287" bestFit="1" customWidth="1"/>
    <col min="2" max="2" width="104.140625" style="287" customWidth="1"/>
    <col min="3" max="11" width="12.7109375" style="287" customWidth="1"/>
    <col min="12" max="16384" width="9.140625" style="287"/>
  </cols>
  <sheetData>
    <row r="1" spans="1:11">
      <c r="A1" s="287" t="s">
        <v>30</v>
      </c>
      <c r="B1" s="3" t="str">
        <f>'Info '!C2</f>
        <v>JSC " Halyk Bank Georgia"</v>
      </c>
    </row>
    <row r="2" spans="1:11">
      <c r="A2" s="287" t="s">
        <v>31</v>
      </c>
      <c r="B2" s="435">
        <f>'1. key ratios '!B2</f>
        <v>44651</v>
      </c>
      <c r="C2" s="309"/>
      <c r="D2" s="309"/>
    </row>
    <row r="3" spans="1:11">
      <c r="B3" s="309"/>
      <c r="C3" s="309"/>
      <c r="D3" s="309"/>
    </row>
    <row r="4" spans="1:11" ht="13.5" thickBot="1">
      <c r="A4" s="287" t="s">
        <v>248</v>
      </c>
      <c r="B4" s="334" t="s">
        <v>376</v>
      </c>
      <c r="C4" s="309"/>
      <c r="D4" s="309"/>
    </row>
    <row r="5" spans="1:11" ht="30" customHeight="1">
      <c r="A5" s="681"/>
      <c r="B5" s="682"/>
      <c r="C5" s="683" t="s">
        <v>428</v>
      </c>
      <c r="D5" s="683"/>
      <c r="E5" s="683"/>
      <c r="F5" s="683" t="s">
        <v>429</v>
      </c>
      <c r="G5" s="683"/>
      <c r="H5" s="683"/>
      <c r="I5" s="683" t="s">
        <v>430</v>
      </c>
      <c r="J5" s="683"/>
      <c r="K5" s="684"/>
    </row>
    <row r="6" spans="1:11">
      <c r="A6" s="310"/>
      <c r="B6" s="592"/>
      <c r="C6" s="593" t="s">
        <v>69</v>
      </c>
      <c r="D6" s="593" t="s">
        <v>70</v>
      </c>
      <c r="E6" s="593" t="s">
        <v>71</v>
      </c>
      <c r="F6" s="593" t="s">
        <v>69</v>
      </c>
      <c r="G6" s="593" t="s">
        <v>70</v>
      </c>
      <c r="H6" s="593" t="s">
        <v>71</v>
      </c>
      <c r="I6" s="593" t="s">
        <v>69</v>
      </c>
      <c r="J6" s="593" t="s">
        <v>70</v>
      </c>
      <c r="K6" s="594" t="s">
        <v>71</v>
      </c>
    </row>
    <row r="7" spans="1:11">
      <c r="A7" s="311" t="s">
        <v>379</v>
      </c>
      <c r="B7" s="595"/>
      <c r="C7" s="595"/>
      <c r="D7" s="595"/>
      <c r="E7" s="595"/>
      <c r="F7" s="595"/>
      <c r="G7" s="595"/>
      <c r="H7" s="595"/>
      <c r="I7" s="595"/>
      <c r="J7" s="595"/>
      <c r="K7" s="312"/>
    </row>
    <row r="8" spans="1:11">
      <c r="A8" s="313">
        <v>1</v>
      </c>
      <c r="B8" s="314" t="s">
        <v>377</v>
      </c>
      <c r="C8" s="315"/>
      <c r="D8" s="315"/>
      <c r="E8" s="315"/>
      <c r="F8" s="316">
        <v>88370846.434666663</v>
      </c>
      <c r="G8" s="316">
        <v>145070289.75133333</v>
      </c>
      <c r="H8" s="316">
        <v>233441136.18599999</v>
      </c>
      <c r="I8" s="316">
        <v>72708408.868000001</v>
      </c>
      <c r="J8" s="316">
        <v>121277568.57983333</v>
      </c>
      <c r="K8" s="317">
        <v>193985977.44783336</v>
      </c>
    </row>
    <row r="9" spans="1:11">
      <c r="A9" s="311" t="s">
        <v>380</v>
      </c>
      <c r="B9" s="595"/>
      <c r="C9" s="595"/>
      <c r="D9" s="595"/>
      <c r="E9" s="595"/>
      <c r="F9" s="595"/>
      <c r="G9" s="595"/>
      <c r="H9" s="595"/>
      <c r="I9" s="595"/>
      <c r="J9" s="595"/>
      <c r="K9" s="312"/>
    </row>
    <row r="10" spans="1:11">
      <c r="A10" s="318">
        <v>2</v>
      </c>
      <c r="B10" s="596" t="s">
        <v>388</v>
      </c>
      <c r="C10" s="601">
        <v>9871871.5996666253</v>
      </c>
      <c r="D10" s="601">
        <v>50972705.563333392</v>
      </c>
      <c r="E10" s="601">
        <v>60844577.162999749</v>
      </c>
      <c r="F10" s="601">
        <v>2020637.7290749999</v>
      </c>
      <c r="G10" s="601">
        <v>12054226.448849166</v>
      </c>
      <c r="H10" s="601">
        <v>14074864.177924166</v>
      </c>
      <c r="I10" s="601">
        <v>534422.30443333334</v>
      </c>
      <c r="J10" s="601">
        <v>3013786.0621749996</v>
      </c>
      <c r="K10" s="602">
        <v>3548208.3666083333</v>
      </c>
    </row>
    <row r="11" spans="1:11">
      <c r="A11" s="318">
        <v>3</v>
      </c>
      <c r="B11" s="596" t="s">
        <v>382</v>
      </c>
      <c r="C11" s="601">
        <v>171102752.96083337</v>
      </c>
      <c r="D11" s="601">
        <v>596034240.2373333</v>
      </c>
      <c r="E11" s="601">
        <v>767136993.19816661</v>
      </c>
      <c r="F11" s="601">
        <v>110975733.59288333</v>
      </c>
      <c r="G11" s="601">
        <v>81281584.523800001</v>
      </c>
      <c r="H11" s="601">
        <v>192257318.11668333</v>
      </c>
      <c r="I11" s="601">
        <v>98477687.374275014</v>
      </c>
      <c r="J11" s="601">
        <v>104945591.4680576</v>
      </c>
      <c r="K11" s="602">
        <v>203423278.84233266</v>
      </c>
    </row>
    <row r="12" spans="1:11">
      <c r="A12" s="318">
        <v>4</v>
      </c>
      <c r="B12" s="596" t="s">
        <v>383</v>
      </c>
      <c r="C12" s="601">
        <v>0</v>
      </c>
      <c r="D12" s="601">
        <v>0</v>
      </c>
      <c r="E12" s="601">
        <v>0</v>
      </c>
      <c r="F12" s="601">
        <v>0</v>
      </c>
      <c r="G12" s="601">
        <v>0</v>
      </c>
      <c r="H12" s="601">
        <v>0</v>
      </c>
      <c r="I12" s="601">
        <v>0</v>
      </c>
      <c r="J12" s="601">
        <v>0</v>
      </c>
      <c r="K12" s="602">
        <v>0</v>
      </c>
    </row>
    <row r="13" spans="1:11">
      <c r="A13" s="318">
        <v>5</v>
      </c>
      <c r="B13" s="596" t="s">
        <v>391</v>
      </c>
      <c r="C13" s="601">
        <v>13793898.696999995</v>
      </c>
      <c r="D13" s="601">
        <v>22994346.723166663</v>
      </c>
      <c r="E13" s="601">
        <v>36788245.420166664</v>
      </c>
      <c r="F13" s="601">
        <v>3244329.2446266669</v>
      </c>
      <c r="G13" s="601">
        <v>9077100.8036833331</v>
      </c>
      <c r="H13" s="601">
        <v>12321430.04831</v>
      </c>
      <c r="I13" s="601">
        <v>979946.30361666693</v>
      </c>
      <c r="J13" s="601">
        <v>2139284.5956250001</v>
      </c>
      <c r="K13" s="602">
        <v>3119230.8992416672</v>
      </c>
    </row>
    <row r="14" spans="1:11">
      <c r="A14" s="318">
        <v>6</v>
      </c>
      <c r="B14" s="596" t="s">
        <v>423</v>
      </c>
      <c r="C14" s="601">
        <v>0</v>
      </c>
      <c r="D14" s="601">
        <v>0</v>
      </c>
      <c r="E14" s="601">
        <v>0</v>
      </c>
      <c r="F14" s="601">
        <v>0</v>
      </c>
      <c r="G14" s="601">
        <v>0</v>
      </c>
      <c r="H14" s="601">
        <v>0</v>
      </c>
      <c r="I14" s="601">
        <v>0</v>
      </c>
      <c r="J14" s="601">
        <v>0</v>
      </c>
      <c r="K14" s="602">
        <v>0</v>
      </c>
    </row>
    <row r="15" spans="1:11">
      <c r="A15" s="318">
        <v>7</v>
      </c>
      <c r="B15" s="596" t="s">
        <v>424</v>
      </c>
      <c r="C15" s="601">
        <v>4342796.7035000008</v>
      </c>
      <c r="D15" s="601">
        <v>27668087.046166666</v>
      </c>
      <c r="E15" s="601">
        <v>32010883.749666665</v>
      </c>
      <c r="F15" s="601">
        <v>259182.70883333334</v>
      </c>
      <c r="G15" s="601">
        <v>17638437.621333335</v>
      </c>
      <c r="H15" s="601">
        <v>17897620.330166668</v>
      </c>
      <c r="I15" s="601">
        <v>259182.70883333334</v>
      </c>
      <c r="J15" s="601">
        <v>17638437.621333335</v>
      </c>
      <c r="K15" s="602">
        <v>17897620.330166668</v>
      </c>
    </row>
    <row r="16" spans="1:11">
      <c r="A16" s="318">
        <v>8</v>
      </c>
      <c r="B16" s="597" t="s">
        <v>384</v>
      </c>
      <c r="C16" s="601">
        <v>199111319.961</v>
      </c>
      <c r="D16" s="601">
        <v>697669379.57000005</v>
      </c>
      <c r="E16" s="601">
        <v>896780699.53099966</v>
      </c>
      <c r="F16" s="601">
        <v>116499883.27541834</v>
      </c>
      <c r="G16" s="601">
        <v>120051349.39766583</v>
      </c>
      <c r="H16" s="601">
        <v>236551232.67308417</v>
      </c>
      <c r="I16" s="601">
        <v>100251238.69115835</v>
      </c>
      <c r="J16" s="601">
        <v>127737099.74719094</v>
      </c>
      <c r="K16" s="602">
        <v>227988338.43834931</v>
      </c>
    </row>
    <row r="17" spans="1:11">
      <c r="A17" s="311" t="s">
        <v>381</v>
      </c>
      <c r="B17" s="595"/>
      <c r="C17" s="603"/>
      <c r="D17" s="603"/>
      <c r="E17" s="603"/>
      <c r="F17" s="603"/>
      <c r="G17" s="603"/>
      <c r="H17" s="603"/>
      <c r="I17" s="603"/>
      <c r="J17" s="603"/>
      <c r="K17" s="604"/>
    </row>
    <row r="18" spans="1:11">
      <c r="A18" s="318">
        <v>9</v>
      </c>
      <c r="B18" s="596" t="s">
        <v>387</v>
      </c>
      <c r="C18" s="601">
        <v>0</v>
      </c>
      <c r="D18" s="601">
        <v>0</v>
      </c>
      <c r="E18" s="601">
        <v>0</v>
      </c>
      <c r="F18" s="601">
        <v>0</v>
      </c>
      <c r="G18" s="601">
        <v>0</v>
      </c>
      <c r="H18" s="601">
        <v>0</v>
      </c>
      <c r="I18" s="601">
        <v>0</v>
      </c>
      <c r="J18" s="601">
        <v>0</v>
      </c>
      <c r="K18" s="602">
        <v>0</v>
      </c>
    </row>
    <row r="19" spans="1:11">
      <c r="A19" s="318">
        <v>10</v>
      </c>
      <c r="B19" s="596" t="s">
        <v>425</v>
      </c>
      <c r="C19" s="601">
        <v>185293217.6943334</v>
      </c>
      <c r="D19" s="601">
        <v>424760077.87250018</v>
      </c>
      <c r="E19" s="601">
        <v>610053295.56683338</v>
      </c>
      <c r="F19" s="601">
        <v>2782683.2928333334</v>
      </c>
      <c r="G19" s="601">
        <v>6995386.0749166682</v>
      </c>
      <c r="H19" s="601">
        <v>9778069.3677500021</v>
      </c>
      <c r="I19" s="601">
        <v>18445120.859499998</v>
      </c>
      <c r="J19" s="601">
        <v>31376738.779750001</v>
      </c>
      <c r="K19" s="602">
        <v>49821859.639249995</v>
      </c>
    </row>
    <row r="20" spans="1:11">
      <c r="A20" s="318">
        <v>11</v>
      </c>
      <c r="B20" s="596" t="s">
        <v>386</v>
      </c>
      <c r="C20" s="601">
        <v>17681565.673500005</v>
      </c>
      <c r="D20" s="601">
        <v>2666561.4446640001</v>
      </c>
      <c r="E20" s="601">
        <v>20348127.118164003</v>
      </c>
      <c r="F20" s="601">
        <v>15893141.853333335</v>
      </c>
      <c r="G20" s="601">
        <v>1242304.3635</v>
      </c>
      <c r="H20" s="601">
        <v>17135446.216833334</v>
      </c>
      <c r="I20" s="601">
        <v>16282844.206666671</v>
      </c>
      <c r="J20" s="601">
        <v>1242304.3635</v>
      </c>
      <c r="K20" s="602">
        <v>17525148.57016667</v>
      </c>
    </row>
    <row r="21" spans="1:11" ht="13.5" thickBot="1">
      <c r="A21" s="319">
        <v>12</v>
      </c>
      <c r="B21" s="320" t="s">
        <v>385</v>
      </c>
      <c r="C21" s="605">
        <v>202974783.36783335</v>
      </c>
      <c r="D21" s="605">
        <v>427426639.31716388</v>
      </c>
      <c r="E21" s="605">
        <v>630401422.6849972</v>
      </c>
      <c r="F21" s="605">
        <v>18675825.146166667</v>
      </c>
      <c r="G21" s="605">
        <v>8237690.4384166673</v>
      </c>
      <c r="H21" s="605">
        <v>26913515.584583335</v>
      </c>
      <c r="I21" s="605">
        <v>34727965.066166669</v>
      </c>
      <c r="J21" s="605">
        <v>32619043.14325</v>
      </c>
      <c r="K21" s="606">
        <v>67347008.209416673</v>
      </c>
    </row>
    <row r="22" spans="1:11" ht="38.25" customHeight="1" thickBot="1">
      <c r="A22" s="321"/>
      <c r="B22" s="322"/>
      <c r="C22" s="322"/>
      <c r="D22" s="322"/>
      <c r="E22" s="322"/>
      <c r="F22" s="685" t="s">
        <v>427</v>
      </c>
      <c r="G22" s="686"/>
      <c r="H22" s="686"/>
      <c r="I22" s="687" t="s">
        <v>392</v>
      </c>
      <c r="J22" s="686"/>
      <c r="K22" s="688"/>
    </row>
    <row r="23" spans="1:11">
      <c r="A23" s="323">
        <v>13</v>
      </c>
      <c r="B23" s="324" t="s">
        <v>377</v>
      </c>
      <c r="C23" s="325"/>
      <c r="D23" s="325"/>
      <c r="E23" s="325"/>
      <c r="F23" s="607">
        <v>88370846.434666663</v>
      </c>
      <c r="G23" s="608">
        <v>145070289.75133333</v>
      </c>
      <c r="H23" s="608">
        <v>233441136.18599999</v>
      </c>
      <c r="I23" s="608">
        <v>72708408.868000001</v>
      </c>
      <c r="J23" s="608">
        <v>121277568.57983333</v>
      </c>
      <c r="K23" s="609">
        <v>193985977.44783336</v>
      </c>
    </row>
    <row r="24" spans="1:11" ht="13.5" thickBot="1">
      <c r="A24" s="326">
        <v>14</v>
      </c>
      <c r="B24" s="327" t="s">
        <v>389</v>
      </c>
      <c r="C24" s="328"/>
      <c r="D24" s="329"/>
      <c r="E24" s="329"/>
      <c r="F24" s="610">
        <v>97824058.129251674</v>
      </c>
      <c r="G24" s="605">
        <v>111813658.95924917</v>
      </c>
      <c r="H24" s="605">
        <v>209637717.08850083</v>
      </c>
      <c r="I24" s="605">
        <v>65523273.624991685</v>
      </c>
      <c r="J24" s="605">
        <v>95118056.603940934</v>
      </c>
      <c r="K24" s="606">
        <v>160641330.22893262</v>
      </c>
    </row>
    <row r="25" spans="1:11" ht="13.5" thickBot="1">
      <c r="A25" s="331">
        <v>15</v>
      </c>
      <c r="B25" s="332" t="s">
        <v>390</v>
      </c>
      <c r="C25" s="333"/>
      <c r="D25" s="333"/>
      <c r="E25" s="333"/>
      <c r="F25" s="598">
        <v>0.90336516522249777</v>
      </c>
      <c r="G25" s="599">
        <v>1.2974290538529343</v>
      </c>
      <c r="H25" s="599">
        <v>1.1135454985299724</v>
      </c>
      <c r="I25" s="599">
        <v>1.1096577573967212</v>
      </c>
      <c r="J25" s="599">
        <v>1.2750215144198873</v>
      </c>
      <c r="K25" s="600">
        <v>1.2075720312536053</v>
      </c>
    </row>
    <row r="27" spans="1:11" ht="25.5">
      <c r="B27" s="308"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pane="topRight" activeCell="B1" sqref="B1"/>
      <selection pane="bottomLeft" activeCell="A5" sqref="A5"/>
      <selection pane="bottomRight" activeCell="K41" sqref="K41"/>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45"/>
  </cols>
  <sheetData>
    <row r="1" spans="1:14">
      <c r="A1" s="4" t="s">
        <v>30</v>
      </c>
      <c r="B1" s="3" t="str">
        <f>'Info '!C2</f>
        <v>JSC " Halyk Bank Georgia"</v>
      </c>
    </row>
    <row r="2" spans="1:14" ht="14.25" customHeight="1">
      <c r="A2" s="4" t="s">
        <v>31</v>
      </c>
      <c r="B2" s="435">
        <f>'1. key ratios '!B2</f>
        <v>44651</v>
      </c>
    </row>
    <row r="3" spans="1:14" ht="14.25" customHeight="1"/>
    <row r="4" spans="1:14" ht="13.5" thickBot="1">
      <c r="A4" s="4" t="s">
        <v>264</v>
      </c>
      <c r="B4" s="251" t="s">
        <v>28</v>
      </c>
    </row>
    <row r="5" spans="1:14" s="188" customFormat="1">
      <c r="A5" s="184"/>
      <c r="B5" s="185"/>
      <c r="C5" s="186" t="s">
        <v>0</v>
      </c>
      <c r="D5" s="186" t="s">
        <v>1</v>
      </c>
      <c r="E5" s="186" t="s">
        <v>2</v>
      </c>
      <c r="F5" s="186" t="s">
        <v>3</v>
      </c>
      <c r="G5" s="186" t="s">
        <v>4</v>
      </c>
      <c r="H5" s="186" t="s">
        <v>5</v>
      </c>
      <c r="I5" s="186" t="s">
        <v>8</v>
      </c>
      <c r="J5" s="186" t="s">
        <v>9</v>
      </c>
      <c r="K5" s="186" t="s">
        <v>10</v>
      </c>
      <c r="L5" s="186" t="s">
        <v>11</v>
      </c>
      <c r="M5" s="186" t="s">
        <v>12</v>
      </c>
      <c r="N5" s="187" t="s">
        <v>13</v>
      </c>
    </row>
    <row r="6" spans="1:14" ht="25.5">
      <c r="A6" s="189"/>
      <c r="B6" s="190"/>
      <c r="C6" s="191" t="s">
        <v>263</v>
      </c>
      <c r="D6" s="192" t="s">
        <v>262</v>
      </c>
      <c r="E6" s="193" t="s">
        <v>261</v>
      </c>
      <c r="F6" s="194">
        <v>0</v>
      </c>
      <c r="G6" s="194">
        <v>0.2</v>
      </c>
      <c r="H6" s="194">
        <v>0.35</v>
      </c>
      <c r="I6" s="194">
        <v>0.5</v>
      </c>
      <c r="J6" s="194">
        <v>0.75</v>
      </c>
      <c r="K6" s="194">
        <v>1</v>
      </c>
      <c r="L6" s="194">
        <v>1.5</v>
      </c>
      <c r="M6" s="194">
        <v>2.5</v>
      </c>
      <c r="N6" s="250" t="s">
        <v>275</v>
      </c>
    </row>
    <row r="7" spans="1:14" ht="15">
      <c r="A7" s="195">
        <v>1</v>
      </c>
      <c r="B7" s="196" t="s">
        <v>260</v>
      </c>
      <c r="C7" s="197">
        <f>SUM(C8:C13)</f>
        <v>20294642.5</v>
      </c>
      <c r="D7" s="190"/>
      <c r="E7" s="198">
        <f t="shared" ref="E7:M7" si="0">SUM(E8:E13)</f>
        <v>405892.85000000003</v>
      </c>
      <c r="F7" s="199">
        <f>SUM(F8:F13)</f>
        <v>0</v>
      </c>
      <c r="G7" s="199">
        <f t="shared" si="0"/>
        <v>0</v>
      </c>
      <c r="H7" s="199">
        <f t="shared" si="0"/>
        <v>0</v>
      </c>
      <c r="I7" s="199">
        <f t="shared" si="0"/>
        <v>0</v>
      </c>
      <c r="J7" s="199">
        <f t="shared" si="0"/>
        <v>0</v>
      </c>
      <c r="K7" s="199">
        <f t="shared" si="0"/>
        <v>405892.85000000003</v>
      </c>
      <c r="L7" s="199">
        <f t="shared" si="0"/>
        <v>0</v>
      </c>
      <c r="M7" s="199">
        <f t="shared" si="0"/>
        <v>0</v>
      </c>
      <c r="N7" s="200">
        <f>SUM(N8:N13)</f>
        <v>405892.85000000003</v>
      </c>
    </row>
    <row r="8" spans="1:14" ht="14.25">
      <c r="A8" s="195">
        <v>1.1000000000000001</v>
      </c>
      <c r="B8" s="201" t="s">
        <v>258</v>
      </c>
      <c r="C8" s="199">
        <v>20294642.5</v>
      </c>
      <c r="D8" s="202">
        <v>0.02</v>
      </c>
      <c r="E8" s="198">
        <f>C8*D8</f>
        <v>405892.85000000003</v>
      </c>
      <c r="F8" s="199">
        <v>0</v>
      </c>
      <c r="G8" s="199">
        <v>0</v>
      </c>
      <c r="H8" s="199">
        <v>0</v>
      </c>
      <c r="I8" s="199">
        <v>0</v>
      </c>
      <c r="J8" s="199">
        <v>0</v>
      </c>
      <c r="K8" s="199">
        <v>405892.85000000003</v>
      </c>
      <c r="L8" s="199">
        <v>0</v>
      </c>
      <c r="M8" s="199">
        <v>0</v>
      </c>
      <c r="N8" s="200">
        <f>SUMPRODUCT($F$6:$M$6,F8:M8)</f>
        <v>405892.85000000003</v>
      </c>
    </row>
    <row r="9" spans="1:14" ht="14.25">
      <c r="A9" s="195">
        <v>1.2</v>
      </c>
      <c r="B9" s="201" t="s">
        <v>257</v>
      </c>
      <c r="C9" s="199">
        <v>0</v>
      </c>
      <c r="D9" s="202">
        <v>0.05</v>
      </c>
      <c r="E9" s="198">
        <f>C9*D9</f>
        <v>0</v>
      </c>
      <c r="F9" s="199">
        <v>0</v>
      </c>
      <c r="G9" s="199">
        <v>0</v>
      </c>
      <c r="H9" s="199">
        <v>0</v>
      </c>
      <c r="I9" s="199">
        <v>0</v>
      </c>
      <c r="J9" s="199">
        <v>0</v>
      </c>
      <c r="K9" s="199">
        <v>0</v>
      </c>
      <c r="L9" s="199">
        <v>0</v>
      </c>
      <c r="M9" s="199">
        <v>0</v>
      </c>
      <c r="N9" s="200">
        <f t="shared" ref="N9:N12" si="1">SUMPRODUCT($F$6:$M$6,F9:M9)</f>
        <v>0</v>
      </c>
    </row>
    <row r="10" spans="1:14" ht="14.25">
      <c r="A10" s="195">
        <v>1.3</v>
      </c>
      <c r="B10" s="201" t="s">
        <v>256</v>
      </c>
      <c r="C10" s="199">
        <v>0</v>
      </c>
      <c r="D10" s="202">
        <v>0.08</v>
      </c>
      <c r="E10" s="198">
        <f>C10*D10</f>
        <v>0</v>
      </c>
      <c r="F10" s="199">
        <v>0</v>
      </c>
      <c r="G10" s="199">
        <v>0</v>
      </c>
      <c r="H10" s="199">
        <v>0</v>
      </c>
      <c r="I10" s="199">
        <v>0</v>
      </c>
      <c r="J10" s="199">
        <v>0</v>
      </c>
      <c r="K10" s="199">
        <v>0</v>
      </c>
      <c r="L10" s="199">
        <v>0</v>
      </c>
      <c r="M10" s="199">
        <v>0</v>
      </c>
      <c r="N10" s="200">
        <f>SUMPRODUCT($F$6:$M$6,F10:M10)</f>
        <v>0</v>
      </c>
    </row>
    <row r="11" spans="1:14" ht="14.25">
      <c r="A11" s="195">
        <v>1.4</v>
      </c>
      <c r="B11" s="201" t="s">
        <v>255</v>
      </c>
      <c r="C11" s="199">
        <v>0</v>
      </c>
      <c r="D11" s="202">
        <v>0.11</v>
      </c>
      <c r="E11" s="198">
        <f>C11*D11</f>
        <v>0</v>
      </c>
      <c r="F11" s="199">
        <v>0</v>
      </c>
      <c r="G11" s="199">
        <v>0</v>
      </c>
      <c r="H11" s="199">
        <v>0</v>
      </c>
      <c r="I11" s="199">
        <v>0</v>
      </c>
      <c r="J11" s="199">
        <v>0</v>
      </c>
      <c r="K11" s="199">
        <v>0</v>
      </c>
      <c r="L11" s="199">
        <v>0</v>
      </c>
      <c r="M11" s="199">
        <v>0</v>
      </c>
      <c r="N11" s="200">
        <f t="shared" si="1"/>
        <v>0</v>
      </c>
    </row>
    <row r="12" spans="1:14" ht="14.25">
      <c r="A12" s="195">
        <v>1.5</v>
      </c>
      <c r="B12" s="201" t="s">
        <v>254</v>
      </c>
      <c r="C12" s="199">
        <v>0</v>
      </c>
      <c r="D12" s="202">
        <v>0.14000000000000001</v>
      </c>
      <c r="E12" s="198">
        <f>C12*D12</f>
        <v>0</v>
      </c>
      <c r="F12" s="199">
        <v>0</v>
      </c>
      <c r="G12" s="199">
        <v>0</v>
      </c>
      <c r="H12" s="199">
        <v>0</v>
      </c>
      <c r="I12" s="199">
        <v>0</v>
      </c>
      <c r="J12" s="199">
        <v>0</v>
      </c>
      <c r="K12" s="199">
        <v>0</v>
      </c>
      <c r="L12" s="199">
        <v>0</v>
      </c>
      <c r="M12" s="199">
        <v>0</v>
      </c>
      <c r="N12" s="200">
        <f t="shared" si="1"/>
        <v>0</v>
      </c>
    </row>
    <row r="13" spans="1:14" ht="14.25">
      <c r="A13" s="195">
        <v>1.6</v>
      </c>
      <c r="B13" s="203" t="s">
        <v>253</v>
      </c>
      <c r="C13" s="199">
        <v>0</v>
      </c>
      <c r="D13" s="204"/>
      <c r="E13" s="199"/>
      <c r="F13" s="199">
        <v>0</v>
      </c>
      <c r="G13" s="199">
        <v>0</v>
      </c>
      <c r="H13" s="199">
        <v>0</v>
      </c>
      <c r="I13" s="199">
        <v>0</v>
      </c>
      <c r="J13" s="199">
        <v>0</v>
      </c>
      <c r="K13" s="199">
        <v>0</v>
      </c>
      <c r="L13" s="199">
        <v>0</v>
      </c>
      <c r="M13" s="199">
        <v>0</v>
      </c>
      <c r="N13" s="200">
        <f>SUMPRODUCT($F$6:$M$6,F13:M13)</f>
        <v>0</v>
      </c>
    </row>
    <row r="14" spans="1:14" ht="15">
      <c r="A14" s="195">
        <v>2</v>
      </c>
      <c r="B14" s="205" t="s">
        <v>259</v>
      </c>
      <c r="C14" s="197">
        <f>SUM(C15:C20)</f>
        <v>0</v>
      </c>
      <c r="D14" s="190"/>
      <c r="E14" s="198">
        <f t="shared" ref="E14" si="2">SUM(E15:E20)</f>
        <v>0</v>
      </c>
      <c r="F14" s="199">
        <v>0</v>
      </c>
      <c r="G14" s="199">
        <v>0</v>
      </c>
      <c r="H14" s="199">
        <v>0</v>
      </c>
      <c r="I14" s="199">
        <v>0</v>
      </c>
      <c r="J14" s="199">
        <v>0</v>
      </c>
      <c r="K14" s="199">
        <v>0</v>
      </c>
      <c r="L14" s="199">
        <v>0</v>
      </c>
      <c r="M14" s="199">
        <v>0</v>
      </c>
      <c r="N14" s="200">
        <f>SUM(N15:N20)</f>
        <v>0</v>
      </c>
    </row>
    <row r="15" spans="1:14" ht="14.25">
      <c r="A15" s="195">
        <v>2.1</v>
      </c>
      <c r="B15" s="203" t="s">
        <v>258</v>
      </c>
      <c r="C15" s="199"/>
      <c r="D15" s="202">
        <v>5.0000000000000001E-3</v>
      </c>
      <c r="E15" s="198">
        <f>C15*D15</f>
        <v>0</v>
      </c>
      <c r="F15" s="199">
        <v>0</v>
      </c>
      <c r="G15" s="199">
        <v>0</v>
      </c>
      <c r="H15" s="199">
        <v>0</v>
      </c>
      <c r="I15" s="199">
        <v>0</v>
      </c>
      <c r="J15" s="199">
        <v>0</v>
      </c>
      <c r="K15" s="199">
        <v>0</v>
      </c>
      <c r="L15" s="199">
        <v>0</v>
      </c>
      <c r="M15" s="199">
        <v>0</v>
      </c>
      <c r="N15" s="200">
        <f>SUMPRODUCT($F$6:$M$6,F15:M15)</f>
        <v>0</v>
      </c>
    </row>
    <row r="16" spans="1:14" ht="14.25">
      <c r="A16" s="195">
        <v>2.2000000000000002</v>
      </c>
      <c r="B16" s="203" t="s">
        <v>257</v>
      </c>
      <c r="C16" s="199"/>
      <c r="D16" s="202">
        <v>0.01</v>
      </c>
      <c r="E16" s="198">
        <f>C16*D16</f>
        <v>0</v>
      </c>
      <c r="F16" s="199">
        <v>0</v>
      </c>
      <c r="G16" s="199">
        <v>0</v>
      </c>
      <c r="H16" s="199">
        <v>0</v>
      </c>
      <c r="I16" s="199">
        <v>0</v>
      </c>
      <c r="J16" s="199">
        <v>0</v>
      </c>
      <c r="K16" s="199">
        <v>0</v>
      </c>
      <c r="L16" s="199">
        <v>0</v>
      </c>
      <c r="M16" s="199">
        <v>0</v>
      </c>
      <c r="N16" s="200">
        <f t="shared" ref="N16:N20" si="3">SUMPRODUCT($F$6:$M$6,F16:M16)</f>
        <v>0</v>
      </c>
    </row>
    <row r="17" spans="1:14" ht="14.25">
      <c r="A17" s="195">
        <v>2.2999999999999998</v>
      </c>
      <c r="B17" s="203" t="s">
        <v>256</v>
      </c>
      <c r="C17" s="199"/>
      <c r="D17" s="202">
        <v>0.02</v>
      </c>
      <c r="E17" s="198">
        <f>C17*D17</f>
        <v>0</v>
      </c>
      <c r="F17" s="199">
        <v>0</v>
      </c>
      <c r="G17" s="199">
        <v>0</v>
      </c>
      <c r="H17" s="199">
        <v>0</v>
      </c>
      <c r="I17" s="199">
        <v>0</v>
      </c>
      <c r="J17" s="199">
        <v>0</v>
      </c>
      <c r="K17" s="199">
        <v>0</v>
      </c>
      <c r="L17" s="199">
        <v>0</v>
      </c>
      <c r="M17" s="199">
        <v>0</v>
      </c>
      <c r="N17" s="200">
        <f t="shared" si="3"/>
        <v>0</v>
      </c>
    </row>
    <row r="18" spans="1:14" ht="14.25">
      <c r="A18" s="195">
        <v>2.4</v>
      </c>
      <c r="B18" s="203" t="s">
        <v>255</v>
      </c>
      <c r="C18" s="199"/>
      <c r="D18" s="202">
        <v>0.03</v>
      </c>
      <c r="E18" s="198">
        <f>C18*D18</f>
        <v>0</v>
      </c>
      <c r="F18" s="199">
        <v>0</v>
      </c>
      <c r="G18" s="199">
        <v>0</v>
      </c>
      <c r="H18" s="199">
        <v>0</v>
      </c>
      <c r="I18" s="199">
        <v>0</v>
      </c>
      <c r="J18" s="199">
        <v>0</v>
      </c>
      <c r="K18" s="199">
        <v>0</v>
      </c>
      <c r="L18" s="199">
        <v>0</v>
      </c>
      <c r="M18" s="199">
        <v>0</v>
      </c>
      <c r="N18" s="200">
        <f t="shared" si="3"/>
        <v>0</v>
      </c>
    </row>
    <row r="19" spans="1:14" ht="14.25">
      <c r="A19" s="195">
        <v>2.5</v>
      </c>
      <c r="B19" s="203" t="s">
        <v>254</v>
      </c>
      <c r="C19" s="199"/>
      <c r="D19" s="202">
        <v>0.04</v>
      </c>
      <c r="E19" s="198">
        <f>C19*D19</f>
        <v>0</v>
      </c>
      <c r="F19" s="199">
        <v>0</v>
      </c>
      <c r="G19" s="199">
        <v>0</v>
      </c>
      <c r="H19" s="199">
        <v>0</v>
      </c>
      <c r="I19" s="199">
        <v>0</v>
      </c>
      <c r="J19" s="199">
        <v>0</v>
      </c>
      <c r="K19" s="199">
        <v>0</v>
      </c>
      <c r="L19" s="199">
        <v>0</v>
      </c>
      <c r="M19" s="199">
        <v>0</v>
      </c>
      <c r="N19" s="200">
        <f t="shared" si="3"/>
        <v>0</v>
      </c>
    </row>
    <row r="20" spans="1:14" ht="14.25">
      <c r="A20" s="195">
        <v>2.6</v>
      </c>
      <c r="B20" s="203" t="s">
        <v>253</v>
      </c>
      <c r="C20" s="199"/>
      <c r="D20" s="204"/>
      <c r="E20" s="206"/>
      <c r="F20" s="199">
        <v>0</v>
      </c>
      <c r="G20" s="199">
        <v>0</v>
      </c>
      <c r="H20" s="199">
        <v>0</v>
      </c>
      <c r="I20" s="199">
        <v>0</v>
      </c>
      <c r="J20" s="199">
        <v>0</v>
      </c>
      <c r="K20" s="199">
        <v>0</v>
      </c>
      <c r="L20" s="199">
        <v>0</v>
      </c>
      <c r="M20" s="199">
        <v>0</v>
      </c>
      <c r="N20" s="200">
        <f t="shared" si="3"/>
        <v>0</v>
      </c>
    </row>
    <row r="21" spans="1:14" ht="15.75" thickBot="1">
      <c r="A21" s="207"/>
      <c r="B21" s="208" t="s">
        <v>108</v>
      </c>
      <c r="C21" s="183">
        <f>C14+C7</f>
        <v>20294642.5</v>
      </c>
      <c r="D21" s="209"/>
      <c r="E21" s="210">
        <f>E14+E7</f>
        <v>405892.85000000003</v>
      </c>
      <c r="F21" s="211">
        <f>F7+F14</f>
        <v>0</v>
      </c>
      <c r="G21" s="211">
        <f t="shared" ref="G21:L21" si="4">G7+G14</f>
        <v>0</v>
      </c>
      <c r="H21" s="211">
        <f t="shared" si="4"/>
        <v>0</v>
      </c>
      <c r="I21" s="211">
        <f t="shared" si="4"/>
        <v>0</v>
      </c>
      <c r="J21" s="211">
        <f t="shared" si="4"/>
        <v>0</v>
      </c>
      <c r="K21" s="211">
        <f t="shared" si="4"/>
        <v>405892.85000000003</v>
      </c>
      <c r="L21" s="211">
        <f t="shared" si="4"/>
        <v>0</v>
      </c>
      <c r="M21" s="211">
        <f>M7+M14</f>
        <v>0</v>
      </c>
      <c r="N21" s="212">
        <f>N14+N7</f>
        <v>405892.85000000003</v>
      </c>
    </row>
    <row r="22" spans="1:14">
      <c r="E22" s="213"/>
      <c r="F22" s="213"/>
      <c r="G22" s="213"/>
      <c r="H22" s="213"/>
      <c r="I22" s="213"/>
      <c r="J22" s="213"/>
      <c r="K22" s="213"/>
      <c r="L22" s="213"/>
      <c r="M22" s="21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E24" sqref="E24"/>
    </sheetView>
  </sheetViews>
  <sheetFormatPr defaultRowHeight="15"/>
  <cols>
    <col min="1" max="1" width="11.42578125" customWidth="1"/>
    <col min="2" max="2" width="76.85546875" style="366" customWidth="1"/>
    <col min="3" max="3" width="22.85546875" customWidth="1"/>
  </cols>
  <sheetData>
    <row r="1" spans="1:3">
      <c r="A1" s="2" t="s">
        <v>30</v>
      </c>
      <c r="B1" s="3" t="str">
        <f>'Info '!C2</f>
        <v>JSC " Halyk Bank Georgia"</v>
      </c>
    </row>
    <row r="2" spans="1:3">
      <c r="A2" s="2" t="s">
        <v>31</v>
      </c>
      <c r="B2" s="435">
        <f>'1. key ratios '!B2</f>
        <v>44651</v>
      </c>
    </row>
    <row r="3" spans="1:3">
      <c r="A3" s="4"/>
      <c r="B3"/>
    </row>
    <row r="4" spans="1:3">
      <c r="A4" s="4" t="s">
        <v>431</v>
      </c>
      <c r="B4" t="s">
        <v>432</v>
      </c>
    </row>
    <row r="5" spans="1:3">
      <c r="A5" s="367" t="s">
        <v>433</v>
      </c>
      <c r="B5" s="368"/>
      <c r="C5" s="369"/>
    </row>
    <row r="6" spans="1:3" ht="24">
      <c r="A6" s="370">
        <v>1</v>
      </c>
      <c r="B6" s="371" t="s">
        <v>484</v>
      </c>
      <c r="C6" s="372">
        <v>989031678.92860007</v>
      </c>
    </row>
    <row r="7" spans="1:3">
      <c r="A7" s="370">
        <v>2</v>
      </c>
      <c r="B7" s="371" t="s">
        <v>434</v>
      </c>
      <c r="C7" s="372">
        <v>-6529331</v>
      </c>
    </row>
    <row r="8" spans="1:3" ht="24">
      <c r="A8" s="373">
        <v>3</v>
      </c>
      <c r="B8" s="374" t="s">
        <v>435</v>
      </c>
      <c r="C8" s="372">
        <f>C6+C7</f>
        <v>982502347.92860007</v>
      </c>
    </row>
    <row r="9" spans="1:3">
      <c r="A9" s="367" t="s">
        <v>436</v>
      </c>
      <c r="B9" s="368"/>
      <c r="C9" s="375"/>
    </row>
    <row r="10" spans="1:3" ht="24">
      <c r="A10" s="376">
        <v>4</v>
      </c>
      <c r="B10" s="377" t="s">
        <v>437</v>
      </c>
      <c r="C10" s="372">
        <v>0</v>
      </c>
    </row>
    <row r="11" spans="1:3">
      <c r="A11" s="376">
        <v>5</v>
      </c>
      <c r="B11" s="378" t="s">
        <v>438</v>
      </c>
      <c r="C11" s="372">
        <v>0</v>
      </c>
    </row>
    <row r="12" spans="1:3">
      <c r="A12" s="376" t="s">
        <v>439</v>
      </c>
      <c r="B12" s="378" t="s">
        <v>440</v>
      </c>
      <c r="C12" s="372">
        <v>405892.85000000003</v>
      </c>
    </row>
    <row r="13" spans="1:3" ht="24">
      <c r="A13" s="379">
        <v>6</v>
      </c>
      <c r="B13" s="377" t="s">
        <v>441</v>
      </c>
      <c r="C13" s="372">
        <v>0</v>
      </c>
    </row>
    <row r="14" spans="1:3">
      <c r="A14" s="379">
        <v>7</v>
      </c>
      <c r="B14" s="380" t="s">
        <v>442</v>
      </c>
      <c r="C14" s="372">
        <v>0</v>
      </c>
    </row>
    <row r="15" spans="1:3">
      <c r="A15" s="381">
        <v>8</v>
      </c>
      <c r="B15" s="382" t="s">
        <v>443</v>
      </c>
      <c r="C15" s="372">
        <v>0</v>
      </c>
    </row>
    <row r="16" spans="1:3">
      <c r="A16" s="379">
        <v>9</v>
      </c>
      <c r="B16" s="380" t="s">
        <v>444</v>
      </c>
      <c r="C16" s="372">
        <v>0</v>
      </c>
    </row>
    <row r="17" spans="1:3">
      <c r="A17" s="379">
        <v>10</v>
      </c>
      <c r="B17" s="380" t="s">
        <v>445</v>
      </c>
      <c r="C17" s="372">
        <v>0</v>
      </c>
    </row>
    <row r="18" spans="1:3">
      <c r="A18" s="383">
        <v>11</v>
      </c>
      <c r="B18" s="384" t="s">
        <v>446</v>
      </c>
      <c r="C18" s="385">
        <f>SUM(C10:C17)</f>
        <v>405892.85000000003</v>
      </c>
    </row>
    <row r="19" spans="1:3">
      <c r="A19" s="386" t="s">
        <v>447</v>
      </c>
      <c r="B19" s="387"/>
      <c r="C19" s="388"/>
    </row>
    <row r="20" spans="1:3" ht="24">
      <c r="A20" s="389">
        <v>12</v>
      </c>
      <c r="B20" s="377" t="s">
        <v>448</v>
      </c>
      <c r="C20" s="372">
        <v>0</v>
      </c>
    </row>
    <row r="21" spans="1:3">
      <c r="A21" s="389">
        <v>13</v>
      </c>
      <c r="B21" s="377" t="s">
        <v>449</v>
      </c>
      <c r="C21" s="372">
        <v>0</v>
      </c>
    </row>
    <row r="22" spans="1:3">
      <c r="A22" s="389">
        <v>14</v>
      </c>
      <c r="B22" s="377" t="s">
        <v>450</v>
      </c>
      <c r="C22" s="372">
        <v>0</v>
      </c>
    </row>
    <row r="23" spans="1:3" ht="24">
      <c r="A23" s="389" t="s">
        <v>451</v>
      </c>
      <c r="B23" s="377" t="s">
        <v>452</v>
      </c>
      <c r="C23" s="372">
        <v>0</v>
      </c>
    </row>
    <row r="24" spans="1:3">
      <c r="A24" s="389">
        <v>15</v>
      </c>
      <c r="B24" s="377" t="s">
        <v>453</v>
      </c>
      <c r="C24" s="372">
        <v>0</v>
      </c>
    </row>
    <row r="25" spans="1:3">
      <c r="A25" s="389" t="s">
        <v>454</v>
      </c>
      <c r="B25" s="377" t="s">
        <v>455</v>
      </c>
      <c r="C25" s="372">
        <v>0</v>
      </c>
    </row>
    <row r="26" spans="1:3">
      <c r="A26" s="390">
        <v>16</v>
      </c>
      <c r="B26" s="391" t="s">
        <v>456</v>
      </c>
      <c r="C26" s="385">
        <f>SUM(C20:C25)</f>
        <v>0</v>
      </c>
    </row>
    <row r="27" spans="1:3">
      <c r="A27" s="367" t="s">
        <v>457</v>
      </c>
      <c r="B27" s="368"/>
      <c r="C27" s="375"/>
    </row>
    <row r="28" spans="1:3">
      <c r="A28" s="392">
        <v>17</v>
      </c>
      <c r="B28" s="378" t="s">
        <v>458</v>
      </c>
      <c r="C28" s="372">
        <v>32942728.740000002</v>
      </c>
    </row>
    <row r="29" spans="1:3">
      <c r="A29" s="392">
        <v>18</v>
      </c>
      <c r="B29" s="378" t="s">
        <v>459</v>
      </c>
      <c r="C29" s="372">
        <v>-23852555.57</v>
      </c>
    </row>
    <row r="30" spans="1:3">
      <c r="A30" s="390">
        <v>19</v>
      </c>
      <c r="B30" s="391" t="s">
        <v>460</v>
      </c>
      <c r="C30" s="385">
        <f>C28+C29</f>
        <v>9090173.1700000018</v>
      </c>
    </row>
    <row r="31" spans="1:3">
      <c r="A31" s="367" t="s">
        <v>461</v>
      </c>
      <c r="B31" s="368"/>
      <c r="C31" s="375"/>
    </row>
    <row r="32" spans="1:3" ht="24">
      <c r="A32" s="392" t="s">
        <v>462</v>
      </c>
      <c r="B32" s="377" t="s">
        <v>463</v>
      </c>
      <c r="C32" s="372">
        <v>0</v>
      </c>
    </row>
    <row r="33" spans="1:3">
      <c r="A33" s="392" t="s">
        <v>464</v>
      </c>
      <c r="B33" s="378" t="s">
        <v>465</v>
      </c>
      <c r="C33" s="372">
        <v>0</v>
      </c>
    </row>
    <row r="34" spans="1:3">
      <c r="A34" s="367" t="s">
        <v>466</v>
      </c>
      <c r="B34" s="368"/>
      <c r="C34" s="375"/>
    </row>
    <row r="35" spans="1:3">
      <c r="A35" s="393">
        <v>20</v>
      </c>
      <c r="B35" s="394" t="s">
        <v>467</v>
      </c>
      <c r="C35" s="372">
        <v>114273683.11</v>
      </c>
    </row>
    <row r="36" spans="1:3">
      <c r="A36" s="390">
        <v>21</v>
      </c>
      <c r="B36" s="391" t="s">
        <v>468</v>
      </c>
      <c r="C36" s="385">
        <f>C8+C18+C26+C30</f>
        <v>991998413.94860005</v>
      </c>
    </row>
    <row r="37" spans="1:3">
      <c r="A37" s="367" t="s">
        <v>469</v>
      </c>
      <c r="B37" s="368"/>
      <c r="C37" s="375"/>
    </row>
    <row r="38" spans="1:3">
      <c r="A38" s="390">
        <v>22</v>
      </c>
      <c r="B38" s="391" t="s">
        <v>469</v>
      </c>
      <c r="C38" s="611">
        <v>0.11519542924987079</v>
      </c>
    </row>
    <row r="39" spans="1:3">
      <c r="A39" s="367" t="s">
        <v>470</v>
      </c>
      <c r="B39" s="368"/>
      <c r="C39" s="375"/>
    </row>
    <row r="40" spans="1:3">
      <c r="A40" s="395" t="s">
        <v>471</v>
      </c>
      <c r="B40" s="377" t="s">
        <v>472</v>
      </c>
      <c r="C40" s="372">
        <v>0</v>
      </c>
    </row>
    <row r="41" spans="1:3" ht="24">
      <c r="A41" s="396" t="s">
        <v>473</v>
      </c>
      <c r="B41" s="371" t="s">
        <v>474</v>
      </c>
      <c r="C41" s="372">
        <v>0</v>
      </c>
    </row>
    <row r="43" spans="1:3">
      <c r="B43" s="366"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13" activePane="bottomRight" state="frozen"/>
      <selection pane="topRight" activeCell="C1" sqref="C1"/>
      <selection pane="bottomLeft" activeCell="A6" sqref="A6"/>
      <selection pane="bottomRight" activeCell="F20" sqref="F20"/>
    </sheetView>
  </sheetViews>
  <sheetFormatPr defaultRowHeight="15"/>
  <cols>
    <col min="1" max="1" width="8.7109375" style="287"/>
    <col min="2" max="2" width="82.5703125" style="443" customWidth="1"/>
    <col min="3" max="7" width="17.5703125" style="287" customWidth="1"/>
  </cols>
  <sheetData>
    <row r="1" spans="1:7">
      <c r="A1" s="287" t="s">
        <v>30</v>
      </c>
      <c r="B1" s="3" t="str">
        <f>'Info '!C2</f>
        <v>JSC " Halyk Bank Georgia"</v>
      </c>
    </row>
    <row r="2" spans="1:7">
      <c r="A2" s="287" t="s">
        <v>31</v>
      </c>
      <c r="B2" s="435">
        <f>'1. key ratios '!B2</f>
        <v>44651</v>
      </c>
    </row>
    <row r="4" spans="1:7" ht="15.75" thickBot="1">
      <c r="A4" s="287" t="s">
        <v>535</v>
      </c>
      <c r="B4" s="444" t="s">
        <v>496</v>
      </c>
    </row>
    <row r="5" spans="1:7">
      <c r="A5" s="445"/>
      <c r="B5" s="446"/>
      <c r="C5" s="689" t="s">
        <v>497</v>
      </c>
      <c r="D5" s="689"/>
      <c r="E5" s="689"/>
      <c r="F5" s="689"/>
      <c r="G5" s="690" t="s">
        <v>498</v>
      </c>
    </row>
    <row r="6" spans="1:7">
      <c r="A6" s="447"/>
      <c r="B6" s="448"/>
      <c r="C6" s="449" t="s">
        <v>499</v>
      </c>
      <c r="D6" s="450" t="s">
        <v>500</v>
      </c>
      <c r="E6" s="450" t="s">
        <v>501</v>
      </c>
      <c r="F6" s="450" t="s">
        <v>502</v>
      </c>
      <c r="G6" s="691"/>
    </row>
    <row r="7" spans="1:7">
      <c r="A7" s="451"/>
      <c r="B7" s="452" t="s">
        <v>503</v>
      </c>
      <c r="C7" s="453"/>
      <c r="D7" s="453"/>
      <c r="E7" s="453"/>
      <c r="F7" s="453"/>
      <c r="G7" s="454"/>
    </row>
    <row r="8" spans="1:7">
      <c r="A8" s="455">
        <v>1</v>
      </c>
      <c r="B8" s="456" t="s">
        <v>504</v>
      </c>
      <c r="C8" s="457">
        <f>SUM(C9:C10)</f>
        <v>114273683.11</v>
      </c>
      <c r="D8" s="457">
        <f>SUM(D9:D10)</f>
        <v>0</v>
      </c>
      <c r="E8" s="457">
        <f>SUM(E9:E10)</f>
        <v>0</v>
      </c>
      <c r="F8" s="457">
        <f>SUM(F9:F10)</f>
        <v>333743588.41999996</v>
      </c>
      <c r="G8" s="458">
        <f>SUM(G9:G10)</f>
        <v>448017271.52999997</v>
      </c>
    </row>
    <row r="9" spans="1:7">
      <c r="A9" s="455">
        <v>2</v>
      </c>
      <c r="B9" s="459" t="s">
        <v>505</v>
      </c>
      <c r="C9" s="457">
        <v>114273683.11</v>
      </c>
      <c r="D9" s="457">
        <v>0</v>
      </c>
      <c r="E9" s="457">
        <v>0</v>
      </c>
      <c r="F9" s="457">
        <v>31013000</v>
      </c>
      <c r="G9" s="457">
        <v>145286683.11000001</v>
      </c>
    </row>
    <row r="10" spans="1:7">
      <c r="A10" s="455">
        <v>3</v>
      </c>
      <c r="B10" s="459" t="s">
        <v>506</v>
      </c>
      <c r="C10" s="460"/>
      <c r="D10" s="460"/>
      <c r="E10" s="460"/>
      <c r="F10" s="457">
        <v>302730588.41999996</v>
      </c>
      <c r="G10" s="457">
        <v>302730588.41999996</v>
      </c>
    </row>
    <row r="11" spans="1:7" ht="14.45" customHeight="1">
      <c r="A11" s="455">
        <v>4</v>
      </c>
      <c r="B11" s="456" t="s">
        <v>507</v>
      </c>
      <c r="C11" s="457">
        <f t="shared" ref="C11:F11" si="0">SUM(C12:C13)</f>
        <v>16561796.320000006</v>
      </c>
      <c r="D11" s="457">
        <f t="shared" si="0"/>
        <v>21572595.840000007</v>
      </c>
      <c r="E11" s="457">
        <f t="shared" si="0"/>
        <v>9725802.8900000006</v>
      </c>
      <c r="F11" s="457">
        <f t="shared" si="0"/>
        <v>8662345.7200000007</v>
      </c>
      <c r="G11" s="458">
        <f>SUM(G12:G13)</f>
        <v>48339887.228000015</v>
      </c>
    </row>
    <row r="12" spans="1:7">
      <c r="A12" s="455">
        <v>5</v>
      </c>
      <c r="B12" s="459" t="s">
        <v>508</v>
      </c>
      <c r="C12" s="457">
        <v>11393519.000000006</v>
      </c>
      <c r="D12" s="457">
        <v>19431183.870000008</v>
      </c>
      <c r="E12" s="457">
        <v>8537787.3499999996</v>
      </c>
      <c r="F12" s="457">
        <v>5256658.32</v>
      </c>
      <c r="G12" s="457">
        <v>42388191.113000013</v>
      </c>
    </row>
    <row r="13" spans="1:7">
      <c r="A13" s="455">
        <v>6</v>
      </c>
      <c r="B13" s="459" t="s">
        <v>509</v>
      </c>
      <c r="C13" s="457">
        <v>5168277.32</v>
      </c>
      <c r="D13" s="457">
        <v>2141411.9700000002</v>
      </c>
      <c r="E13" s="457">
        <v>1188015.54</v>
      </c>
      <c r="F13" s="457">
        <v>3405687.4</v>
      </c>
      <c r="G13" s="457">
        <v>5951696.1150000012</v>
      </c>
    </row>
    <row r="14" spans="1:7">
      <c r="A14" s="455">
        <v>7</v>
      </c>
      <c r="B14" s="456" t="s">
        <v>510</v>
      </c>
      <c r="C14" s="457">
        <f t="shared" ref="C14:F14" si="1">SUM(C15:C16)</f>
        <v>237878588.03999996</v>
      </c>
      <c r="D14" s="457">
        <f t="shared" si="1"/>
        <v>80602950.230000004</v>
      </c>
      <c r="E14" s="457">
        <f t="shared" si="1"/>
        <v>120253241.70999999</v>
      </c>
      <c r="F14" s="457">
        <f t="shared" si="1"/>
        <v>3300823.5</v>
      </c>
      <c r="G14" s="458">
        <f>SUM(G15:G16)</f>
        <v>126492297.545</v>
      </c>
    </row>
    <row r="15" spans="1:7" ht="39">
      <c r="A15" s="455">
        <v>8</v>
      </c>
      <c r="B15" s="459" t="s">
        <v>511</v>
      </c>
      <c r="C15" s="457">
        <v>128077290.80999999</v>
      </c>
      <c r="D15" s="457">
        <v>4563057.2299999995</v>
      </c>
      <c r="E15" s="457">
        <v>8481964.5500000007</v>
      </c>
      <c r="F15" s="457">
        <v>1920242.5</v>
      </c>
      <c r="G15" s="457">
        <v>71521277.545000002</v>
      </c>
    </row>
    <row r="16" spans="1:7" ht="26.25">
      <c r="A16" s="455">
        <v>9</v>
      </c>
      <c r="B16" s="459" t="s">
        <v>512</v>
      </c>
      <c r="C16" s="457">
        <v>109801297.22999999</v>
      </c>
      <c r="D16" s="457">
        <v>76039893</v>
      </c>
      <c r="E16" s="457">
        <v>111771277.16</v>
      </c>
      <c r="F16" s="457">
        <v>1380581</v>
      </c>
      <c r="G16" s="457">
        <v>54971020</v>
      </c>
    </row>
    <row r="17" spans="1:7">
      <c r="A17" s="455">
        <v>10</v>
      </c>
      <c r="B17" s="456" t="s">
        <v>513</v>
      </c>
      <c r="C17" s="457">
        <v>0</v>
      </c>
      <c r="D17" s="457">
        <v>0</v>
      </c>
      <c r="E17" s="457">
        <v>0</v>
      </c>
      <c r="F17" s="457">
        <v>0</v>
      </c>
      <c r="G17" s="457">
        <v>0</v>
      </c>
    </row>
    <row r="18" spans="1:7">
      <c r="A18" s="455">
        <v>11</v>
      </c>
      <c r="B18" s="456" t="s">
        <v>514</v>
      </c>
      <c r="C18" s="457">
        <f>SUM(C19:C20)</f>
        <v>0</v>
      </c>
      <c r="D18" s="461">
        <f t="shared" ref="D18:G18" si="2">SUM(D19:D20)</f>
        <v>6329573.4039923446</v>
      </c>
      <c r="E18" s="457">
        <f t="shared" si="2"/>
        <v>12318866.577681739</v>
      </c>
      <c r="F18" s="457">
        <f t="shared" si="2"/>
        <v>16595607.41465842</v>
      </c>
      <c r="G18" s="458">
        <f t="shared" si="2"/>
        <v>0</v>
      </c>
    </row>
    <row r="19" spans="1:7">
      <c r="A19" s="455">
        <v>12</v>
      </c>
      <c r="B19" s="459" t="s">
        <v>515</v>
      </c>
      <c r="C19" s="460"/>
      <c r="D19" s="457">
        <v>0</v>
      </c>
      <c r="E19" s="457">
        <v>0</v>
      </c>
      <c r="F19" s="457">
        <v>0</v>
      </c>
      <c r="G19" s="457">
        <v>0</v>
      </c>
    </row>
    <row r="20" spans="1:7">
      <c r="A20" s="455">
        <v>13</v>
      </c>
      <c r="B20" s="459" t="s">
        <v>516</v>
      </c>
      <c r="C20" s="457">
        <v>0</v>
      </c>
      <c r="D20" s="457">
        <v>6329573.4039923446</v>
      </c>
      <c r="E20" s="457">
        <v>12318866.577681739</v>
      </c>
      <c r="F20" s="457">
        <v>16595607.41465842</v>
      </c>
      <c r="G20" s="457">
        <v>0</v>
      </c>
    </row>
    <row r="21" spans="1:7">
      <c r="A21" s="462">
        <v>14</v>
      </c>
      <c r="B21" s="463" t="s">
        <v>517</v>
      </c>
      <c r="C21" s="460"/>
      <c r="D21" s="460"/>
      <c r="E21" s="460"/>
      <c r="F21" s="460"/>
      <c r="G21" s="464">
        <f>SUM(G8,G11,G14,G17,G18)</f>
        <v>622849456.30299997</v>
      </c>
    </row>
    <row r="22" spans="1:7">
      <c r="A22" s="465"/>
      <c r="B22" s="466" t="s">
        <v>518</v>
      </c>
      <c r="C22" s="467"/>
      <c r="D22" s="468"/>
      <c r="E22" s="467"/>
      <c r="F22" s="467"/>
      <c r="G22" s="469"/>
    </row>
    <row r="23" spans="1:7">
      <c r="A23" s="455">
        <v>15</v>
      </c>
      <c r="B23" s="456" t="s">
        <v>519</v>
      </c>
      <c r="C23" s="457">
        <v>242062127.69999999</v>
      </c>
      <c r="D23" s="457">
        <v>0</v>
      </c>
      <c r="E23" s="457">
        <v>0</v>
      </c>
      <c r="F23" s="457">
        <v>816631.96</v>
      </c>
      <c r="G23" s="457">
        <v>3626770.7694999999</v>
      </c>
    </row>
    <row r="24" spans="1:7">
      <c r="A24" s="455">
        <v>16</v>
      </c>
      <c r="B24" s="456" t="s">
        <v>520</v>
      </c>
      <c r="C24" s="457">
        <f>SUM(C25:C27,C29,C31)</f>
        <v>346090.36</v>
      </c>
      <c r="D24" s="461">
        <f t="shared" ref="D24:G24" si="3">SUM(D25:D27,D29,D31)</f>
        <v>83431281.102798671</v>
      </c>
      <c r="E24" s="457">
        <f t="shared" si="3"/>
        <v>74172633.21479997</v>
      </c>
      <c r="F24" s="457">
        <f t="shared" si="3"/>
        <v>416603221.50339997</v>
      </c>
      <c r="G24" s="458">
        <f t="shared" si="3"/>
        <v>430835713.49066937</v>
      </c>
    </row>
    <row r="25" spans="1:7">
      <c r="A25" s="455">
        <v>17</v>
      </c>
      <c r="B25" s="459" t="s">
        <v>521</v>
      </c>
      <c r="C25" s="457">
        <v>0</v>
      </c>
      <c r="D25" s="457">
        <v>0</v>
      </c>
      <c r="E25" s="457">
        <v>0</v>
      </c>
      <c r="F25" s="457">
        <v>0</v>
      </c>
      <c r="G25" s="457">
        <v>0</v>
      </c>
    </row>
    <row r="26" spans="1:7" ht="26.25">
      <c r="A26" s="455">
        <v>18</v>
      </c>
      <c r="B26" s="459" t="s">
        <v>522</v>
      </c>
      <c r="C26" s="457">
        <v>346090.36</v>
      </c>
      <c r="D26" s="457">
        <v>6333597.2008000007</v>
      </c>
      <c r="E26" s="457">
        <v>16433914.041400002</v>
      </c>
      <c r="F26" s="457">
        <v>572423.46840000001</v>
      </c>
      <c r="G26" s="457">
        <v>9791333.6232200004</v>
      </c>
    </row>
    <row r="27" spans="1:7">
      <c r="A27" s="455">
        <v>19</v>
      </c>
      <c r="B27" s="459" t="s">
        <v>523</v>
      </c>
      <c r="C27" s="457">
        <v>0</v>
      </c>
      <c r="D27" s="457">
        <v>60723494.39299868</v>
      </c>
      <c r="E27" s="457">
        <v>46500155.656600006</v>
      </c>
      <c r="F27" s="457">
        <v>241394537.09480026</v>
      </c>
      <c r="G27" s="457">
        <v>258797181.55537957</v>
      </c>
    </row>
    <row r="28" spans="1:7">
      <c r="A28" s="455">
        <v>20</v>
      </c>
      <c r="B28" s="470" t="s">
        <v>524</v>
      </c>
      <c r="C28" s="457">
        <v>0</v>
      </c>
      <c r="D28" s="457">
        <v>0</v>
      </c>
      <c r="E28" s="457">
        <v>0</v>
      </c>
      <c r="F28" s="457">
        <v>0</v>
      </c>
      <c r="G28" s="457">
        <v>0</v>
      </c>
    </row>
    <row r="29" spans="1:7">
      <c r="A29" s="455">
        <v>21</v>
      </c>
      <c r="B29" s="459" t="s">
        <v>525</v>
      </c>
      <c r="C29" s="457">
        <v>0</v>
      </c>
      <c r="D29" s="457">
        <v>16374189.508999992</v>
      </c>
      <c r="E29" s="457">
        <v>11238563.516799971</v>
      </c>
      <c r="F29" s="457">
        <v>173803810.9401997</v>
      </c>
      <c r="G29" s="457">
        <v>161539615.81206974</v>
      </c>
    </row>
    <row r="30" spans="1:7">
      <c r="A30" s="455">
        <v>22</v>
      </c>
      <c r="B30" s="470" t="s">
        <v>524</v>
      </c>
      <c r="C30" s="457">
        <v>0</v>
      </c>
      <c r="D30" s="457">
        <v>0</v>
      </c>
      <c r="E30" s="457">
        <v>0</v>
      </c>
      <c r="F30" s="457">
        <v>0</v>
      </c>
      <c r="G30" s="457">
        <v>0</v>
      </c>
    </row>
    <row r="31" spans="1:7">
      <c r="A31" s="455">
        <v>23</v>
      </c>
      <c r="B31" s="459" t="s">
        <v>526</v>
      </c>
      <c r="C31" s="457">
        <v>0</v>
      </c>
      <c r="D31" s="457">
        <v>0</v>
      </c>
      <c r="E31" s="457">
        <v>0</v>
      </c>
      <c r="F31" s="457">
        <v>832450</v>
      </c>
      <c r="G31" s="457">
        <v>707582.5</v>
      </c>
    </row>
    <row r="32" spans="1:7">
      <c r="A32" s="455">
        <v>24</v>
      </c>
      <c r="B32" s="456" t="s">
        <v>527</v>
      </c>
      <c r="C32" s="457">
        <v>0</v>
      </c>
      <c r="D32" s="457">
        <v>0</v>
      </c>
      <c r="E32" s="457">
        <v>0</v>
      </c>
      <c r="F32" s="457">
        <v>0</v>
      </c>
      <c r="G32" s="457">
        <v>0</v>
      </c>
    </row>
    <row r="33" spans="1:7">
      <c r="A33" s="455">
        <v>25</v>
      </c>
      <c r="B33" s="456" t="s">
        <v>528</v>
      </c>
      <c r="C33" s="457">
        <f>SUM(C34:C35)</f>
        <v>24656876.689999912</v>
      </c>
      <c r="D33" s="457">
        <f>SUM(D34:D35)</f>
        <v>29916540.61313061</v>
      </c>
      <c r="E33" s="457">
        <f>SUM(E34:E35)</f>
        <v>16934997.90400023</v>
      </c>
      <c r="F33" s="457">
        <f>SUM(F34:F35)</f>
        <v>84669557.221870333</v>
      </c>
      <c r="G33" s="458">
        <f>SUM(G34:G35)</f>
        <v>133120947.62543565</v>
      </c>
    </row>
    <row r="34" spans="1:7">
      <c r="A34" s="455">
        <v>26</v>
      </c>
      <c r="B34" s="459" t="s">
        <v>529</v>
      </c>
      <c r="C34" s="460"/>
      <c r="D34" s="457">
        <v>0</v>
      </c>
      <c r="E34" s="457">
        <v>0</v>
      </c>
      <c r="F34" s="457">
        <v>0</v>
      </c>
      <c r="G34" s="457">
        <v>0</v>
      </c>
    </row>
    <row r="35" spans="1:7">
      <c r="A35" s="455">
        <v>27</v>
      </c>
      <c r="B35" s="459" t="s">
        <v>530</v>
      </c>
      <c r="C35" s="457">
        <v>24656876.689999912</v>
      </c>
      <c r="D35" s="457">
        <v>29916540.61313061</v>
      </c>
      <c r="E35" s="457">
        <v>16934997.90400023</v>
      </c>
      <c r="F35" s="457">
        <v>84669557.221870333</v>
      </c>
      <c r="G35" s="457">
        <v>133120947.62543565</v>
      </c>
    </row>
    <row r="36" spans="1:7">
      <c r="A36" s="455">
        <v>28</v>
      </c>
      <c r="B36" s="456" t="s">
        <v>531</v>
      </c>
      <c r="C36" s="457">
        <v>25672146.449999999</v>
      </c>
      <c r="D36" s="457">
        <v>4975486.43</v>
      </c>
      <c r="E36" s="457">
        <v>915452.41</v>
      </c>
      <c r="F36" s="457">
        <v>1255293.1300000001</v>
      </c>
      <c r="G36" s="457">
        <v>1999393.1725000001</v>
      </c>
    </row>
    <row r="37" spans="1:7">
      <c r="A37" s="462">
        <v>29</v>
      </c>
      <c r="B37" s="463" t="s">
        <v>532</v>
      </c>
      <c r="C37" s="460"/>
      <c r="D37" s="460"/>
      <c r="E37" s="460"/>
      <c r="F37" s="460"/>
      <c r="G37" s="464">
        <f>SUM(G23:G24,G32:G33,G36)</f>
        <v>569582825.05810511</v>
      </c>
    </row>
    <row r="38" spans="1:7">
      <c r="A38" s="451"/>
      <c r="B38" s="471"/>
      <c r="C38" s="472"/>
      <c r="D38" s="472"/>
      <c r="E38" s="472"/>
      <c r="F38" s="472"/>
      <c r="G38" s="473"/>
    </row>
    <row r="39" spans="1:7" ht="15.75" thickBot="1">
      <c r="A39" s="474">
        <v>30</v>
      </c>
      <c r="B39" s="475" t="s">
        <v>533</v>
      </c>
      <c r="C39" s="328"/>
      <c r="D39" s="329"/>
      <c r="E39" s="329"/>
      <c r="F39" s="330"/>
      <c r="G39" s="476">
        <f>IFERROR(G21/G37,0)</f>
        <v>1.0935186752505415</v>
      </c>
    </row>
    <row r="42" spans="1:7" ht="39">
      <c r="B42" s="443"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C46" sqref="C46:G47"/>
    </sheetView>
  </sheetViews>
  <sheetFormatPr defaultColWidth="9.140625" defaultRowHeight="14.25"/>
  <cols>
    <col min="1" max="1" width="9.5703125" style="3" bestFit="1" customWidth="1"/>
    <col min="2" max="2" width="86" style="3" customWidth="1"/>
    <col min="3" max="3" width="15" style="3" bestFit="1" customWidth="1"/>
    <col min="4" max="7" width="15" style="4" bestFit="1" customWidth="1"/>
    <col min="8" max="13" width="6.7109375" style="5" customWidth="1"/>
    <col min="14" max="16384" width="9.140625" style="5"/>
  </cols>
  <sheetData>
    <row r="1" spans="1:8">
      <c r="A1" s="2" t="s">
        <v>30</v>
      </c>
      <c r="B1" s="3" t="str">
        <f>'Info '!C2</f>
        <v>JSC " Halyk Bank Georgia"</v>
      </c>
    </row>
    <row r="2" spans="1:8">
      <c r="A2" s="2" t="s">
        <v>31</v>
      </c>
      <c r="B2" s="435">
        <v>44651</v>
      </c>
      <c r="C2" s="6"/>
      <c r="D2" s="7"/>
      <c r="E2" s="7"/>
      <c r="F2" s="7"/>
      <c r="G2" s="7"/>
      <c r="H2" s="8"/>
    </row>
    <row r="3" spans="1:8">
      <c r="A3" s="2"/>
      <c r="B3" s="6"/>
      <c r="C3" s="6"/>
      <c r="D3" s="7"/>
      <c r="E3" s="7"/>
      <c r="F3" s="7"/>
      <c r="G3" s="7"/>
      <c r="H3" s="8"/>
    </row>
    <row r="4" spans="1:8" ht="15" thickBot="1">
      <c r="A4" s="9" t="s">
        <v>139</v>
      </c>
      <c r="B4" s="10" t="s">
        <v>138</v>
      </c>
      <c r="C4" s="10"/>
      <c r="D4" s="10"/>
      <c r="E4" s="10"/>
      <c r="F4" s="10"/>
      <c r="G4" s="10"/>
      <c r="H4" s="8"/>
    </row>
    <row r="5" spans="1:8">
      <c r="A5" s="11" t="s">
        <v>6</v>
      </c>
      <c r="B5" s="12"/>
      <c r="C5" s="433" t="str">
        <f>INT((MONTH($B$2))/3)&amp;"Q"&amp;"-"&amp;YEAR($B$2)</f>
        <v>1Q-2022</v>
      </c>
      <c r="D5" s="433" t="str">
        <f>IF(INT(MONTH($B$2))=3, "4"&amp;"Q"&amp;"-"&amp;YEAR($B$2)-1, IF(INT(MONTH($B$2))=6, "1"&amp;"Q"&amp;"-"&amp;YEAR($B$2), IF(INT(MONTH($B$2))=9, "2"&amp;"Q"&amp;"-"&amp;YEAR($B$2),IF(INT(MONTH($B$2))=12, "3"&amp;"Q"&amp;"-"&amp;YEAR($B$2), 0))))</f>
        <v>4Q-2021</v>
      </c>
      <c r="E5" s="433" t="str">
        <f>IF(INT(MONTH($B$2))=3, "3"&amp;"Q"&amp;"-"&amp;YEAR($B$2)-1, IF(INT(MONTH($B$2))=6, "4"&amp;"Q"&amp;"-"&amp;YEAR($B$2)-1, IF(INT(MONTH($B$2))=9, "1"&amp;"Q"&amp;"-"&amp;YEAR($B$2),IF(INT(MONTH($B$2))=12, "2"&amp;"Q"&amp;"-"&amp;YEAR($B$2), 0))))</f>
        <v>3Q-2021</v>
      </c>
      <c r="F5" s="433" t="str">
        <f>IF(INT(MONTH($B$2))=3, "2"&amp;"Q"&amp;"-"&amp;YEAR($B$2)-1, IF(INT(MONTH($B$2))=6, "3"&amp;"Q"&amp;"-"&amp;YEAR($B$2)-1, IF(INT(MONTH($B$2))=9, "4"&amp;"Q"&amp;"-"&amp;YEAR($B$2)-1,IF(INT(MONTH($B$2))=12, "1"&amp;"Q"&amp;"-"&amp;YEAR($B$2), 0))))</f>
        <v>2Q-2021</v>
      </c>
      <c r="G5" s="434" t="str">
        <f>IF(INT(MONTH($B$2))=3, "1"&amp;"Q"&amp;"-"&amp;YEAR($B$2)-1, IF(INT(MONTH($B$2))=6, "2"&amp;"Q"&amp;"-"&amp;YEAR($B$2)-1, IF(INT(MONTH($B$2))=9, "3"&amp;"Q"&amp;"-"&amp;YEAR($B$2)-1,IF(INT(MONTH($B$2))=12, "4"&amp;"Q"&amp;"-"&amp;YEAR($B$2)-1, 0))))</f>
        <v>1Q-2021</v>
      </c>
    </row>
    <row r="6" spans="1:8">
      <c r="B6" s="229" t="s">
        <v>137</v>
      </c>
      <c r="C6" s="437"/>
      <c r="D6" s="437"/>
      <c r="E6" s="437"/>
      <c r="F6" s="437"/>
      <c r="G6" s="438"/>
    </row>
    <row r="7" spans="1:8">
      <c r="A7" s="13"/>
      <c r="B7" s="230" t="s">
        <v>135</v>
      </c>
      <c r="C7" s="437"/>
      <c r="D7" s="437"/>
      <c r="E7" s="437"/>
      <c r="F7" s="437"/>
      <c r="G7" s="438"/>
    </row>
    <row r="8" spans="1:8">
      <c r="A8" s="439">
        <v>1</v>
      </c>
      <c r="B8" s="14" t="s">
        <v>486</v>
      </c>
      <c r="C8" s="15">
        <v>114273683.11</v>
      </c>
      <c r="D8" s="15">
        <v>110553165</v>
      </c>
      <c r="E8" s="15">
        <v>104417244</v>
      </c>
      <c r="F8" s="15">
        <v>97232125</v>
      </c>
      <c r="G8" s="15">
        <v>93458882</v>
      </c>
    </row>
    <row r="9" spans="1:8">
      <c r="A9" s="439">
        <v>2</v>
      </c>
      <c r="B9" s="14" t="s">
        <v>487</v>
      </c>
      <c r="C9" s="15">
        <v>114273683.11</v>
      </c>
      <c r="D9" s="15">
        <v>110553165</v>
      </c>
      <c r="E9" s="15">
        <v>104417244</v>
      </c>
      <c r="F9" s="15">
        <v>97232125</v>
      </c>
      <c r="G9" s="15">
        <v>93458882</v>
      </c>
    </row>
    <row r="10" spans="1:8">
      <c r="A10" s="439">
        <v>3</v>
      </c>
      <c r="B10" s="14" t="s">
        <v>244</v>
      </c>
      <c r="C10" s="15">
        <v>156185751.75633252</v>
      </c>
      <c r="D10" s="15">
        <v>152498908.23152125</v>
      </c>
      <c r="E10" s="15">
        <v>145383607.26999998</v>
      </c>
      <c r="F10" s="15">
        <v>137251365.40000001</v>
      </c>
      <c r="G10" s="15">
        <v>135207939.84999999</v>
      </c>
    </row>
    <row r="11" spans="1:8">
      <c r="A11" s="439">
        <v>4</v>
      </c>
      <c r="B11" s="14" t="s">
        <v>489</v>
      </c>
      <c r="C11" s="15">
        <v>63291119.264022753</v>
      </c>
      <c r="D11" s="15">
        <v>58157043.430187099</v>
      </c>
      <c r="E11" s="15">
        <v>51961178.577858374</v>
      </c>
      <c r="F11" s="15">
        <v>45042965.129491702</v>
      </c>
      <c r="G11" s="15">
        <v>42682182.710000746</v>
      </c>
    </row>
    <row r="12" spans="1:8">
      <c r="A12" s="439">
        <v>5</v>
      </c>
      <c r="B12" s="14" t="s">
        <v>490</v>
      </c>
      <c r="C12" s="15">
        <v>84419405.606022686</v>
      </c>
      <c r="D12" s="15">
        <v>77574442.177130118</v>
      </c>
      <c r="E12" s="15">
        <v>69308229.843704909</v>
      </c>
      <c r="F12" s="15">
        <v>60080453.409388363</v>
      </c>
      <c r="G12" s="15">
        <v>56932151.795061879</v>
      </c>
    </row>
    <row r="13" spans="1:8">
      <c r="A13" s="439">
        <v>6</v>
      </c>
      <c r="B13" s="14" t="s">
        <v>488</v>
      </c>
      <c r="C13" s="15">
        <v>119779500.66489604</v>
      </c>
      <c r="D13" s="15">
        <v>120401661.87184264</v>
      </c>
      <c r="E13" s="15">
        <v>107668901.84483157</v>
      </c>
      <c r="F13" s="15">
        <v>93004826.507578462</v>
      </c>
      <c r="G13" s="15">
        <v>88376642.90051344</v>
      </c>
    </row>
    <row r="14" spans="1:8">
      <c r="A14" s="13"/>
      <c r="B14" s="229" t="s">
        <v>492</v>
      </c>
      <c r="C14" s="437"/>
      <c r="D14" s="437"/>
      <c r="E14" s="437"/>
      <c r="F14" s="437"/>
      <c r="G14" s="438"/>
    </row>
    <row r="15" spans="1:8" ht="15" customHeight="1">
      <c r="A15" s="439">
        <v>7</v>
      </c>
      <c r="B15" s="14" t="s">
        <v>491</v>
      </c>
      <c r="C15" s="15">
        <v>928800731.45242</v>
      </c>
      <c r="D15" s="15">
        <v>931551037.7115792</v>
      </c>
      <c r="E15" s="15">
        <v>837197729.17607963</v>
      </c>
      <c r="F15" s="15">
        <v>730215462.47918248</v>
      </c>
      <c r="G15" s="15">
        <v>686111984.05228972</v>
      </c>
    </row>
    <row r="16" spans="1:8">
      <c r="A16" s="13"/>
      <c r="B16" s="229" t="s">
        <v>493</v>
      </c>
      <c r="C16" s="437"/>
      <c r="D16" s="437"/>
      <c r="E16" s="437"/>
      <c r="F16" s="437"/>
      <c r="G16" s="438"/>
    </row>
    <row r="17" spans="1:7" s="16" customFormat="1">
      <c r="A17" s="439"/>
      <c r="B17" s="230" t="s">
        <v>477</v>
      </c>
      <c r="C17" s="557">
        <v>0</v>
      </c>
      <c r="D17" s="557">
        <v>0</v>
      </c>
      <c r="E17" s="557">
        <v>0</v>
      </c>
      <c r="F17" s="557">
        <v>0</v>
      </c>
      <c r="G17" s="557">
        <v>0</v>
      </c>
    </row>
    <row r="18" spans="1:7">
      <c r="A18" s="11">
        <v>8</v>
      </c>
      <c r="B18" s="14" t="s">
        <v>486</v>
      </c>
      <c r="C18" s="557">
        <v>0.12303358432039944</v>
      </c>
      <c r="D18" s="557">
        <v>0.11867644447220159</v>
      </c>
      <c r="E18" s="557">
        <v>0.12472232109702598</v>
      </c>
      <c r="F18" s="557">
        <v>0.13315539042392158</v>
      </c>
      <c r="G18" s="557">
        <v>0.13621520126789877</v>
      </c>
    </row>
    <row r="19" spans="1:7" ht="15" customHeight="1">
      <c r="A19" s="11">
        <v>9</v>
      </c>
      <c r="B19" s="14" t="s">
        <v>487</v>
      </c>
      <c r="C19" s="557">
        <v>0.12303358432039944</v>
      </c>
      <c r="D19" s="557">
        <v>0.11867644447220159</v>
      </c>
      <c r="E19" s="557">
        <v>0.12472232109702598</v>
      </c>
      <c r="F19" s="557">
        <v>0.13315539042392158</v>
      </c>
      <c r="G19" s="557">
        <v>0.13621520126789877</v>
      </c>
    </row>
    <row r="20" spans="1:7">
      <c r="A20" s="11">
        <v>10</v>
      </c>
      <c r="B20" s="14" t="s">
        <v>244</v>
      </c>
      <c r="C20" s="557">
        <v>0.16815851502624865</v>
      </c>
      <c r="D20" s="557">
        <v>0.1637042975188408</v>
      </c>
      <c r="E20" s="557">
        <v>0.17365504253466849</v>
      </c>
      <c r="F20" s="557">
        <v>0.18796009185290685</v>
      </c>
      <c r="G20" s="557">
        <v>0.19706395310491409</v>
      </c>
    </row>
    <row r="21" spans="1:7">
      <c r="A21" s="11">
        <v>11</v>
      </c>
      <c r="B21" s="14" t="s">
        <v>489</v>
      </c>
      <c r="C21" s="557">
        <v>6.8142839600320651E-2</v>
      </c>
      <c r="D21" s="557">
        <v>6.2430335081858718E-2</v>
      </c>
      <c r="E21" s="557">
        <v>6.2065599041931811E-2</v>
      </c>
      <c r="F21" s="557">
        <v>6.1684485530564645E-2</v>
      </c>
      <c r="G21" s="557">
        <v>6.2208770145527538E-2</v>
      </c>
    </row>
    <row r="22" spans="1:7">
      <c r="A22" s="11">
        <v>12</v>
      </c>
      <c r="B22" s="14" t="s">
        <v>490</v>
      </c>
      <c r="C22" s="557">
        <v>9.0890761330485959E-2</v>
      </c>
      <c r="D22" s="557">
        <v>8.3274494940929061E-2</v>
      </c>
      <c r="E22" s="557">
        <v>8.2785974481696167E-2</v>
      </c>
      <c r="F22" s="557">
        <v>8.2277706370948264E-2</v>
      </c>
      <c r="G22" s="557">
        <v>8.2977929431885547E-2</v>
      </c>
    </row>
    <row r="23" spans="1:7">
      <c r="A23" s="11">
        <v>13</v>
      </c>
      <c r="B23" s="14" t="s">
        <v>488</v>
      </c>
      <c r="C23" s="557">
        <v>0.12896146246309456</v>
      </c>
      <c r="D23" s="557">
        <v>0.1292485940089958</v>
      </c>
      <c r="E23" s="557">
        <v>0.12860629943513216</v>
      </c>
      <c r="F23" s="557">
        <v>0.12736627925107777</v>
      </c>
      <c r="G23" s="557">
        <v>0.12880789864439696</v>
      </c>
    </row>
    <row r="24" spans="1:7">
      <c r="A24" s="13"/>
      <c r="B24" s="229" t="s">
        <v>134</v>
      </c>
      <c r="C24" s="437"/>
      <c r="D24" s="437"/>
      <c r="E24" s="437"/>
      <c r="F24" s="437"/>
      <c r="G24" s="438"/>
    </row>
    <row r="25" spans="1:7" ht="15" customHeight="1">
      <c r="A25" s="440">
        <v>14</v>
      </c>
      <c r="B25" s="14" t="s">
        <v>133</v>
      </c>
      <c r="C25" s="557">
        <v>6.785767502684989E-2</v>
      </c>
      <c r="D25" s="557">
        <v>7.0996030650170461E-2</v>
      </c>
      <c r="E25" s="557">
        <v>7.1152577170614476E-2</v>
      </c>
      <c r="F25" s="557">
        <v>7.1986571929448226E-2</v>
      </c>
      <c r="G25" s="557">
        <v>7.1964933367923839E-2</v>
      </c>
    </row>
    <row r="26" spans="1:7">
      <c r="A26" s="440">
        <v>15</v>
      </c>
      <c r="B26" s="14" t="s">
        <v>132</v>
      </c>
      <c r="C26" s="557">
        <v>3.4561277509920885E-2</v>
      </c>
      <c r="D26" s="557">
        <v>2.8853543877150761E-2</v>
      </c>
      <c r="E26" s="557">
        <v>2.7892907360479488E-2</v>
      </c>
      <c r="F26" s="557">
        <v>2.7330154762073962E-2</v>
      </c>
      <c r="G26" s="557">
        <v>2.662745801076272E-2</v>
      </c>
    </row>
    <row r="27" spans="1:7">
      <c r="A27" s="440">
        <v>16</v>
      </c>
      <c r="B27" s="14" t="s">
        <v>131</v>
      </c>
      <c r="C27" s="557">
        <v>1.3914228457733751E-2</v>
      </c>
      <c r="D27" s="557">
        <v>2.2578621041568908E-2</v>
      </c>
      <c r="E27" s="557">
        <v>2.2111788915519671E-2</v>
      </c>
      <c r="F27" s="557">
        <v>2.0447361840320845E-2</v>
      </c>
      <c r="G27" s="557">
        <v>1.7395135748386217E-2</v>
      </c>
    </row>
    <row r="28" spans="1:7">
      <c r="A28" s="440">
        <v>17</v>
      </c>
      <c r="B28" s="14" t="s">
        <v>130</v>
      </c>
      <c r="C28" s="557">
        <v>3.3296397516929005E-2</v>
      </c>
      <c r="D28" s="557">
        <v>4.2142486773019704E-2</v>
      </c>
      <c r="E28" s="557">
        <v>4.3259669810134981E-2</v>
      </c>
      <c r="F28" s="557">
        <v>4.4656417167374264E-2</v>
      </c>
      <c r="G28" s="557">
        <v>4.5337475357161108E-2</v>
      </c>
    </row>
    <row r="29" spans="1:7">
      <c r="A29" s="440">
        <v>18</v>
      </c>
      <c r="B29" s="14" t="s">
        <v>270</v>
      </c>
      <c r="C29" s="557">
        <v>1.6741602076584976E-2</v>
      </c>
      <c r="D29" s="557">
        <v>2.7434685512411561E-2</v>
      </c>
      <c r="E29" s="557">
        <v>2.7667343189778783E-2</v>
      </c>
      <c r="F29" s="557">
        <v>2.2494739779568743E-2</v>
      </c>
      <c r="G29" s="557">
        <v>2.2451442265729073E-2</v>
      </c>
    </row>
    <row r="30" spans="1:7">
      <c r="A30" s="440">
        <v>19</v>
      </c>
      <c r="B30" s="14" t="s">
        <v>271</v>
      </c>
      <c r="C30" s="557">
        <v>0.13658369651629262</v>
      </c>
      <c r="D30" s="557">
        <v>0.19688625087962838</v>
      </c>
      <c r="E30" s="557">
        <v>0.19364784805177956</v>
      </c>
      <c r="F30" s="557">
        <v>0.15380730897296296</v>
      </c>
      <c r="G30" s="557">
        <v>0.14803119872587431</v>
      </c>
    </row>
    <row r="31" spans="1:7">
      <c r="A31" s="13"/>
      <c r="B31" s="229" t="s">
        <v>350</v>
      </c>
      <c r="C31" s="437"/>
      <c r="D31" s="437"/>
      <c r="E31" s="437"/>
      <c r="F31" s="437"/>
      <c r="G31" s="438"/>
    </row>
    <row r="32" spans="1:7">
      <c r="A32" s="440">
        <v>20</v>
      </c>
      <c r="B32" s="14" t="s">
        <v>129</v>
      </c>
      <c r="C32" s="557">
        <v>7.5341586270082694E-2</v>
      </c>
      <c r="D32" s="557">
        <v>7.3861947969386596E-2</v>
      </c>
      <c r="E32" s="557">
        <v>9.9002807475713273E-2</v>
      </c>
      <c r="F32" s="557">
        <v>0.10603832241973278</v>
      </c>
      <c r="G32" s="557">
        <v>0.12194945033723455</v>
      </c>
    </row>
    <row r="33" spans="1:7" ht="15" customHeight="1">
      <c r="A33" s="440">
        <v>21</v>
      </c>
      <c r="B33" s="14" t="s">
        <v>128</v>
      </c>
      <c r="C33" s="557">
        <v>5.3179188207088342E-2</v>
      </c>
      <c r="D33" s="557">
        <v>5.2557302352659714E-2</v>
      </c>
      <c r="E33" s="557">
        <v>6.0819272213118482E-2</v>
      </c>
      <c r="F33" s="557">
        <v>7.9659961832198034E-2</v>
      </c>
      <c r="G33" s="557">
        <v>8.6837871758791096E-2</v>
      </c>
    </row>
    <row r="34" spans="1:7">
      <c r="A34" s="440">
        <v>22</v>
      </c>
      <c r="B34" s="14" t="s">
        <v>127</v>
      </c>
      <c r="C34" s="557">
        <v>0.72093964072043371</v>
      </c>
      <c r="D34" s="557">
        <v>0.7221732044365029</v>
      </c>
      <c r="E34" s="557">
        <v>0.71977179354528709</v>
      </c>
      <c r="F34" s="557">
        <v>0.70645130041633664</v>
      </c>
      <c r="G34" s="557">
        <v>0.72900259752692098</v>
      </c>
    </row>
    <row r="35" spans="1:7" ht="15" customHeight="1">
      <c r="A35" s="440">
        <v>23</v>
      </c>
      <c r="B35" s="14" t="s">
        <v>126</v>
      </c>
      <c r="C35" s="557">
        <v>0.668146934833866</v>
      </c>
      <c r="D35" s="557">
        <v>0.66770310732548221</v>
      </c>
      <c r="E35" s="557">
        <v>0.6917772200058111</v>
      </c>
      <c r="F35" s="557">
        <v>0.67366190004830984</v>
      </c>
      <c r="G35" s="557">
        <v>0.6901482677866343</v>
      </c>
    </row>
    <row r="36" spans="1:7">
      <c r="A36" s="440">
        <v>24</v>
      </c>
      <c r="B36" s="14" t="s">
        <v>125</v>
      </c>
      <c r="C36" s="557">
        <v>0.35305477293947973</v>
      </c>
      <c r="D36" s="557">
        <v>0.40092491860335244</v>
      </c>
      <c r="E36" s="557">
        <v>0.30161798523773614</v>
      </c>
      <c r="F36" s="557">
        <v>0.28784715044421172</v>
      </c>
      <c r="G36" s="557">
        <v>0.16909851824742092</v>
      </c>
    </row>
    <row r="37" spans="1:7" ht="15" customHeight="1">
      <c r="A37" s="13"/>
      <c r="B37" s="229" t="s">
        <v>351</v>
      </c>
      <c r="C37" s="437"/>
      <c r="D37" s="437"/>
      <c r="E37" s="437"/>
      <c r="F37" s="437"/>
      <c r="G37" s="438"/>
    </row>
    <row r="38" spans="1:7" ht="15" customHeight="1">
      <c r="A38" s="440">
        <v>25</v>
      </c>
      <c r="B38" s="14" t="s">
        <v>124</v>
      </c>
      <c r="C38" s="557">
        <v>0.24793326056589512</v>
      </c>
      <c r="D38" s="557">
        <v>0.23726568021521488</v>
      </c>
      <c r="E38" s="557">
        <v>0.24253092119939842</v>
      </c>
      <c r="F38" s="557">
        <v>0.24460029969852023</v>
      </c>
      <c r="G38" s="557">
        <v>0.20322718401638926</v>
      </c>
    </row>
    <row r="39" spans="1:7" ht="15" customHeight="1">
      <c r="A39" s="440">
        <v>26</v>
      </c>
      <c r="B39" s="14" t="s">
        <v>123</v>
      </c>
      <c r="C39" s="557">
        <v>0.76502371097796251</v>
      </c>
      <c r="D39" s="557">
        <v>0.76724763896666226</v>
      </c>
      <c r="E39" s="557">
        <v>0.80119442734561253</v>
      </c>
      <c r="F39" s="557">
        <v>0.80483332334537316</v>
      </c>
      <c r="G39" s="557">
        <v>0.85566491164997349</v>
      </c>
    </row>
    <row r="40" spans="1:7" ht="15" customHeight="1">
      <c r="A40" s="440">
        <v>27</v>
      </c>
      <c r="B40" s="14" t="s">
        <v>122</v>
      </c>
      <c r="C40" s="557">
        <v>0.23076770599406063</v>
      </c>
      <c r="D40" s="557">
        <v>0.2875557051036749</v>
      </c>
      <c r="E40" s="557">
        <v>0.22411063069758203</v>
      </c>
      <c r="F40" s="557">
        <v>0.20882743972783704</v>
      </c>
      <c r="G40" s="557">
        <v>0.19666256224548187</v>
      </c>
    </row>
    <row r="41" spans="1:7" ht="15" customHeight="1">
      <c r="A41" s="441"/>
      <c r="B41" s="229" t="s">
        <v>394</v>
      </c>
      <c r="C41" s="437"/>
      <c r="D41" s="437"/>
      <c r="E41" s="437"/>
      <c r="F41" s="437"/>
      <c r="G41" s="438"/>
    </row>
    <row r="42" spans="1:7">
      <c r="A42" s="440">
        <v>28</v>
      </c>
      <c r="B42" s="14" t="s">
        <v>377</v>
      </c>
      <c r="C42" s="558">
        <v>233441136.18599999</v>
      </c>
      <c r="D42" s="558">
        <v>201846789.41261044</v>
      </c>
      <c r="E42" s="558">
        <v>165669132.44143599</v>
      </c>
      <c r="F42" s="558">
        <v>166793048.11459017</v>
      </c>
      <c r="G42" s="558">
        <v>112578003.08849999</v>
      </c>
    </row>
    <row r="43" spans="1:7" ht="15" customHeight="1">
      <c r="A43" s="440">
        <v>29</v>
      </c>
      <c r="B43" s="14" t="s">
        <v>389</v>
      </c>
      <c r="C43" s="558">
        <v>209637717.08850083</v>
      </c>
      <c r="D43" s="558">
        <v>175621778.87442183</v>
      </c>
      <c r="E43" s="558">
        <v>146808762.23263481</v>
      </c>
      <c r="F43" s="558">
        <v>139064503.14336678</v>
      </c>
      <c r="G43" s="558">
        <v>101570803.18257138</v>
      </c>
    </row>
    <row r="44" spans="1:7" ht="15" customHeight="1">
      <c r="A44" s="477">
        <v>30</v>
      </c>
      <c r="B44" s="478" t="s">
        <v>378</v>
      </c>
      <c r="C44" s="557">
        <v>1.1135454985299724</v>
      </c>
      <c r="D44" s="557">
        <v>1.1493266422095678</v>
      </c>
      <c r="E44" s="557">
        <v>1.128468968214001</v>
      </c>
      <c r="F44" s="557">
        <v>1.1993934062572171</v>
      </c>
      <c r="G44" s="557">
        <v>1.1083697239859707</v>
      </c>
    </row>
    <row r="45" spans="1:7" ht="15" customHeight="1">
      <c r="A45" s="477"/>
      <c r="B45" s="229" t="s">
        <v>496</v>
      </c>
      <c r="C45" s="479"/>
      <c r="D45" s="480"/>
      <c r="E45" s="480"/>
      <c r="F45" s="480"/>
      <c r="G45" s="481"/>
    </row>
    <row r="46" spans="1:7" ht="15" customHeight="1">
      <c r="A46" s="477">
        <v>31</v>
      </c>
      <c r="B46" s="478" t="s">
        <v>503</v>
      </c>
      <c r="C46" s="558">
        <v>622849456.30299997</v>
      </c>
      <c r="D46" s="558">
        <v>703519723.27250004</v>
      </c>
      <c r="E46" s="558">
        <v>585720015.58899999</v>
      </c>
      <c r="F46" s="558">
        <v>498491890.0395</v>
      </c>
      <c r="G46" s="558">
        <v>479345416.62850004</v>
      </c>
    </row>
    <row r="47" spans="1:7" ht="15" customHeight="1">
      <c r="A47" s="477">
        <v>32</v>
      </c>
      <c r="B47" s="478" t="s">
        <v>518</v>
      </c>
      <c r="C47" s="558">
        <v>569582825.05810511</v>
      </c>
      <c r="D47" s="558">
        <v>580745005.39191997</v>
      </c>
      <c r="E47" s="558">
        <v>497867535.08625978</v>
      </c>
      <c r="F47" s="558">
        <v>442966655.69926625</v>
      </c>
      <c r="G47" s="558">
        <v>424045233.53169209</v>
      </c>
    </row>
    <row r="48" spans="1:7" ht="15" thickBot="1">
      <c r="A48" s="442">
        <v>33</v>
      </c>
      <c r="B48" s="231" t="s">
        <v>536</v>
      </c>
      <c r="C48" s="557">
        <v>1.0935186752505415</v>
      </c>
      <c r="D48" s="557">
        <v>1.2114089948956595</v>
      </c>
      <c r="E48" s="557">
        <v>1.1764575400312436</v>
      </c>
      <c r="F48" s="557">
        <v>1.1253485643351229</v>
      </c>
      <c r="G48" s="557">
        <v>1.1304110475107485</v>
      </c>
    </row>
    <row r="49" spans="1:2">
      <c r="A49" s="17"/>
    </row>
    <row r="50" spans="1:2" ht="38.25">
      <c r="B50" s="308" t="s">
        <v>478</v>
      </c>
    </row>
    <row r="51" spans="1:2" ht="51">
      <c r="B51" s="308" t="s">
        <v>393</v>
      </c>
    </row>
    <row r="53" spans="1:2">
      <c r="B53" s="30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B2" sqref="B2"/>
    </sheetView>
  </sheetViews>
  <sheetFormatPr defaultColWidth="9.140625" defaultRowHeight="12.75"/>
  <cols>
    <col min="1" max="1" width="11.85546875" style="492" bestFit="1" customWidth="1"/>
    <col min="2" max="2" width="105.140625" style="492" bestFit="1" customWidth="1"/>
    <col min="3" max="8" width="13" style="612" customWidth="1"/>
    <col min="9" max="16384" width="9.140625" style="492"/>
  </cols>
  <sheetData>
    <row r="1" spans="1:8" ht="13.5">
      <c r="A1" s="482" t="s">
        <v>30</v>
      </c>
      <c r="B1" s="3" t="str">
        <f>'Info '!C2</f>
        <v>JSC " Halyk Bank Georgia"</v>
      </c>
    </row>
    <row r="2" spans="1:8" ht="13.5">
      <c r="A2" s="483" t="s">
        <v>31</v>
      </c>
      <c r="B2" s="519">
        <f>'1. key ratios '!B2</f>
        <v>44651</v>
      </c>
    </row>
    <row r="3" spans="1:8">
      <c r="A3" s="484" t="s">
        <v>543</v>
      </c>
    </row>
    <row r="5" spans="1:8" ht="15" customHeight="1">
      <c r="A5" s="692" t="s">
        <v>544</v>
      </c>
      <c r="B5" s="693"/>
      <c r="C5" s="698" t="s">
        <v>545</v>
      </c>
      <c r="D5" s="699"/>
      <c r="E5" s="699"/>
      <c r="F5" s="699"/>
      <c r="G5" s="699"/>
      <c r="H5" s="700"/>
    </row>
    <row r="6" spans="1:8">
      <c r="A6" s="694"/>
      <c r="B6" s="695"/>
      <c r="C6" s="701"/>
      <c r="D6" s="702"/>
      <c r="E6" s="702"/>
      <c r="F6" s="702"/>
      <c r="G6" s="702"/>
      <c r="H6" s="703"/>
    </row>
    <row r="7" spans="1:8" ht="25.5">
      <c r="A7" s="696"/>
      <c r="B7" s="697"/>
      <c r="C7" s="613" t="s">
        <v>546</v>
      </c>
      <c r="D7" s="613" t="s">
        <v>547</v>
      </c>
      <c r="E7" s="613" t="s">
        <v>548</v>
      </c>
      <c r="F7" s="613" t="s">
        <v>549</v>
      </c>
      <c r="G7" s="613" t="s">
        <v>550</v>
      </c>
      <c r="H7" s="613" t="s">
        <v>108</v>
      </c>
    </row>
    <row r="8" spans="1:8">
      <c r="A8" s="486">
        <v>1</v>
      </c>
      <c r="B8" s="485" t="s">
        <v>95</v>
      </c>
      <c r="C8" s="614">
        <v>174382600</v>
      </c>
      <c r="D8" s="614">
        <v>0</v>
      </c>
      <c r="E8" s="614">
        <v>10917179.000000002</v>
      </c>
      <c r="F8" s="614">
        <v>5686000</v>
      </c>
      <c r="G8" s="614">
        <v>0</v>
      </c>
      <c r="H8" s="615">
        <f>SUM(C8:G8)</f>
        <v>190985779</v>
      </c>
    </row>
    <row r="9" spans="1:8">
      <c r="A9" s="486">
        <v>2</v>
      </c>
      <c r="B9" s="485" t="s">
        <v>96</v>
      </c>
      <c r="C9" s="614">
        <v>0</v>
      </c>
      <c r="D9" s="614">
        <v>0</v>
      </c>
      <c r="E9" s="614">
        <v>0</v>
      </c>
      <c r="F9" s="614">
        <v>0</v>
      </c>
      <c r="G9" s="614">
        <v>0</v>
      </c>
      <c r="H9" s="615">
        <f t="shared" ref="H9:H21" si="0">SUM(C9:G9)</f>
        <v>0</v>
      </c>
    </row>
    <row r="10" spans="1:8">
      <c r="A10" s="486">
        <v>3</v>
      </c>
      <c r="B10" s="485" t="s">
        <v>268</v>
      </c>
      <c r="C10" s="614">
        <v>0</v>
      </c>
      <c r="D10" s="614">
        <v>0</v>
      </c>
      <c r="E10" s="614">
        <v>0</v>
      </c>
      <c r="F10" s="614">
        <v>0</v>
      </c>
      <c r="G10" s="614">
        <v>0</v>
      </c>
      <c r="H10" s="615">
        <f t="shared" si="0"/>
        <v>0</v>
      </c>
    </row>
    <row r="11" spans="1:8">
      <c r="A11" s="486">
        <v>4</v>
      </c>
      <c r="B11" s="485" t="s">
        <v>97</v>
      </c>
      <c r="C11" s="614">
        <v>0</v>
      </c>
      <c r="D11" s="614">
        <v>0</v>
      </c>
      <c r="E11" s="614">
        <v>0</v>
      </c>
      <c r="F11" s="614">
        <v>0</v>
      </c>
      <c r="G11" s="614">
        <v>0</v>
      </c>
      <c r="H11" s="615">
        <f t="shared" si="0"/>
        <v>0</v>
      </c>
    </row>
    <row r="12" spans="1:8">
      <c r="A12" s="486">
        <v>5</v>
      </c>
      <c r="B12" s="485" t="s">
        <v>98</v>
      </c>
      <c r="C12" s="614">
        <v>0</v>
      </c>
      <c r="D12" s="614">
        <v>0</v>
      </c>
      <c r="E12" s="614">
        <v>0</v>
      </c>
      <c r="F12" s="614">
        <v>0</v>
      </c>
      <c r="G12" s="614">
        <v>0</v>
      </c>
      <c r="H12" s="615">
        <f t="shared" si="0"/>
        <v>0</v>
      </c>
    </row>
    <row r="13" spans="1:8">
      <c r="A13" s="486">
        <v>6</v>
      </c>
      <c r="B13" s="485" t="s">
        <v>99</v>
      </c>
      <c r="C13" s="614">
        <v>40053053.890000001</v>
      </c>
      <c r="D13" s="614">
        <v>0</v>
      </c>
      <c r="E13" s="614">
        <v>0</v>
      </c>
      <c r="F13" s="614">
        <v>850595.11</v>
      </c>
      <c r="G13" s="614">
        <v>0</v>
      </c>
      <c r="H13" s="615">
        <f t="shared" si="0"/>
        <v>40903649</v>
      </c>
    </row>
    <row r="14" spans="1:8">
      <c r="A14" s="486">
        <v>7</v>
      </c>
      <c r="B14" s="485" t="s">
        <v>100</v>
      </c>
      <c r="C14" s="614">
        <v>0</v>
      </c>
      <c r="D14" s="614">
        <v>101201820.49000002</v>
      </c>
      <c r="E14" s="614">
        <v>102671450.40000001</v>
      </c>
      <c r="F14" s="614">
        <v>327096259.94000024</v>
      </c>
      <c r="G14" s="614">
        <v>4298326.8099999996</v>
      </c>
      <c r="H14" s="615">
        <f t="shared" si="0"/>
        <v>535267857.64000028</v>
      </c>
    </row>
    <row r="15" spans="1:8">
      <c r="A15" s="486">
        <v>8</v>
      </c>
      <c r="B15" s="485" t="s">
        <v>101</v>
      </c>
      <c r="C15" s="614">
        <v>0</v>
      </c>
      <c r="D15" s="614">
        <v>0</v>
      </c>
      <c r="E15" s="614">
        <v>0</v>
      </c>
      <c r="F15" s="614">
        <v>0</v>
      </c>
      <c r="G15" s="614">
        <v>0</v>
      </c>
      <c r="H15" s="615">
        <f t="shared" si="0"/>
        <v>0</v>
      </c>
    </row>
    <row r="16" spans="1:8">
      <c r="A16" s="486">
        <v>9</v>
      </c>
      <c r="B16" s="485" t="s">
        <v>102</v>
      </c>
      <c r="C16" s="614">
        <v>0</v>
      </c>
      <c r="D16" s="614">
        <v>0</v>
      </c>
      <c r="E16" s="614">
        <v>0</v>
      </c>
      <c r="F16" s="614">
        <v>0</v>
      </c>
      <c r="G16" s="614">
        <v>0</v>
      </c>
      <c r="H16" s="615">
        <f t="shared" si="0"/>
        <v>0</v>
      </c>
    </row>
    <row r="17" spans="1:8">
      <c r="A17" s="486">
        <v>10</v>
      </c>
      <c r="B17" s="520" t="s">
        <v>562</v>
      </c>
      <c r="C17" s="614">
        <v>0</v>
      </c>
      <c r="D17" s="614">
        <v>796846.04</v>
      </c>
      <c r="E17" s="614">
        <v>4273548.34</v>
      </c>
      <c r="F17" s="614">
        <v>7834963.3099999996</v>
      </c>
      <c r="G17" s="614">
        <v>4517061.9099999992</v>
      </c>
      <c r="H17" s="615">
        <f t="shared" si="0"/>
        <v>17422419.599999998</v>
      </c>
    </row>
    <row r="18" spans="1:8">
      <c r="A18" s="486">
        <v>11</v>
      </c>
      <c r="B18" s="485" t="s">
        <v>104</v>
      </c>
      <c r="C18" s="614">
        <v>0</v>
      </c>
      <c r="D18" s="614">
        <v>56025.930000000022</v>
      </c>
      <c r="E18" s="614">
        <v>1799026.5899999999</v>
      </c>
      <c r="F18" s="614">
        <v>39359908.720000036</v>
      </c>
      <c r="G18" s="614">
        <v>420.01</v>
      </c>
      <c r="H18" s="615">
        <f t="shared" si="0"/>
        <v>41215381.250000037</v>
      </c>
    </row>
    <row r="19" spans="1:8">
      <c r="A19" s="486">
        <v>12</v>
      </c>
      <c r="B19" s="485" t="s">
        <v>105</v>
      </c>
      <c r="C19" s="614">
        <v>0</v>
      </c>
      <c r="D19" s="614">
        <v>0</v>
      </c>
      <c r="E19" s="614">
        <v>0</v>
      </c>
      <c r="F19" s="614">
        <v>0</v>
      </c>
      <c r="G19" s="614">
        <v>0</v>
      </c>
      <c r="H19" s="615">
        <f t="shared" si="0"/>
        <v>0</v>
      </c>
    </row>
    <row r="20" spans="1:8">
      <c r="A20" s="486">
        <v>13</v>
      </c>
      <c r="B20" s="485" t="s">
        <v>246</v>
      </c>
      <c r="C20" s="614">
        <v>0</v>
      </c>
      <c r="D20" s="614">
        <v>0</v>
      </c>
      <c r="E20" s="614">
        <v>0</v>
      </c>
      <c r="F20" s="614">
        <v>0</v>
      </c>
      <c r="G20" s="614">
        <v>0</v>
      </c>
      <c r="H20" s="615">
        <f t="shared" si="0"/>
        <v>0</v>
      </c>
    </row>
    <row r="21" spans="1:8">
      <c r="A21" s="486">
        <v>14</v>
      </c>
      <c r="B21" s="485" t="s">
        <v>107</v>
      </c>
      <c r="C21" s="614">
        <v>12122051</v>
      </c>
      <c r="D21" s="614">
        <v>14243136.170000004</v>
      </c>
      <c r="E21" s="614">
        <v>20616282.849999994</v>
      </c>
      <c r="F21" s="614">
        <v>103767634.00999993</v>
      </c>
      <c r="G21" s="614">
        <v>25337949.43</v>
      </c>
      <c r="H21" s="615">
        <f t="shared" si="0"/>
        <v>176087053.45999992</v>
      </c>
    </row>
    <row r="22" spans="1:8">
      <c r="A22" s="487">
        <v>15</v>
      </c>
      <c r="B22" s="494" t="s">
        <v>108</v>
      </c>
      <c r="C22" s="615">
        <f>+SUM(C8:C16)+SUM(C18:C21)</f>
        <v>226557704.88999999</v>
      </c>
      <c r="D22" s="615">
        <f t="shared" ref="D22:G22" si="1">+SUM(D8:D16)+SUM(D18:D21)</f>
        <v>115500982.59000003</v>
      </c>
      <c r="E22" s="615">
        <f t="shared" si="1"/>
        <v>136003938.84</v>
      </c>
      <c r="F22" s="615">
        <f t="shared" si="1"/>
        <v>476760397.78000021</v>
      </c>
      <c r="G22" s="615">
        <f t="shared" si="1"/>
        <v>29636696.25</v>
      </c>
      <c r="H22" s="615">
        <f>+SUM(H8:H16)+SUM(H18:H21)</f>
        <v>984459720.35000026</v>
      </c>
    </row>
    <row r="26" spans="1:8" ht="25.5">
      <c r="B26" s="521"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E28" sqref="E28"/>
    </sheetView>
  </sheetViews>
  <sheetFormatPr defaultColWidth="9.140625" defaultRowHeight="12.75"/>
  <cols>
    <col min="1" max="1" width="11.85546875" style="522" bestFit="1" customWidth="1"/>
    <col min="2" max="2" width="114.7109375" style="492" customWidth="1"/>
    <col min="3" max="9" width="21.140625" style="612" customWidth="1"/>
    <col min="10" max="16384" width="9.140625" style="492"/>
  </cols>
  <sheetData>
    <row r="1" spans="1:9" ht="13.5">
      <c r="A1" s="482" t="s">
        <v>30</v>
      </c>
      <c r="B1" s="3" t="str">
        <f>'Info '!C2</f>
        <v>JSC " Halyk Bank Georgia"</v>
      </c>
    </row>
    <row r="2" spans="1:9" ht="13.5">
      <c r="A2" s="483" t="s">
        <v>31</v>
      </c>
      <c r="B2" s="519">
        <f>'1. key ratios '!B2</f>
        <v>44651</v>
      </c>
    </row>
    <row r="3" spans="1:9">
      <c r="A3" s="484" t="s">
        <v>551</v>
      </c>
    </row>
    <row r="4" spans="1:9">
      <c r="C4" s="616" t="s">
        <v>0</v>
      </c>
      <c r="D4" s="616" t="s">
        <v>1</v>
      </c>
      <c r="E4" s="616" t="s">
        <v>2</v>
      </c>
      <c r="F4" s="616" t="s">
        <v>3</v>
      </c>
      <c r="G4" s="616" t="s">
        <v>4</v>
      </c>
      <c r="H4" s="616" t="s">
        <v>5</v>
      </c>
      <c r="I4" s="616" t="s">
        <v>8</v>
      </c>
    </row>
    <row r="5" spans="1:9" ht="44.25" customHeight="1">
      <c r="A5" s="692" t="s">
        <v>552</v>
      </c>
      <c r="B5" s="693"/>
      <c r="C5" s="706" t="s">
        <v>553</v>
      </c>
      <c r="D5" s="706"/>
      <c r="E5" s="706" t="s">
        <v>554</v>
      </c>
      <c r="F5" s="706" t="s">
        <v>555</v>
      </c>
      <c r="G5" s="704" t="s">
        <v>556</v>
      </c>
      <c r="H5" s="704" t="s">
        <v>557</v>
      </c>
      <c r="I5" s="617" t="s">
        <v>558</v>
      </c>
    </row>
    <row r="6" spans="1:9" ht="60" customHeight="1">
      <c r="A6" s="696"/>
      <c r="B6" s="697"/>
      <c r="C6" s="618" t="s">
        <v>559</v>
      </c>
      <c r="D6" s="618" t="s">
        <v>560</v>
      </c>
      <c r="E6" s="706"/>
      <c r="F6" s="706"/>
      <c r="G6" s="705"/>
      <c r="H6" s="705"/>
      <c r="I6" s="617" t="s">
        <v>561</v>
      </c>
    </row>
    <row r="7" spans="1:9">
      <c r="A7" s="490">
        <v>1</v>
      </c>
      <c r="B7" s="485" t="s">
        <v>95</v>
      </c>
      <c r="C7" s="614">
        <v>0</v>
      </c>
      <c r="D7" s="614">
        <v>0</v>
      </c>
      <c r="E7" s="614">
        <v>0</v>
      </c>
      <c r="F7" s="614">
        <v>0</v>
      </c>
      <c r="G7" s="614">
        <v>0</v>
      </c>
      <c r="H7" s="614">
        <v>0</v>
      </c>
      <c r="I7" s="619">
        <f t="shared" ref="I7:I23" si="0">C7+D7-E7-F7-G7</f>
        <v>0</v>
      </c>
    </row>
    <row r="8" spans="1:9">
      <c r="A8" s="490">
        <v>2</v>
      </c>
      <c r="B8" s="485" t="s">
        <v>96</v>
      </c>
      <c r="C8" s="614">
        <v>0</v>
      </c>
      <c r="D8" s="614">
        <v>0</v>
      </c>
      <c r="E8" s="614">
        <v>0</v>
      </c>
      <c r="F8" s="614">
        <v>0</v>
      </c>
      <c r="G8" s="614">
        <v>0</v>
      </c>
      <c r="H8" s="614">
        <v>0</v>
      </c>
      <c r="I8" s="619">
        <f t="shared" si="0"/>
        <v>0</v>
      </c>
    </row>
    <row r="9" spans="1:9">
      <c r="A9" s="490">
        <v>3</v>
      </c>
      <c r="B9" s="485" t="s">
        <v>268</v>
      </c>
      <c r="C9" s="614">
        <v>0</v>
      </c>
      <c r="D9" s="614">
        <v>0</v>
      </c>
      <c r="E9" s="614">
        <v>0</v>
      </c>
      <c r="F9" s="614">
        <v>0</v>
      </c>
      <c r="G9" s="614">
        <v>0</v>
      </c>
      <c r="H9" s="614">
        <v>0</v>
      </c>
      <c r="I9" s="619">
        <f t="shared" si="0"/>
        <v>0</v>
      </c>
    </row>
    <row r="10" spans="1:9">
      <c r="A10" s="490">
        <v>4</v>
      </c>
      <c r="B10" s="485" t="s">
        <v>97</v>
      </c>
      <c r="C10" s="614">
        <v>0</v>
      </c>
      <c r="D10" s="614">
        <v>0</v>
      </c>
      <c r="E10" s="614">
        <v>0</v>
      </c>
      <c r="F10" s="614">
        <v>0</v>
      </c>
      <c r="G10" s="614">
        <v>0</v>
      </c>
      <c r="H10" s="614">
        <v>0</v>
      </c>
      <c r="I10" s="619">
        <f t="shared" si="0"/>
        <v>0</v>
      </c>
    </row>
    <row r="11" spans="1:9">
      <c r="A11" s="490">
        <v>5</v>
      </c>
      <c r="B11" s="485" t="s">
        <v>98</v>
      </c>
      <c r="C11" s="614">
        <v>0</v>
      </c>
      <c r="D11" s="614">
        <v>40903649</v>
      </c>
      <c r="E11" s="614">
        <v>0</v>
      </c>
      <c r="F11" s="614">
        <v>0</v>
      </c>
      <c r="G11" s="614">
        <v>0</v>
      </c>
      <c r="H11" s="614">
        <v>0</v>
      </c>
      <c r="I11" s="619">
        <f t="shared" si="0"/>
        <v>40903649</v>
      </c>
    </row>
    <row r="12" spans="1:9">
      <c r="A12" s="490">
        <v>6</v>
      </c>
      <c r="B12" s="485" t="s">
        <v>99</v>
      </c>
      <c r="C12" s="614">
        <v>35701861.32</v>
      </c>
      <c r="D12" s="614">
        <v>518843852.92999995</v>
      </c>
      <c r="E12" s="614">
        <v>19281157.659999982</v>
      </c>
      <c r="F12" s="614">
        <v>8673325.520000007</v>
      </c>
      <c r="G12" s="614">
        <v>0</v>
      </c>
      <c r="H12" s="614">
        <v>0</v>
      </c>
      <c r="I12" s="619">
        <f t="shared" si="0"/>
        <v>526591231.07000005</v>
      </c>
    </row>
    <row r="13" spans="1:9">
      <c r="A13" s="490">
        <v>7</v>
      </c>
      <c r="B13" s="485" t="s">
        <v>100</v>
      </c>
      <c r="C13" s="614">
        <v>0</v>
      </c>
      <c r="D13" s="614">
        <v>0</v>
      </c>
      <c r="E13" s="614">
        <v>0</v>
      </c>
      <c r="F13" s="614">
        <v>0</v>
      </c>
      <c r="G13" s="614">
        <v>0</v>
      </c>
      <c r="H13" s="614">
        <v>0</v>
      </c>
      <c r="I13" s="619">
        <f t="shared" si="0"/>
        <v>0</v>
      </c>
    </row>
    <row r="14" spans="1:9">
      <c r="A14" s="490">
        <v>8</v>
      </c>
      <c r="B14" s="485" t="s">
        <v>101</v>
      </c>
      <c r="C14" s="614">
        <v>0</v>
      </c>
      <c r="D14" s="614">
        <v>0</v>
      </c>
      <c r="E14" s="614">
        <v>0</v>
      </c>
      <c r="F14" s="614">
        <v>0</v>
      </c>
      <c r="G14" s="614">
        <v>0</v>
      </c>
      <c r="H14" s="614">
        <v>0</v>
      </c>
      <c r="I14" s="619">
        <f t="shared" si="0"/>
        <v>0</v>
      </c>
    </row>
    <row r="15" spans="1:9">
      <c r="A15" s="490">
        <v>9</v>
      </c>
      <c r="B15" s="485" t="s">
        <v>102</v>
      </c>
      <c r="C15" s="614">
        <v>26092148.079999987</v>
      </c>
      <c r="D15" s="614">
        <v>78.98</v>
      </c>
      <c r="E15" s="614">
        <v>8669874.7699999977</v>
      </c>
      <c r="F15" s="614">
        <v>0</v>
      </c>
      <c r="G15" s="614">
        <v>0</v>
      </c>
      <c r="H15" s="614">
        <v>0</v>
      </c>
      <c r="I15" s="619">
        <f t="shared" si="0"/>
        <v>17422352.289999992</v>
      </c>
    </row>
    <row r="16" spans="1:9">
      <c r="A16" s="490">
        <v>10</v>
      </c>
      <c r="B16" s="520" t="s">
        <v>562</v>
      </c>
      <c r="C16" s="614">
        <v>2233479.4300000002</v>
      </c>
      <c r="D16" s="614">
        <v>39722701.070000023</v>
      </c>
      <c r="E16" s="614">
        <v>740853.28999999992</v>
      </c>
      <c r="F16" s="614">
        <v>786388.7</v>
      </c>
      <c r="G16" s="614">
        <v>0</v>
      </c>
      <c r="H16" s="614">
        <v>0</v>
      </c>
      <c r="I16" s="619">
        <f t="shared" si="0"/>
        <v>40428938.51000002</v>
      </c>
    </row>
    <row r="17" spans="1:9">
      <c r="A17" s="490">
        <v>11</v>
      </c>
      <c r="B17" s="485" t="s">
        <v>104</v>
      </c>
      <c r="C17" s="614">
        <v>0</v>
      </c>
      <c r="D17" s="614">
        <v>0</v>
      </c>
      <c r="E17" s="614">
        <v>0</v>
      </c>
      <c r="F17" s="614">
        <v>0</v>
      </c>
      <c r="G17" s="614">
        <v>0</v>
      </c>
      <c r="H17" s="614">
        <v>0</v>
      </c>
      <c r="I17" s="619">
        <f t="shared" si="0"/>
        <v>0</v>
      </c>
    </row>
    <row r="18" spans="1:9">
      <c r="A18" s="490">
        <v>12</v>
      </c>
      <c r="B18" s="485" t="s">
        <v>105</v>
      </c>
      <c r="C18" s="614">
        <v>0</v>
      </c>
      <c r="D18" s="614">
        <v>0</v>
      </c>
      <c r="E18" s="614">
        <v>0</v>
      </c>
      <c r="F18" s="614">
        <v>0</v>
      </c>
      <c r="G18" s="614">
        <v>0</v>
      </c>
      <c r="H18" s="614">
        <v>0</v>
      </c>
      <c r="I18" s="619">
        <f t="shared" si="0"/>
        <v>0</v>
      </c>
    </row>
    <row r="19" spans="1:9">
      <c r="A19" s="490">
        <v>13</v>
      </c>
      <c r="B19" s="485" t="s">
        <v>246</v>
      </c>
      <c r="C19" s="614">
        <v>33506870.420000009</v>
      </c>
      <c r="D19" s="614">
        <v>162010170.26000011</v>
      </c>
      <c r="E19" s="614">
        <v>14853916.58</v>
      </c>
      <c r="F19" s="614">
        <v>2122942.1599999983</v>
      </c>
      <c r="G19" s="614">
        <v>0</v>
      </c>
      <c r="H19" s="614">
        <v>0</v>
      </c>
      <c r="I19" s="619">
        <f t="shared" si="0"/>
        <v>178540181.94000012</v>
      </c>
    </row>
    <row r="20" spans="1:9">
      <c r="A20" s="490">
        <v>14</v>
      </c>
      <c r="B20" s="485" t="s">
        <v>107</v>
      </c>
      <c r="C20" s="614">
        <v>71442211.170000017</v>
      </c>
      <c r="D20" s="614">
        <v>952466152.26000011</v>
      </c>
      <c r="E20" s="614">
        <v>34875927.529999979</v>
      </c>
      <c r="F20" s="614">
        <v>11582656.380000006</v>
      </c>
      <c r="G20" s="614">
        <v>0</v>
      </c>
      <c r="H20" s="614">
        <v>0</v>
      </c>
      <c r="I20" s="619">
        <f t="shared" si="0"/>
        <v>977449779.5200001</v>
      </c>
    </row>
    <row r="21" spans="1:9" s="525" customFormat="1">
      <c r="A21" s="491">
        <v>15</v>
      </c>
      <c r="B21" s="494" t="s">
        <v>108</v>
      </c>
      <c r="C21" s="615">
        <f>SUM(C7:C15)+SUM(C17:C20)</f>
        <v>166743090.99000001</v>
      </c>
      <c r="D21" s="615">
        <f t="shared" ref="D21:H21" si="1">SUM(D7:D15)+SUM(D17:D20)</f>
        <v>1674223903.4300003</v>
      </c>
      <c r="E21" s="615">
        <f t="shared" si="1"/>
        <v>77680876.539999962</v>
      </c>
      <c r="F21" s="615">
        <f t="shared" si="1"/>
        <v>22378924.06000001</v>
      </c>
      <c r="G21" s="615">
        <f t="shared" si="1"/>
        <v>0</v>
      </c>
      <c r="H21" s="615">
        <f t="shared" si="1"/>
        <v>0</v>
      </c>
      <c r="I21" s="619">
        <f t="shared" si="0"/>
        <v>1740907193.8200004</v>
      </c>
    </row>
    <row r="22" spans="1:9">
      <c r="A22" s="526">
        <v>16</v>
      </c>
      <c r="B22" s="527" t="s">
        <v>563</v>
      </c>
      <c r="C22" s="614">
        <v>0</v>
      </c>
      <c r="D22" s="614">
        <v>16896749.100000001</v>
      </c>
      <c r="E22" s="614">
        <v>0</v>
      </c>
      <c r="F22" s="614">
        <v>0</v>
      </c>
      <c r="G22" s="614">
        <v>0</v>
      </c>
      <c r="H22" s="614">
        <v>0</v>
      </c>
      <c r="I22" s="619">
        <f t="shared" si="0"/>
        <v>16896749.100000001</v>
      </c>
    </row>
    <row r="23" spans="1:9">
      <c r="A23" s="526">
        <v>17</v>
      </c>
      <c r="B23" s="527" t="s">
        <v>564</v>
      </c>
      <c r="C23" s="614">
        <v>0</v>
      </c>
      <c r="D23" s="614">
        <v>0</v>
      </c>
      <c r="E23" s="614">
        <v>0</v>
      </c>
      <c r="F23" s="614">
        <v>0</v>
      </c>
      <c r="G23" s="614">
        <v>0</v>
      </c>
      <c r="H23" s="614">
        <v>0</v>
      </c>
      <c r="I23" s="619">
        <f t="shared" si="0"/>
        <v>0</v>
      </c>
    </row>
    <row r="26" spans="1:9" ht="25.5">
      <c r="B26" s="521"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C7" workbookViewId="0">
      <selection activeCell="T38" sqref="T38"/>
    </sheetView>
  </sheetViews>
  <sheetFormatPr defaultColWidth="9.140625" defaultRowHeight="12.75"/>
  <cols>
    <col min="1" max="1" width="11" style="492" bestFit="1" customWidth="1"/>
    <col min="2" max="2" width="93.42578125" style="492" customWidth="1"/>
    <col min="3" max="8" width="22" style="492" customWidth="1"/>
    <col min="9" max="9" width="32.5703125" style="492" customWidth="1"/>
    <col min="10" max="16384" width="9.140625" style="492"/>
  </cols>
  <sheetData>
    <row r="1" spans="1:9" ht="13.5">
      <c r="A1" s="482" t="s">
        <v>30</v>
      </c>
      <c r="B1" s="3" t="str">
        <f>'Info '!C2</f>
        <v>JSC " Halyk Bank Georgia"</v>
      </c>
    </row>
    <row r="2" spans="1:9" ht="13.5">
      <c r="A2" s="483" t="s">
        <v>31</v>
      </c>
      <c r="B2" s="519">
        <f>'1. key ratios '!B2</f>
        <v>44651</v>
      </c>
    </row>
    <row r="3" spans="1:9">
      <c r="A3" s="484" t="s">
        <v>565</v>
      </c>
    </row>
    <row r="4" spans="1:9">
      <c r="C4" s="523" t="s">
        <v>0</v>
      </c>
      <c r="D4" s="523" t="s">
        <v>1</v>
      </c>
      <c r="E4" s="523" t="s">
        <v>2</v>
      </c>
      <c r="F4" s="523" t="s">
        <v>3</v>
      </c>
      <c r="G4" s="523" t="s">
        <v>4</v>
      </c>
      <c r="H4" s="523" t="s">
        <v>5</v>
      </c>
      <c r="I4" s="523" t="s">
        <v>8</v>
      </c>
    </row>
    <row r="5" spans="1:9" ht="46.5" customHeight="1">
      <c r="A5" s="692" t="s">
        <v>706</v>
      </c>
      <c r="B5" s="693"/>
      <c r="C5" s="709" t="s">
        <v>553</v>
      </c>
      <c r="D5" s="709"/>
      <c r="E5" s="709" t="s">
        <v>554</v>
      </c>
      <c r="F5" s="709" t="s">
        <v>555</v>
      </c>
      <c r="G5" s="707" t="s">
        <v>556</v>
      </c>
      <c r="H5" s="707" t="s">
        <v>557</v>
      </c>
      <c r="I5" s="524" t="s">
        <v>558</v>
      </c>
    </row>
    <row r="6" spans="1:9" ht="75" customHeight="1">
      <c r="A6" s="696"/>
      <c r="B6" s="697"/>
      <c r="C6" s="512" t="s">
        <v>559</v>
      </c>
      <c r="D6" s="512" t="s">
        <v>560</v>
      </c>
      <c r="E6" s="709"/>
      <c r="F6" s="709"/>
      <c r="G6" s="708"/>
      <c r="H6" s="708"/>
      <c r="I6" s="524" t="s">
        <v>561</v>
      </c>
    </row>
    <row r="7" spans="1:9">
      <c r="A7" s="488">
        <v>1</v>
      </c>
      <c r="B7" s="493" t="s">
        <v>696</v>
      </c>
      <c r="C7" s="614">
        <v>2030437.0899999996</v>
      </c>
      <c r="D7" s="614">
        <v>205952870.03</v>
      </c>
      <c r="E7" s="614">
        <v>712563.73999999987</v>
      </c>
      <c r="F7" s="614">
        <v>278695.44000000006</v>
      </c>
      <c r="G7" s="614">
        <v>0</v>
      </c>
      <c r="H7" s="614">
        <v>0</v>
      </c>
      <c r="I7" s="489">
        <f t="shared" ref="I7:I34" si="0">C7+D7-E7-F7-G7</f>
        <v>206992047.94</v>
      </c>
    </row>
    <row r="8" spans="1:9">
      <c r="A8" s="488">
        <v>2</v>
      </c>
      <c r="B8" s="493" t="s">
        <v>566</v>
      </c>
      <c r="C8" s="614">
        <v>5654077.8600000013</v>
      </c>
      <c r="D8" s="614">
        <v>80317056.579999998</v>
      </c>
      <c r="E8" s="614">
        <v>1920517.0790000006</v>
      </c>
      <c r="F8" s="614">
        <v>756780.81000000017</v>
      </c>
      <c r="G8" s="614">
        <v>0</v>
      </c>
      <c r="H8" s="614">
        <v>0</v>
      </c>
      <c r="I8" s="489">
        <f t="shared" si="0"/>
        <v>83293836.550999999</v>
      </c>
    </row>
    <row r="9" spans="1:9">
      <c r="A9" s="488">
        <v>3</v>
      </c>
      <c r="B9" s="493" t="s">
        <v>567</v>
      </c>
      <c r="C9" s="614">
        <v>0</v>
      </c>
      <c r="D9" s="614">
        <v>0</v>
      </c>
      <c r="E9" s="614">
        <v>0</v>
      </c>
      <c r="F9" s="614">
        <v>0</v>
      </c>
      <c r="G9" s="614">
        <v>0</v>
      </c>
      <c r="H9" s="614">
        <v>0</v>
      </c>
      <c r="I9" s="489">
        <f t="shared" si="0"/>
        <v>0</v>
      </c>
    </row>
    <row r="10" spans="1:9">
      <c r="A10" s="488">
        <v>4</v>
      </c>
      <c r="B10" s="493" t="s">
        <v>697</v>
      </c>
      <c r="C10" s="614">
        <v>3290960.2499999995</v>
      </c>
      <c r="D10" s="614">
        <v>35295806.769999996</v>
      </c>
      <c r="E10" s="614">
        <v>2358090.0199999991</v>
      </c>
      <c r="F10" s="614">
        <v>429798.89</v>
      </c>
      <c r="G10" s="614">
        <v>0</v>
      </c>
      <c r="H10" s="614">
        <v>0</v>
      </c>
      <c r="I10" s="489">
        <f t="shared" si="0"/>
        <v>35798878.109999999</v>
      </c>
    </row>
    <row r="11" spans="1:9">
      <c r="A11" s="488">
        <v>5</v>
      </c>
      <c r="B11" s="493" t="s">
        <v>568</v>
      </c>
      <c r="C11" s="614">
        <v>9615928.5700000003</v>
      </c>
      <c r="D11" s="614">
        <v>131329775.88000004</v>
      </c>
      <c r="E11" s="614">
        <v>4928319.74</v>
      </c>
      <c r="F11" s="614">
        <v>2209464.2000000002</v>
      </c>
      <c r="G11" s="614">
        <v>0</v>
      </c>
      <c r="H11" s="614">
        <v>0</v>
      </c>
      <c r="I11" s="489">
        <f t="shared" si="0"/>
        <v>133807920.51000004</v>
      </c>
    </row>
    <row r="12" spans="1:9">
      <c r="A12" s="488">
        <v>6</v>
      </c>
      <c r="B12" s="493" t="s">
        <v>569</v>
      </c>
      <c r="C12" s="614">
        <v>1327436.68</v>
      </c>
      <c r="D12" s="614">
        <v>35380767.539999999</v>
      </c>
      <c r="E12" s="614">
        <v>629325.80000000005</v>
      </c>
      <c r="F12" s="614">
        <v>655346.11999999976</v>
      </c>
      <c r="G12" s="614">
        <v>0</v>
      </c>
      <c r="H12" s="614">
        <v>0</v>
      </c>
      <c r="I12" s="489">
        <f t="shared" si="0"/>
        <v>35423532.300000004</v>
      </c>
    </row>
    <row r="13" spans="1:9">
      <c r="A13" s="488">
        <v>7</v>
      </c>
      <c r="B13" s="493" t="s">
        <v>570</v>
      </c>
      <c r="C13" s="614">
        <v>539185.6</v>
      </c>
      <c r="D13" s="614">
        <v>4284830.4799999995</v>
      </c>
      <c r="E13" s="614">
        <v>430430.13999999996</v>
      </c>
      <c r="F13" s="614">
        <v>31290.829999999998</v>
      </c>
      <c r="G13" s="614">
        <v>0</v>
      </c>
      <c r="H13" s="614">
        <v>0</v>
      </c>
      <c r="I13" s="489">
        <f t="shared" si="0"/>
        <v>4362295.1099999994</v>
      </c>
    </row>
    <row r="14" spans="1:9">
      <c r="A14" s="488">
        <v>8</v>
      </c>
      <c r="B14" s="493" t="s">
        <v>571</v>
      </c>
      <c r="C14" s="614">
        <v>315086.44000000006</v>
      </c>
      <c r="D14" s="614">
        <v>1482537.4600000004</v>
      </c>
      <c r="E14" s="614">
        <v>95077.47</v>
      </c>
      <c r="F14" s="614">
        <v>29437.800000000003</v>
      </c>
      <c r="G14" s="614">
        <v>0</v>
      </c>
      <c r="H14" s="614">
        <v>0</v>
      </c>
      <c r="I14" s="489">
        <f t="shared" si="0"/>
        <v>1673108.6300000004</v>
      </c>
    </row>
    <row r="15" spans="1:9">
      <c r="A15" s="488">
        <v>9</v>
      </c>
      <c r="B15" s="493" t="s">
        <v>572</v>
      </c>
      <c r="C15" s="614">
        <v>3723829.9699999997</v>
      </c>
      <c r="D15" s="614">
        <v>11771480.1</v>
      </c>
      <c r="E15" s="614">
        <v>1118460.95</v>
      </c>
      <c r="F15" s="614">
        <v>233086.54</v>
      </c>
      <c r="G15" s="614">
        <v>0</v>
      </c>
      <c r="H15" s="614">
        <v>0</v>
      </c>
      <c r="I15" s="489">
        <f t="shared" si="0"/>
        <v>14143762.580000002</v>
      </c>
    </row>
    <row r="16" spans="1:9">
      <c r="A16" s="488">
        <v>10</v>
      </c>
      <c r="B16" s="493" t="s">
        <v>573</v>
      </c>
      <c r="C16" s="614">
        <v>94506.97</v>
      </c>
      <c r="D16" s="614">
        <v>85740.559999999969</v>
      </c>
      <c r="E16" s="614">
        <v>35434.83</v>
      </c>
      <c r="F16" s="614">
        <v>257.01</v>
      </c>
      <c r="G16" s="614">
        <v>0</v>
      </c>
      <c r="H16" s="614">
        <v>0</v>
      </c>
      <c r="I16" s="489">
        <f t="shared" si="0"/>
        <v>144555.68999999994</v>
      </c>
    </row>
    <row r="17" spans="1:10">
      <c r="A17" s="488">
        <v>11</v>
      </c>
      <c r="B17" s="493" t="s">
        <v>574</v>
      </c>
      <c r="C17" s="614">
        <v>32504.49</v>
      </c>
      <c r="D17" s="614">
        <v>16138319.24</v>
      </c>
      <c r="E17" s="614">
        <v>23605.9</v>
      </c>
      <c r="F17" s="614">
        <v>314086.67</v>
      </c>
      <c r="G17" s="614">
        <v>0</v>
      </c>
      <c r="H17" s="614">
        <v>0</v>
      </c>
      <c r="I17" s="489">
        <f t="shared" si="0"/>
        <v>15833131.16</v>
      </c>
    </row>
    <row r="18" spans="1:10">
      <c r="A18" s="488">
        <v>12</v>
      </c>
      <c r="B18" s="493" t="s">
        <v>575</v>
      </c>
      <c r="C18" s="614">
        <v>4370819.3199999984</v>
      </c>
      <c r="D18" s="614">
        <v>91766593.899999931</v>
      </c>
      <c r="E18" s="614">
        <v>2243834.8119999999</v>
      </c>
      <c r="F18" s="614">
        <v>1694125.3299999998</v>
      </c>
      <c r="G18" s="614">
        <v>0</v>
      </c>
      <c r="H18" s="614">
        <v>0</v>
      </c>
      <c r="I18" s="489">
        <f t="shared" si="0"/>
        <v>92199453.07799992</v>
      </c>
    </row>
    <row r="19" spans="1:10">
      <c r="A19" s="488">
        <v>13</v>
      </c>
      <c r="B19" s="493" t="s">
        <v>576</v>
      </c>
      <c r="C19" s="614">
        <v>2379550.9100000006</v>
      </c>
      <c r="D19" s="614">
        <v>53224530.87999998</v>
      </c>
      <c r="E19" s="614">
        <v>1623890.5210000002</v>
      </c>
      <c r="F19" s="614">
        <v>935911.89000000048</v>
      </c>
      <c r="G19" s="614">
        <v>0</v>
      </c>
      <c r="H19" s="614">
        <v>0</v>
      </c>
      <c r="I19" s="489">
        <f t="shared" si="0"/>
        <v>53044279.378999986</v>
      </c>
    </row>
    <row r="20" spans="1:10">
      <c r="A20" s="488">
        <v>14</v>
      </c>
      <c r="B20" s="493" t="s">
        <v>577</v>
      </c>
      <c r="C20" s="614">
        <v>1679203.72</v>
      </c>
      <c r="D20" s="614">
        <v>59985006.869999982</v>
      </c>
      <c r="E20" s="614">
        <v>1721269.8899999997</v>
      </c>
      <c r="F20" s="614">
        <v>944752.57000000018</v>
      </c>
      <c r="G20" s="614">
        <v>0</v>
      </c>
      <c r="H20" s="614">
        <v>0</v>
      </c>
      <c r="I20" s="489">
        <f t="shared" si="0"/>
        <v>58998188.12999998</v>
      </c>
    </row>
    <row r="21" spans="1:10">
      <c r="A21" s="488">
        <v>15</v>
      </c>
      <c r="B21" s="493" t="s">
        <v>578</v>
      </c>
      <c r="C21" s="614">
        <v>3803074.6199999996</v>
      </c>
      <c r="D21" s="614">
        <v>11729516.340000002</v>
      </c>
      <c r="E21" s="614">
        <v>1336319.4600000002</v>
      </c>
      <c r="F21" s="614">
        <v>194403.8</v>
      </c>
      <c r="G21" s="614">
        <v>0</v>
      </c>
      <c r="H21" s="614">
        <v>0</v>
      </c>
      <c r="I21" s="489">
        <f t="shared" si="0"/>
        <v>14001867.699999999</v>
      </c>
    </row>
    <row r="22" spans="1:10">
      <c r="A22" s="488">
        <v>16</v>
      </c>
      <c r="B22" s="493" t="s">
        <v>579</v>
      </c>
      <c r="C22" s="614">
        <v>513.26</v>
      </c>
      <c r="D22" s="614">
        <v>1485986.14</v>
      </c>
      <c r="E22" s="614">
        <v>513.26</v>
      </c>
      <c r="F22" s="614">
        <v>29525.09</v>
      </c>
      <c r="G22" s="614">
        <v>0</v>
      </c>
      <c r="H22" s="614">
        <v>0</v>
      </c>
      <c r="I22" s="489">
        <f t="shared" si="0"/>
        <v>1456461.0499999998</v>
      </c>
    </row>
    <row r="23" spans="1:10">
      <c r="A23" s="488">
        <v>17</v>
      </c>
      <c r="B23" s="493" t="s">
        <v>700</v>
      </c>
      <c r="C23" s="614">
        <v>253284.28999999998</v>
      </c>
      <c r="D23" s="614">
        <v>13463714.079999996</v>
      </c>
      <c r="E23" s="614">
        <v>1006480.06</v>
      </c>
      <c r="F23" s="614">
        <v>86153.52</v>
      </c>
      <c r="G23" s="614">
        <v>0</v>
      </c>
      <c r="H23" s="614">
        <v>0</v>
      </c>
      <c r="I23" s="489">
        <f t="shared" si="0"/>
        <v>12624364.789999995</v>
      </c>
    </row>
    <row r="24" spans="1:10">
      <c r="A24" s="488">
        <v>18</v>
      </c>
      <c r="B24" s="493" t="s">
        <v>580</v>
      </c>
      <c r="C24" s="614">
        <v>23291.64</v>
      </c>
      <c r="D24" s="614">
        <v>5029964.71</v>
      </c>
      <c r="E24" s="614">
        <v>9761.8799999999992</v>
      </c>
      <c r="F24" s="614">
        <v>96895.33</v>
      </c>
      <c r="G24" s="614">
        <v>0</v>
      </c>
      <c r="H24" s="614">
        <v>0</v>
      </c>
      <c r="I24" s="489">
        <f t="shared" si="0"/>
        <v>4946599.1399999997</v>
      </c>
    </row>
    <row r="25" spans="1:10">
      <c r="A25" s="488">
        <v>19</v>
      </c>
      <c r="B25" s="493" t="s">
        <v>581</v>
      </c>
      <c r="C25" s="614">
        <v>0</v>
      </c>
      <c r="D25" s="614">
        <v>708104.22</v>
      </c>
      <c r="E25" s="614">
        <v>0</v>
      </c>
      <c r="F25" s="614">
        <v>14148.099999999999</v>
      </c>
      <c r="G25" s="614">
        <v>0</v>
      </c>
      <c r="H25" s="614">
        <v>0</v>
      </c>
      <c r="I25" s="489">
        <f t="shared" si="0"/>
        <v>693956.12</v>
      </c>
    </row>
    <row r="26" spans="1:10">
      <c r="A26" s="488">
        <v>20</v>
      </c>
      <c r="B26" s="493" t="s">
        <v>699</v>
      </c>
      <c r="C26" s="614">
        <v>249864.09</v>
      </c>
      <c r="D26" s="614">
        <v>25721557.949999996</v>
      </c>
      <c r="E26" s="614">
        <v>154515.25</v>
      </c>
      <c r="F26" s="614">
        <v>491082.68999999994</v>
      </c>
      <c r="G26" s="614">
        <v>0</v>
      </c>
      <c r="H26" s="614">
        <v>0</v>
      </c>
      <c r="I26" s="489">
        <f t="shared" si="0"/>
        <v>25325824.099999994</v>
      </c>
      <c r="J26" s="495"/>
    </row>
    <row r="27" spans="1:10">
      <c r="A27" s="488">
        <v>21</v>
      </c>
      <c r="B27" s="493" t="s">
        <v>582</v>
      </c>
      <c r="C27" s="614">
        <v>1778543.14</v>
      </c>
      <c r="D27" s="614">
        <v>1179914.76</v>
      </c>
      <c r="E27" s="614">
        <v>533562.93999999994</v>
      </c>
      <c r="F27" s="614">
        <v>23434.399999999998</v>
      </c>
      <c r="G27" s="614">
        <v>0</v>
      </c>
      <c r="H27" s="614">
        <v>0</v>
      </c>
      <c r="I27" s="489">
        <f t="shared" si="0"/>
        <v>2401460.56</v>
      </c>
      <c r="J27" s="495"/>
    </row>
    <row r="28" spans="1:10">
      <c r="A28" s="488">
        <v>22</v>
      </c>
      <c r="B28" s="493" t="s">
        <v>583</v>
      </c>
      <c r="C28" s="614">
        <v>438616.29000000004</v>
      </c>
      <c r="D28" s="614">
        <v>906532.02</v>
      </c>
      <c r="E28" s="614">
        <v>219541.99</v>
      </c>
      <c r="F28" s="614">
        <v>8109.32</v>
      </c>
      <c r="G28" s="614">
        <v>0</v>
      </c>
      <c r="H28" s="614">
        <v>0</v>
      </c>
      <c r="I28" s="489">
        <f t="shared" si="0"/>
        <v>1117497</v>
      </c>
      <c r="J28" s="495"/>
    </row>
    <row r="29" spans="1:10">
      <c r="A29" s="488">
        <v>23</v>
      </c>
      <c r="B29" s="493" t="s">
        <v>584</v>
      </c>
      <c r="C29" s="614">
        <v>10317954.1</v>
      </c>
      <c r="D29" s="614">
        <v>66913679.999999993</v>
      </c>
      <c r="E29" s="614">
        <v>4598618.9410000015</v>
      </c>
      <c r="F29" s="614">
        <v>1082086.4100000001</v>
      </c>
      <c r="G29" s="614">
        <v>0</v>
      </c>
      <c r="H29" s="614">
        <v>0</v>
      </c>
      <c r="I29" s="489">
        <f t="shared" si="0"/>
        <v>71550928.748999998</v>
      </c>
      <c r="J29" s="495"/>
    </row>
    <row r="30" spans="1:10">
      <c r="A30" s="488">
        <v>24</v>
      </c>
      <c r="B30" s="493" t="s">
        <v>698</v>
      </c>
      <c r="C30" s="614">
        <v>14090</v>
      </c>
      <c r="D30" s="614">
        <v>29092279.350000001</v>
      </c>
      <c r="E30" s="614">
        <v>140584.71000000002</v>
      </c>
      <c r="F30" s="614">
        <v>547489.02</v>
      </c>
      <c r="G30" s="614">
        <v>0</v>
      </c>
      <c r="H30" s="614">
        <v>0</v>
      </c>
      <c r="I30" s="489">
        <f t="shared" si="0"/>
        <v>28418295.620000001</v>
      </c>
      <c r="J30" s="495"/>
    </row>
    <row r="31" spans="1:10">
      <c r="A31" s="488">
        <v>25</v>
      </c>
      <c r="B31" s="493" t="s">
        <v>585</v>
      </c>
      <c r="C31" s="614">
        <v>2774515.52</v>
      </c>
      <c r="D31" s="614">
        <v>26898604.440000027</v>
      </c>
      <c r="E31" s="614">
        <v>1188809.0570000003</v>
      </c>
      <c r="F31" s="614">
        <v>496294.6</v>
      </c>
      <c r="G31" s="614">
        <v>0</v>
      </c>
      <c r="H31" s="614">
        <v>0</v>
      </c>
      <c r="I31" s="489">
        <f t="shared" si="0"/>
        <v>27988016.303000025</v>
      </c>
      <c r="J31" s="495"/>
    </row>
    <row r="32" spans="1:10">
      <c r="A32" s="488">
        <v>26</v>
      </c>
      <c r="B32" s="493" t="s">
        <v>695</v>
      </c>
      <c r="C32" s="614">
        <v>0</v>
      </c>
      <c r="D32" s="614">
        <v>0</v>
      </c>
      <c r="E32" s="614">
        <v>0</v>
      </c>
      <c r="F32" s="614">
        <v>0</v>
      </c>
      <c r="G32" s="614">
        <v>0</v>
      </c>
      <c r="H32" s="614">
        <v>0</v>
      </c>
      <c r="I32" s="489">
        <f t="shared" si="0"/>
        <v>0</v>
      </c>
      <c r="J32" s="495"/>
    </row>
    <row r="33" spans="1:10">
      <c r="A33" s="488">
        <v>27</v>
      </c>
      <c r="B33" s="488" t="s">
        <v>586</v>
      </c>
      <c r="C33" s="614">
        <v>16734936.35</v>
      </c>
      <c r="D33" s="614">
        <v>42320224.960000098</v>
      </c>
      <c r="E33" s="614">
        <v>7846399.0899999999</v>
      </c>
      <c r="F33" s="614">
        <v>0</v>
      </c>
      <c r="G33" s="614">
        <v>0</v>
      </c>
      <c r="H33" s="614">
        <v>0</v>
      </c>
      <c r="I33" s="489">
        <f t="shared" si="0"/>
        <v>51208762.220000103</v>
      </c>
      <c r="J33" s="495"/>
    </row>
    <row r="34" spans="1:10">
      <c r="A34" s="488">
        <v>28</v>
      </c>
      <c r="B34" s="494" t="s">
        <v>108</v>
      </c>
      <c r="C34" s="494">
        <f>SUM(C7:C33)</f>
        <v>71442211.170000002</v>
      </c>
      <c r="D34" s="494">
        <f t="shared" ref="D34:H34" si="1">SUM(D7:D33)</f>
        <v>952465395.26000047</v>
      </c>
      <c r="E34" s="494">
        <f t="shared" si="1"/>
        <v>34875927.530000001</v>
      </c>
      <c r="F34" s="494">
        <f t="shared" si="1"/>
        <v>11582656.379999999</v>
      </c>
      <c r="G34" s="494">
        <f t="shared" si="1"/>
        <v>0</v>
      </c>
      <c r="H34" s="494">
        <f t="shared" si="1"/>
        <v>0</v>
      </c>
      <c r="I34" s="489">
        <f t="shared" si="0"/>
        <v>977449022.52000046</v>
      </c>
      <c r="J34" s="495"/>
    </row>
    <row r="35" spans="1:10">
      <c r="A35" s="495"/>
      <c r="B35" s="495"/>
      <c r="C35" s="495"/>
      <c r="D35" s="495"/>
      <c r="E35" s="495"/>
      <c r="F35" s="495"/>
      <c r="G35" s="495"/>
      <c r="H35" s="495"/>
      <c r="I35" s="495"/>
      <c r="J35" s="495"/>
    </row>
    <row r="36" spans="1:10">
      <c r="A36" s="495"/>
      <c r="B36" s="528"/>
      <c r="C36" s="495"/>
      <c r="D36" s="495"/>
      <c r="E36" s="495"/>
      <c r="F36" s="495"/>
      <c r="G36" s="495"/>
      <c r="H36" s="495"/>
      <c r="I36" s="495"/>
      <c r="J36" s="495"/>
    </row>
    <row r="37" spans="1:10">
      <c r="A37" s="495"/>
      <c r="B37" s="495"/>
      <c r="C37" s="495"/>
      <c r="D37" s="495"/>
      <c r="E37" s="495"/>
      <c r="F37" s="495"/>
      <c r="G37" s="495"/>
      <c r="H37" s="495"/>
      <c r="I37" s="495"/>
      <c r="J37" s="495"/>
    </row>
    <row r="38" spans="1:10">
      <c r="A38" s="495"/>
      <c r="B38" s="495"/>
      <c r="C38" s="495"/>
      <c r="D38" s="495"/>
      <c r="E38" s="495"/>
      <c r="F38" s="495"/>
      <c r="G38" s="495"/>
      <c r="H38" s="495"/>
      <c r="I38" s="495"/>
      <c r="J38" s="495"/>
    </row>
    <row r="39" spans="1:10">
      <c r="A39" s="495"/>
      <c r="B39" s="495"/>
      <c r="C39" s="495"/>
      <c r="D39" s="495"/>
      <c r="E39" s="495"/>
      <c r="F39" s="495"/>
      <c r="G39" s="495"/>
      <c r="H39" s="495"/>
      <c r="I39" s="495"/>
      <c r="J39" s="495"/>
    </row>
    <row r="40" spans="1:10">
      <c r="A40" s="495"/>
      <c r="B40" s="495"/>
      <c r="C40" s="495"/>
      <c r="D40" s="495"/>
      <c r="E40" s="495"/>
      <c r="F40" s="495"/>
      <c r="G40" s="495"/>
      <c r="H40" s="495"/>
      <c r="I40" s="495"/>
      <c r="J40" s="495"/>
    </row>
    <row r="41" spans="1:10">
      <c r="A41" s="495"/>
      <c r="B41" s="495"/>
      <c r="C41" s="495"/>
      <c r="D41" s="495"/>
      <c r="E41" s="495"/>
      <c r="F41" s="495"/>
      <c r="G41" s="495"/>
      <c r="H41" s="495"/>
      <c r="I41" s="495"/>
      <c r="J41" s="495"/>
    </row>
    <row r="42" spans="1:10">
      <c r="A42" s="529"/>
      <c r="B42" s="529"/>
      <c r="C42" s="495"/>
      <c r="D42" s="495"/>
      <c r="E42" s="495"/>
      <c r="F42" s="495"/>
      <c r="G42" s="495"/>
      <c r="H42" s="495"/>
      <c r="I42" s="495"/>
      <c r="J42" s="495"/>
    </row>
    <row r="43" spans="1:10">
      <c r="A43" s="529"/>
      <c r="B43" s="529"/>
      <c r="C43" s="495"/>
      <c r="D43" s="495"/>
      <c r="E43" s="495"/>
      <c r="F43" s="495"/>
      <c r="G43" s="495"/>
      <c r="H43" s="495"/>
      <c r="I43" s="495"/>
      <c r="J43" s="495"/>
    </row>
    <row r="44" spans="1:10">
      <c r="A44" s="495"/>
      <c r="B44" s="495"/>
      <c r="C44" s="495"/>
      <c r="D44" s="495"/>
      <c r="E44" s="495"/>
      <c r="F44" s="495"/>
      <c r="G44" s="495"/>
      <c r="H44" s="495"/>
      <c r="I44" s="495"/>
      <c r="J44" s="495"/>
    </row>
    <row r="45" spans="1:10">
      <c r="A45" s="495"/>
      <c r="B45" s="495"/>
      <c r="C45" s="495"/>
      <c r="D45" s="495"/>
      <c r="E45" s="495"/>
      <c r="F45" s="495"/>
      <c r="G45" s="495"/>
      <c r="H45" s="495"/>
      <c r="I45" s="495"/>
      <c r="J45" s="495"/>
    </row>
    <row r="46" spans="1:10">
      <c r="A46" s="495"/>
      <c r="B46" s="495"/>
      <c r="C46" s="495"/>
      <c r="D46" s="495"/>
      <c r="E46" s="495"/>
      <c r="F46" s="495"/>
      <c r="G46" s="495"/>
      <c r="H46" s="495"/>
      <c r="I46" s="495"/>
      <c r="J46" s="495"/>
    </row>
    <row r="47" spans="1:10">
      <c r="A47" s="495"/>
      <c r="B47" s="495"/>
      <c r="C47" s="495"/>
      <c r="D47" s="495"/>
      <c r="E47" s="495"/>
      <c r="F47" s="495"/>
      <c r="G47" s="495"/>
      <c r="H47" s="495"/>
      <c r="I47" s="495"/>
      <c r="J47" s="495"/>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D31" sqref="D31"/>
    </sheetView>
  </sheetViews>
  <sheetFormatPr defaultColWidth="9.140625" defaultRowHeight="12.75"/>
  <cols>
    <col min="1" max="1" width="11.85546875" style="492" bestFit="1" customWidth="1"/>
    <col min="2" max="2" width="108" style="492" bestFit="1" customWidth="1"/>
    <col min="3" max="4" width="35.5703125" style="492" customWidth="1"/>
    <col min="5" max="16384" width="9.140625" style="492"/>
  </cols>
  <sheetData>
    <row r="1" spans="1:4" ht="13.5">
      <c r="A1" s="482" t="s">
        <v>30</v>
      </c>
      <c r="B1" s="3" t="str">
        <f>'Info '!C2</f>
        <v>JSC " Halyk Bank Georgia"</v>
      </c>
    </row>
    <row r="2" spans="1:4" ht="13.5">
      <c r="A2" s="483" t="s">
        <v>31</v>
      </c>
      <c r="B2" s="519">
        <f>'1. key ratios '!B2</f>
        <v>44651</v>
      </c>
    </row>
    <row r="3" spans="1:4">
      <c r="A3" s="484" t="s">
        <v>587</v>
      </c>
    </row>
    <row r="5" spans="1:4" ht="25.5">
      <c r="A5" s="710" t="s">
        <v>588</v>
      </c>
      <c r="B5" s="710"/>
      <c r="C5" s="516" t="s">
        <v>589</v>
      </c>
      <c r="D5" s="516" t="s">
        <v>590</v>
      </c>
    </row>
    <row r="6" spans="1:4">
      <c r="A6" s="496">
        <v>1</v>
      </c>
      <c r="B6" s="497" t="s">
        <v>591</v>
      </c>
      <c r="C6" s="615">
        <v>38804107.819000028</v>
      </c>
      <c r="D6" s="488">
        <v>0</v>
      </c>
    </row>
    <row r="7" spans="1:4">
      <c r="A7" s="498">
        <v>2</v>
      </c>
      <c r="B7" s="497" t="s">
        <v>592</v>
      </c>
      <c r="C7" s="488">
        <f>SUM(C8:C11)</f>
        <v>3792481.2061462309</v>
      </c>
      <c r="D7" s="488">
        <f>SUM(D8:D11)</f>
        <v>0</v>
      </c>
    </row>
    <row r="8" spans="1:4">
      <c r="A8" s="499">
        <v>2.1</v>
      </c>
      <c r="B8" s="500" t="s">
        <v>703</v>
      </c>
      <c r="C8" s="488">
        <v>2119731.9460345074</v>
      </c>
      <c r="D8" s="488">
        <v>0</v>
      </c>
    </row>
    <row r="9" spans="1:4">
      <c r="A9" s="499">
        <v>2.2000000000000002</v>
      </c>
      <c r="B9" s="500" t="s">
        <v>701</v>
      </c>
      <c r="C9" s="488">
        <v>1649372.1531527776</v>
      </c>
      <c r="D9" s="488">
        <v>0</v>
      </c>
    </row>
    <row r="10" spans="1:4">
      <c r="A10" s="499">
        <v>2.2999999999999998</v>
      </c>
      <c r="B10" s="500" t="s">
        <v>593</v>
      </c>
      <c r="C10" s="488">
        <v>23377.106958946293</v>
      </c>
      <c r="D10" s="488">
        <v>0</v>
      </c>
    </row>
    <row r="11" spans="1:4">
      <c r="A11" s="499">
        <v>2.4</v>
      </c>
      <c r="B11" s="500" t="s">
        <v>594</v>
      </c>
      <c r="C11" s="488">
        <v>0</v>
      </c>
      <c r="D11" s="488">
        <v>0</v>
      </c>
    </row>
    <row r="12" spans="1:4">
      <c r="A12" s="496">
        <v>3</v>
      </c>
      <c r="B12" s="497" t="s">
        <v>595</v>
      </c>
      <c r="C12" s="488">
        <f>SUM(C13:C18)</f>
        <v>3984405.5151462364</v>
      </c>
      <c r="D12" s="488">
        <f>SUM(D13:D18)</f>
        <v>0</v>
      </c>
    </row>
    <row r="13" spans="1:4">
      <c r="A13" s="499">
        <v>3.1</v>
      </c>
      <c r="B13" s="500" t="s">
        <v>596</v>
      </c>
      <c r="C13" s="488">
        <v>0</v>
      </c>
      <c r="D13" s="488">
        <v>0</v>
      </c>
    </row>
    <row r="14" spans="1:4">
      <c r="A14" s="499">
        <v>3.2</v>
      </c>
      <c r="B14" s="500" t="s">
        <v>597</v>
      </c>
      <c r="C14" s="488">
        <v>1304985.9291735247</v>
      </c>
      <c r="D14" s="488">
        <v>0</v>
      </c>
    </row>
    <row r="15" spans="1:4">
      <c r="A15" s="499">
        <v>3.3</v>
      </c>
      <c r="B15" s="500" t="s">
        <v>692</v>
      </c>
      <c r="C15" s="488">
        <v>2238323.7238898091</v>
      </c>
      <c r="D15" s="488">
        <v>0</v>
      </c>
    </row>
    <row r="16" spans="1:4">
      <c r="A16" s="499">
        <v>3.4</v>
      </c>
      <c r="B16" s="500" t="s">
        <v>702</v>
      </c>
      <c r="C16" s="488">
        <v>338487.64406230854</v>
      </c>
      <c r="D16" s="488">
        <v>0</v>
      </c>
    </row>
    <row r="17" spans="1:4">
      <c r="A17" s="498">
        <v>3.5</v>
      </c>
      <c r="B17" s="500" t="s">
        <v>598</v>
      </c>
      <c r="C17" s="488">
        <v>102608.21802059411</v>
      </c>
      <c r="D17" s="488">
        <v>0</v>
      </c>
    </row>
    <row r="18" spans="1:4">
      <c r="A18" s="499">
        <v>3.6</v>
      </c>
      <c r="B18" s="500" t="s">
        <v>599</v>
      </c>
      <c r="C18" s="488">
        <v>0</v>
      </c>
      <c r="D18" s="488">
        <v>0</v>
      </c>
    </row>
    <row r="19" spans="1:4">
      <c r="A19" s="501">
        <v>4</v>
      </c>
      <c r="B19" s="497" t="s">
        <v>600</v>
      </c>
      <c r="C19" s="615">
        <f>C6+C7-C12</f>
        <v>38612183.510000028</v>
      </c>
      <c r="D19" s="494">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D28" sqref="D28"/>
    </sheetView>
  </sheetViews>
  <sheetFormatPr defaultColWidth="9.140625" defaultRowHeight="12.75"/>
  <cols>
    <col min="1" max="1" width="11.85546875" style="492" bestFit="1" customWidth="1"/>
    <col min="2" max="2" width="124.7109375" style="492" customWidth="1"/>
    <col min="3" max="3" width="31.5703125" style="492" customWidth="1"/>
    <col min="4" max="4" width="39.140625" style="492" customWidth="1"/>
    <col min="5" max="16384" width="9.140625" style="492"/>
  </cols>
  <sheetData>
    <row r="1" spans="1:4" ht="13.5">
      <c r="A1" s="482" t="s">
        <v>30</v>
      </c>
      <c r="B1" s="3" t="str">
        <f>'Info '!C2</f>
        <v>JSC " Halyk Bank Georgia"</v>
      </c>
    </row>
    <row r="2" spans="1:4" ht="13.5">
      <c r="A2" s="483" t="s">
        <v>31</v>
      </c>
      <c r="B2" s="519">
        <f>'1. key ratios '!B2</f>
        <v>44651</v>
      </c>
    </row>
    <row r="3" spans="1:4">
      <c r="A3" s="484" t="s">
        <v>601</v>
      </c>
    </row>
    <row r="4" spans="1:4">
      <c r="A4" s="484"/>
    </row>
    <row r="5" spans="1:4" ht="15" customHeight="1">
      <c r="A5" s="711" t="s">
        <v>704</v>
      </c>
      <c r="B5" s="712"/>
      <c r="C5" s="715" t="s">
        <v>602</v>
      </c>
      <c r="D5" s="717" t="s">
        <v>603</v>
      </c>
    </row>
    <row r="6" spans="1:4">
      <c r="A6" s="713"/>
      <c r="B6" s="714"/>
      <c r="C6" s="716"/>
      <c r="D6" s="717"/>
    </row>
    <row r="7" spans="1:4">
      <c r="A7" s="494">
        <v>1</v>
      </c>
      <c r="B7" s="494" t="s">
        <v>591</v>
      </c>
      <c r="C7" s="615">
        <v>54533752.759999983</v>
      </c>
      <c r="D7" s="541"/>
    </row>
    <row r="8" spans="1:4">
      <c r="A8" s="488">
        <v>2</v>
      </c>
      <c r="B8" s="488" t="s">
        <v>604</v>
      </c>
      <c r="C8" s="614">
        <v>4907170.6437484464</v>
      </c>
      <c r="D8" s="541"/>
    </row>
    <row r="9" spans="1:4">
      <c r="A9" s="488">
        <v>3</v>
      </c>
      <c r="B9" s="502" t="s">
        <v>605</v>
      </c>
      <c r="C9" s="614">
        <v>10606.326251552895</v>
      </c>
      <c r="D9" s="541"/>
    </row>
    <row r="10" spans="1:4">
      <c r="A10" s="488">
        <v>4</v>
      </c>
      <c r="B10" s="488" t="s">
        <v>606</v>
      </c>
      <c r="C10" s="614">
        <f>SUM(C11:C18)</f>
        <v>4747738.8299999991</v>
      </c>
      <c r="D10" s="541"/>
    </row>
    <row r="11" spans="1:4">
      <c r="A11" s="488">
        <v>5</v>
      </c>
      <c r="B11" s="503" t="s">
        <v>607</v>
      </c>
      <c r="C11" s="614">
        <v>136758.97</v>
      </c>
      <c r="D11" s="541"/>
    </row>
    <row r="12" spans="1:4">
      <c r="A12" s="488">
        <v>6</v>
      </c>
      <c r="B12" s="503" t="s">
        <v>608</v>
      </c>
      <c r="C12" s="614">
        <v>101396.14</v>
      </c>
      <c r="D12" s="541"/>
    </row>
    <row r="13" spans="1:4">
      <c r="A13" s="488">
        <v>7</v>
      </c>
      <c r="B13" s="503" t="s">
        <v>609</v>
      </c>
      <c r="C13" s="614">
        <v>4496707.9855529647</v>
      </c>
      <c r="D13" s="541"/>
    </row>
    <row r="14" spans="1:4">
      <c r="A14" s="488">
        <v>8</v>
      </c>
      <c r="B14" s="503" t="s">
        <v>610</v>
      </c>
      <c r="C14" s="614">
        <v>1457.3500000000004</v>
      </c>
      <c r="D14" s="614">
        <v>994519.17</v>
      </c>
    </row>
    <row r="15" spans="1:4">
      <c r="A15" s="488">
        <v>9</v>
      </c>
      <c r="B15" s="503" t="s">
        <v>611</v>
      </c>
      <c r="C15" s="614">
        <v>0</v>
      </c>
      <c r="D15" s="614">
        <v>0</v>
      </c>
    </row>
    <row r="16" spans="1:4">
      <c r="A16" s="488">
        <v>10</v>
      </c>
      <c r="B16" s="503" t="s">
        <v>612</v>
      </c>
      <c r="C16" s="614">
        <v>0</v>
      </c>
      <c r="D16" s="541"/>
    </row>
    <row r="17" spans="1:4">
      <c r="A17" s="488">
        <v>11</v>
      </c>
      <c r="B17" s="503" t="s">
        <v>613</v>
      </c>
      <c r="C17" s="614">
        <v>0</v>
      </c>
      <c r="D17" s="488">
        <v>0</v>
      </c>
    </row>
    <row r="18" spans="1:4">
      <c r="A18" s="488">
        <v>12</v>
      </c>
      <c r="B18" s="500" t="s">
        <v>709</v>
      </c>
      <c r="C18" s="614">
        <v>11418.384447034252</v>
      </c>
      <c r="D18" s="541"/>
    </row>
    <row r="19" spans="1:4">
      <c r="A19" s="494">
        <v>13</v>
      </c>
      <c r="B19" s="530" t="s">
        <v>600</v>
      </c>
      <c r="C19" s="615">
        <f>C7+C8+C9-C10</f>
        <v>54703790.899999984</v>
      </c>
      <c r="D19" s="542"/>
    </row>
    <row r="22" spans="1:4">
      <c r="B22" s="482"/>
    </row>
    <row r="23" spans="1:4">
      <c r="B23" s="483"/>
    </row>
    <row r="24" spans="1:4">
      <c r="B24" s="48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C17" sqref="C17"/>
    </sheetView>
  </sheetViews>
  <sheetFormatPr defaultColWidth="9.140625" defaultRowHeight="12.75"/>
  <cols>
    <col min="1" max="1" width="11.85546875" style="492" bestFit="1" customWidth="1"/>
    <col min="2" max="2" width="80.7109375" style="492" customWidth="1"/>
    <col min="3" max="3" width="15.5703125" style="612" customWidth="1"/>
    <col min="4" max="5" width="22.28515625" style="612" customWidth="1"/>
    <col min="6" max="6" width="23.42578125" style="612" customWidth="1"/>
    <col min="7" max="14" width="22.28515625" style="612" customWidth="1"/>
    <col min="15" max="15" width="23.28515625" style="612" bestFit="1" customWidth="1"/>
    <col min="16" max="16" width="21.7109375" style="612" bestFit="1" customWidth="1"/>
    <col min="17" max="19" width="19" style="612" bestFit="1" customWidth="1"/>
    <col min="20" max="20" width="16.140625" style="612" customWidth="1"/>
    <col min="21" max="21" width="21" style="612" customWidth="1"/>
    <col min="22" max="22" width="20" style="492" customWidth="1"/>
    <col min="23" max="16384" width="9.140625" style="492"/>
  </cols>
  <sheetData>
    <row r="1" spans="1:22" ht="13.5">
      <c r="A1" s="482" t="s">
        <v>30</v>
      </c>
      <c r="B1" s="3" t="str">
        <f>'Info '!C2</f>
        <v>JSC " Halyk Bank Georgia"</v>
      </c>
    </row>
    <row r="2" spans="1:22" ht="13.5">
      <c r="A2" s="483" t="s">
        <v>31</v>
      </c>
      <c r="B2" s="519">
        <f>'1. key ratios '!B2</f>
        <v>44651</v>
      </c>
      <c r="C2" s="620"/>
    </row>
    <row r="3" spans="1:22">
      <c r="A3" s="484" t="s">
        <v>614</v>
      </c>
    </row>
    <row r="5" spans="1:22" ht="15" customHeight="1">
      <c r="A5" s="715" t="s">
        <v>539</v>
      </c>
      <c r="B5" s="718"/>
      <c r="C5" s="722" t="s">
        <v>615</v>
      </c>
      <c r="D5" s="723"/>
      <c r="E5" s="723"/>
      <c r="F5" s="723"/>
      <c r="G5" s="723"/>
      <c r="H5" s="723"/>
      <c r="I5" s="723"/>
      <c r="J5" s="723"/>
      <c r="K5" s="723"/>
      <c r="L5" s="723"/>
      <c r="M5" s="723"/>
      <c r="N5" s="723"/>
      <c r="O5" s="723"/>
      <c r="P5" s="723"/>
      <c r="Q5" s="723"/>
      <c r="R5" s="723"/>
      <c r="S5" s="723"/>
      <c r="T5" s="723"/>
      <c r="U5" s="724"/>
      <c r="V5" s="531"/>
    </row>
    <row r="6" spans="1:22">
      <c r="A6" s="719"/>
      <c r="B6" s="720"/>
      <c r="C6" s="725" t="s">
        <v>108</v>
      </c>
      <c r="D6" s="727" t="s">
        <v>616</v>
      </c>
      <c r="E6" s="727"/>
      <c r="F6" s="705"/>
      <c r="G6" s="728" t="s">
        <v>617</v>
      </c>
      <c r="H6" s="729"/>
      <c r="I6" s="729"/>
      <c r="J6" s="729"/>
      <c r="K6" s="730"/>
      <c r="L6" s="621"/>
      <c r="M6" s="731" t="s">
        <v>618</v>
      </c>
      <c r="N6" s="731"/>
      <c r="O6" s="705"/>
      <c r="P6" s="705"/>
      <c r="Q6" s="705"/>
      <c r="R6" s="705"/>
      <c r="S6" s="705"/>
      <c r="T6" s="705"/>
      <c r="U6" s="705"/>
      <c r="V6" s="518"/>
    </row>
    <row r="7" spans="1:22" ht="25.5">
      <c r="A7" s="716"/>
      <c r="B7" s="721"/>
      <c r="C7" s="726"/>
      <c r="D7" s="622"/>
      <c r="E7" s="617" t="s">
        <v>619</v>
      </c>
      <c r="F7" s="617" t="s">
        <v>620</v>
      </c>
      <c r="G7" s="620"/>
      <c r="H7" s="617" t="s">
        <v>619</v>
      </c>
      <c r="I7" s="617" t="s">
        <v>621</v>
      </c>
      <c r="J7" s="617" t="s">
        <v>622</v>
      </c>
      <c r="K7" s="617" t="s">
        <v>623</v>
      </c>
      <c r="L7" s="623"/>
      <c r="M7" s="618" t="s">
        <v>624</v>
      </c>
      <c r="N7" s="617" t="s">
        <v>622</v>
      </c>
      <c r="O7" s="617" t="s">
        <v>625</v>
      </c>
      <c r="P7" s="617" t="s">
        <v>626</v>
      </c>
      <c r="Q7" s="617" t="s">
        <v>627</v>
      </c>
      <c r="R7" s="617" t="s">
        <v>628</v>
      </c>
      <c r="S7" s="617" t="s">
        <v>629</v>
      </c>
      <c r="T7" s="617" t="s">
        <v>630</v>
      </c>
      <c r="U7" s="617" t="s">
        <v>631</v>
      </c>
      <c r="V7" s="531"/>
    </row>
    <row r="8" spans="1:22">
      <c r="A8" s="533">
        <v>1</v>
      </c>
      <c r="B8" s="494" t="s">
        <v>632</v>
      </c>
      <c r="C8" s="615">
        <v>726076973.73000002</v>
      </c>
      <c r="D8" s="615">
        <v>579132802.07000041</v>
      </c>
      <c r="E8" s="615">
        <v>20924070.739999998</v>
      </c>
      <c r="F8" s="615">
        <v>0</v>
      </c>
      <c r="G8" s="615">
        <v>92240380.760000005</v>
      </c>
      <c r="H8" s="615">
        <v>14081913.289999999</v>
      </c>
      <c r="I8" s="615">
        <v>10991822.790000001</v>
      </c>
      <c r="J8" s="615">
        <v>4835630.5599999996</v>
      </c>
      <c r="K8" s="615">
        <v>0</v>
      </c>
      <c r="L8" s="615">
        <v>54703790.899999991</v>
      </c>
      <c r="M8" s="615">
        <v>6808058.3300000001</v>
      </c>
      <c r="N8" s="615">
        <v>1836606.1800000002</v>
      </c>
      <c r="O8" s="615">
        <v>7582287.04</v>
      </c>
      <c r="P8" s="615">
        <v>4286419.07</v>
      </c>
      <c r="Q8" s="615">
        <v>8411114.5099999998</v>
      </c>
      <c r="R8" s="615">
        <v>5510095.96</v>
      </c>
      <c r="S8" s="615">
        <v>81343.799999999988</v>
      </c>
      <c r="T8" s="615">
        <v>57167.55</v>
      </c>
      <c r="U8" s="615">
        <v>1228922.8700000001</v>
      </c>
      <c r="V8" s="495"/>
    </row>
    <row r="9" spans="1:22">
      <c r="A9" s="488">
        <v>1.1000000000000001</v>
      </c>
      <c r="B9" s="514" t="s">
        <v>633</v>
      </c>
      <c r="C9" s="614">
        <v>0</v>
      </c>
      <c r="D9" s="614">
        <v>0</v>
      </c>
      <c r="E9" s="614">
        <v>0</v>
      </c>
      <c r="F9" s="614">
        <v>0</v>
      </c>
      <c r="G9" s="614">
        <v>0</v>
      </c>
      <c r="H9" s="614">
        <v>0</v>
      </c>
      <c r="I9" s="614">
        <v>0</v>
      </c>
      <c r="J9" s="614">
        <v>0</v>
      </c>
      <c r="K9" s="614">
        <v>0</v>
      </c>
      <c r="L9" s="614">
        <v>0</v>
      </c>
      <c r="M9" s="614">
        <v>0</v>
      </c>
      <c r="N9" s="614">
        <v>0</v>
      </c>
      <c r="O9" s="614">
        <v>0</v>
      </c>
      <c r="P9" s="614">
        <v>0</v>
      </c>
      <c r="Q9" s="614">
        <v>0</v>
      </c>
      <c r="R9" s="614">
        <v>0</v>
      </c>
      <c r="S9" s="614">
        <v>0</v>
      </c>
      <c r="T9" s="614">
        <v>0</v>
      </c>
      <c r="U9" s="614">
        <v>0</v>
      </c>
      <c r="V9" s="495"/>
    </row>
    <row r="10" spans="1:22">
      <c r="A10" s="488">
        <v>1.2</v>
      </c>
      <c r="B10" s="514" t="s">
        <v>634</v>
      </c>
      <c r="C10" s="614">
        <v>0</v>
      </c>
      <c r="D10" s="614">
        <v>0</v>
      </c>
      <c r="E10" s="614">
        <v>0</v>
      </c>
      <c r="F10" s="614">
        <v>0</v>
      </c>
      <c r="G10" s="614">
        <v>0</v>
      </c>
      <c r="H10" s="614">
        <v>0</v>
      </c>
      <c r="I10" s="614">
        <v>0</v>
      </c>
      <c r="J10" s="614">
        <v>0</v>
      </c>
      <c r="K10" s="614">
        <v>0</v>
      </c>
      <c r="L10" s="614">
        <v>0</v>
      </c>
      <c r="M10" s="614">
        <v>0</v>
      </c>
      <c r="N10" s="614">
        <v>0</v>
      </c>
      <c r="O10" s="614">
        <v>0</v>
      </c>
      <c r="P10" s="614">
        <v>0</v>
      </c>
      <c r="Q10" s="614">
        <v>0</v>
      </c>
      <c r="R10" s="614">
        <v>0</v>
      </c>
      <c r="S10" s="614">
        <v>0</v>
      </c>
      <c r="T10" s="614">
        <v>0</v>
      </c>
      <c r="U10" s="614">
        <v>0</v>
      </c>
      <c r="V10" s="495"/>
    </row>
    <row r="11" spans="1:22">
      <c r="A11" s="488">
        <v>1.3</v>
      </c>
      <c r="B11" s="514" t="s">
        <v>635</v>
      </c>
      <c r="C11" s="614">
        <v>0</v>
      </c>
      <c r="D11" s="614">
        <v>0</v>
      </c>
      <c r="E11" s="614">
        <v>0</v>
      </c>
      <c r="F11" s="614">
        <v>0</v>
      </c>
      <c r="G11" s="614">
        <v>0</v>
      </c>
      <c r="H11" s="614">
        <v>0</v>
      </c>
      <c r="I11" s="614">
        <v>0</v>
      </c>
      <c r="J11" s="614">
        <v>0</v>
      </c>
      <c r="K11" s="614">
        <v>0</v>
      </c>
      <c r="L11" s="614">
        <v>0</v>
      </c>
      <c r="M11" s="614">
        <v>0</v>
      </c>
      <c r="N11" s="614">
        <v>0</v>
      </c>
      <c r="O11" s="614">
        <v>0</v>
      </c>
      <c r="P11" s="614">
        <v>0</v>
      </c>
      <c r="Q11" s="614">
        <v>0</v>
      </c>
      <c r="R11" s="614">
        <v>0</v>
      </c>
      <c r="S11" s="614">
        <v>0</v>
      </c>
      <c r="T11" s="614">
        <v>0</v>
      </c>
      <c r="U11" s="614">
        <v>0</v>
      </c>
      <c r="V11" s="495"/>
    </row>
    <row r="12" spans="1:22">
      <c r="A12" s="488">
        <v>1.4</v>
      </c>
      <c r="B12" s="514" t="s">
        <v>636</v>
      </c>
      <c r="C12" s="614">
        <v>28318485.559999999</v>
      </c>
      <c r="D12" s="614">
        <v>23621786.489999998</v>
      </c>
      <c r="E12" s="614">
        <v>0</v>
      </c>
      <c r="F12" s="614">
        <v>0</v>
      </c>
      <c r="G12" s="614">
        <v>87616</v>
      </c>
      <c r="H12" s="614">
        <v>0</v>
      </c>
      <c r="I12" s="614">
        <v>0</v>
      </c>
      <c r="J12" s="614">
        <v>0</v>
      </c>
      <c r="K12" s="614">
        <v>0</v>
      </c>
      <c r="L12" s="614">
        <v>4609083.07</v>
      </c>
      <c r="M12" s="614">
        <v>0</v>
      </c>
      <c r="N12" s="614">
        <v>0</v>
      </c>
      <c r="O12" s="614">
        <v>181150.34</v>
      </c>
      <c r="P12" s="614">
        <v>0</v>
      </c>
      <c r="Q12" s="614">
        <v>3006784.91</v>
      </c>
      <c r="R12" s="614">
        <v>1416164.17</v>
      </c>
      <c r="S12" s="614">
        <v>0</v>
      </c>
      <c r="T12" s="614">
        <v>0</v>
      </c>
      <c r="U12" s="614">
        <v>68398.990000000005</v>
      </c>
      <c r="V12" s="495"/>
    </row>
    <row r="13" spans="1:22">
      <c r="A13" s="488">
        <v>1.5</v>
      </c>
      <c r="B13" s="514" t="s">
        <v>637</v>
      </c>
      <c r="C13" s="614">
        <v>442153245.53000009</v>
      </c>
      <c r="D13" s="614">
        <v>343209982.6400004</v>
      </c>
      <c r="E13" s="614">
        <v>13816304.789999997</v>
      </c>
      <c r="F13" s="614">
        <v>0</v>
      </c>
      <c r="G13" s="614">
        <v>70143005.969999999</v>
      </c>
      <c r="H13" s="614">
        <v>10136145.449999999</v>
      </c>
      <c r="I13" s="614">
        <v>6278554.5600000005</v>
      </c>
      <c r="J13" s="614">
        <v>3658235.4899999998</v>
      </c>
      <c r="K13" s="614">
        <v>0</v>
      </c>
      <c r="L13" s="614">
        <v>28800256.919999994</v>
      </c>
      <c r="M13" s="614">
        <v>5325590.6500000004</v>
      </c>
      <c r="N13" s="614">
        <v>412186.56</v>
      </c>
      <c r="O13" s="614">
        <v>3584187.09</v>
      </c>
      <c r="P13" s="614">
        <v>1432344.44</v>
      </c>
      <c r="Q13" s="614">
        <v>2824466.3</v>
      </c>
      <c r="R13" s="614">
        <v>2311507.96</v>
      </c>
      <c r="S13" s="614">
        <v>0</v>
      </c>
      <c r="T13" s="614">
        <v>0</v>
      </c>
      <c r="U13" s="614">
        <v>59012.3</v>
      </c>
      <c r="V13" s="495"/>
    </row>
    <row r="14" spans="1:22">
      <c r="A14" s="488">
        <v>1.6</v>
      </c>
      <c r="B14" s="514" t="s">
        <v>638</v>
      </c>
      <c r="C14" s="614">
        <v>255605242.63999987</v>
      </c>
      <c r="D14" s="614">
        <v>212301032.93999997</v>
      </c>
      <c r="E14" s="614">
        <v>7107765.9500000011</v>
      </c>
      <c r="F14" s="614">
        <v>0</v>
      </c>
      <c r="G14" s="614">
        <v>22009758.79000001</v>
      </c>
      <c r="H14" s="614">
        <v>3945767.8400000003</v>
      </c>
      <c r="I14" s="614">
        <v>4713268.2300000004</v>
      </c>
      <c r="J14" s="614">
        <v>1177395.07</v>
      </c>
      <c r="K14" s="614">
        <v>0</v>
      </c>
      <c r="L14" s="614">
        <v>21294450.909999996</v>
      </c>
      <c r="M14" s="614">
        <v>1482467.6800000002</v>
      </c>
      <c r="N14" s="614">
        <v>1424419.62</v>
      </c>
      <c r="O14" s="614">
        <v>3816949.6100000003</v>
      </c>
      <c r="P14" s="614">
        <v>2854074.63</v>
      </c>
      <c r="Q14" s="614">
        <v>2579863.2999999998</v>
      </c>
      <c r="R14" s="614">
        <v>1782423.83</v>
      </c>
      <c r="S14" s="614">
        <v>81343.799999999988</v>
      </c>
      <c r="T14" s="614">
        <v>57167.55</v>
      </c>
      <c r="U14" s="614">
        <v>1101511.58</v>
      </c>
      <c r="V14" s="495"/>
    </row>
    <row r="15" spans="1:22">
      <c r="A15" s="533">
        <v>2</v>
      </c>
      <c r="B15" s="494" t="s">
        <v>639</v>
      </c>
      <c r="C15" s="615">
        <v>16603179</v>
      </c>
      <c r="D15" s="615">
        <v>16603179</v>
      </c>
      <c r="E15" s="615">
        <v>0</v>
      </c>
      <c r="F15" s="615">
        <v>0</v>
      </c>
      <c r="G15" s="615">
        <v>0</v>
      </c>
      <c r="H15" s="615">
        <v>0</v>
      </c>
      <c r="I15" s="615">
        <v>0</v>
      </c>
      <c r="J15" s="615">
        <v>0</v>
      </c>
      <c r="K15" s="615">
        <v>0</v>
      </c>
      <c r="L15" s="615">
        <v>0</v>
      </c>
      <c r="M15" s="615">
        <v>0</v>
      </c>
      <c r="N15" s="615">
        <v>0</v>
      </c>
      <c r="O15" s="615">
        <v>0</v>
      </c>
      <c r="P15" s="615">
        <v>0</v>
      </c>
      <c r="Q15" s="615">
        <v>0</v>
      </c>
      <c r="R15" s="615">
        <v>0</v>
      </c>
      <c r="S15" s="615">
        <v>0</v>
      </c>
      <c r="T15" s="615">
        <v>0</v>
      </c>
      <c r="U15" s="615">
        <v>0</v>
      </c>
      <c r="V15" s="495"/>
    </row>
    <row r="16" spans="1:22">
      <c r="A16" s="488">
        <v>2.1</v>
      </c>
      <c r="B16" s="514" t="s">
        <v>633</v>
      </c>
      <c r="C16" s="614"/>
      <c r="D16" s="614"/>
      <c r="E16" s="614"/>
      <c r="F16" s="614"/>
      <c r="G16" s="614"/>
      <c r="H16" s="614"/>
      <c r="I16" s="614"/>
      <c r="J16" s="614"/>
      <c r="K16" s="614"/>
      <c r="L16" s="614"/>
      <c r="M16" s="614"/>
      <c r="N16" s="614"/>
      <c r="O16" s="614"/>
      <c r="P16" s="614"/>
      <c r="Q16" s="614"/>
      <c r="R16" s="614"/>
      <c r="S16" s="614"/>
      <c r="T16" s="614"/>
      <c r="U16" s="614"/>
      <c r="V16" s="495"/>
    </row>
    <row r="17" spans="1:22">
      <c r="A17" s="488">
        <v>2.2000000000000002</v>
      </c>
      <c r="B17" s="514" t="s">
        <v>634</v>
      </c>
      <c r="C17" s="614">
        <v>16603179</v>
      </c>
      <c r="D17" s="614">
        <v>16603179</v>
      </c>
      <c r="E17" s="614"/>
      <c r="F17" s="614"/>
      <c r="G17" s="614"/>
      <c r="H17" s="614"/>
      <c r="I17" s="614"/>
      <c r="J17" s="614"/>
      <c r="K17" s="614"/>
      <c r="L17" s="614"/>
      <c r="M17" s="614"/>
      <c r="N17" s="614"/>
      <c r="O17" s="614"/>
      <c r="P17" s="614"/>
      <c r="Q17" s="614"/>
      <c r="R17" s="614"/>
      <c r="S17" s="614"/>
      <c r="T17" s="614"/>
      <c r="U17" s="614"/>
      <c r="V17" s="495"/>
    </row>
    <row r="18" spans="1:22">
      <c r="A18" s="488">
        <v>2.2999999999999998</v>
      </c>
      <c r="B18" s="514" t="s">
        <v>635</v>
      </c>
      <c r="C18" s="614"/>
      <c r="D18" s="614"/>
      <c r="E18" s="614"/>
      <c r="F18" s="614"/>
      <c r="G18" s="614"/>
      <c r="H18" s="614"/>
      <c r="I18" s="614"/>
      <c r="J18" s="614"/>
      <c r="K18" s="614"/>
      <c r="L18" s="614"/>
      <c r="M18" s="614"/>
      <c r="N18" s="614"/>
      <c r="O18" s="614"/>
      <c r="P18" s="614"/>
      <c r="Q18" s="614"/>
      <c r="R18" s="614"/>
      <c r="S18" s="614"/>
      <c r="T18" s="614"/>
      <c r="U18" s="614"/>
      <c r="V18" s="495"/>
    </row>
    <row r="19" spans="1:22">
      <c r="A19" s="488">
        <v>2.4</v>
      </c>
      <c r="B19" s="514" t="s">
        <v>636</v>
      </c>
      <c r="C19" s="614"/>
      <c r="D19" s="614"/>
      <c r="E19" s="614"/>
      <c r="F19" s="614"/>
      <c r="G19" s="614"/>
      <c r="H19" s="614"/>
      <c r="I19" s="614"/>
      <c r="J19" s="614"/>
      <c r="K19" s="614"/>
      <c r="L19" s="614"/>
      <c r="M19" s="614"/>
      <c r="N19" s="614"/>
      <c r="O19" s="614"/>
      <c r="P19" s="614"/>
      <c r="Q19" s="614"/>
      <c r="R19" s="614"/>
      <c r="S19" s="614"/>
      <c r="T19" s="614"/>
      <c r="U19" s="614"/>
      <c r="V19" s="495"/>
    </row>
    <row r="20" spans="1:22">
      <c r="A20" s="488">
        <v>2.5</v>
      </c>
      <c r="B20" s="514" t="s">
        <v>637</v>
      </c>
      <c r="C20" s="614"/>
      <c r="D20" s="614"/>
      <c r="E20" s="614"/>
      <c r="F20" s="614"/>
      <c r="G20" s="614"/>
      <c r="H20" s="614"/>
      <c r="I20" s="614"/>
      <c r="J20" s="614"/>
      <c r="K20" s="614"/>
      <c r="L20" s="614"/>
      <c r="M20" s="614"/>
      <c r="N20" s="614"/>
      <c r="O20" s="614"/>
      <c r="P20" s="614"/>
      <c r="Q20" s="614"/>
      <c r="R20" s="614"/>
      <c r="S20" s="614"/>
      <c r="T20" s="614"/>
      <c r="U20" s="614"/>
      <c r="V20" s="495"/>
    </row>
    <row r="21" spans="1:22">
      <c r="A21" s="488">
        <v>2.6</v>
      </c>
      <c r="B21" s="514" t="s">
        <v>638</v>
      </c>
      <c r="C21" s="614"/>
      <c r="D21" s="614"/>
      <c r="E21" s="614"/>
      <c r="F21" s="614"/>
      <c r="G21" s="614"/>
      <c r="H21" s="614"/>
      <c r="I21" s="614"/>
      <c r="J21" s="614"/>
      <c r="K21" s="614"/>
      <c r="L21" s="614"/>
      <c r="M21" s="614"/>
      <c r="N21" s="614"/>
      <c r="O21" s="614"/>
      <c r="P21" s="614"/>
      <c r="Q21" s="614"/>
      <c r="R21" s="614"/>
      <c r="S21" s="614"/>
      <c r="T21" s="614"/>
      <c r="U21" s="614"/>
      <c r="V21" s="495"/>
    </row>
    <row r="22" spans="1:22">
      <c r="A22" s="533">
        <v>3</v>
      </c>
      <c r="B22" s="494" t="s">
        <v>694</v>
      </c>
      <c r="C22" s="615">
        <v>33081871.960000005</v>
      </c>
      <c r="D22" s="615">
        <v>31815902.290000003</v>
      </c>
      <c r="E22" s="624">
        <v>0</v>
      </c>
      <c r="F22" s="624"/>
      <c r="G22" s="615">
        <v>1147067.1200000001</v>
      </c>
      <c r="H22" s="624"/>
      <c r="I22" s="624"/>
      <c r="J22" s="624"/>
      <c r="K22" s="624"/>
      <c r="L22" s="615">
        <v>118902.54999999999</v>
      </c>
      <c r="M22" s="624"/>
      <c r="N22" s="624"/>
      <c r="O22" s="624"/>
      <c r="P22" s="624"/>
      <c r="Q22" s="624"/>
      <c r="R22" s="624"/>
      <c r="S22" s="624"/>
      <c r="T22" s="624"/>
      <c r="U22" s="615">
        <v>18756.28</v>
      </c>
      <c r="V22" s="495"/>
    </row>
    <row r="23" spans="1:22">
      <c r="A23" s="488">
        <v>3.1</v>
      </c>
      <c r="B23" s="514" t="s">
        <v>633</v>
      </c>
      <c r="C23" s="614">
        <v>0</v>
      </c>
      <c r="D23" s="614">
        <v>0</v>
      </c>
      <c r="E23" s="624">
        <v>0</v>
      </c>
      <c r="F23" s="624"/>
      <c r="G23" s="614">
        <v>0</v>
      </c>
      <c r="H23" s="624"/>
      <c r="I23" s="624"/>
      <c r="J23" s="624"/>
      <c r="K23" s="624"/>
      <c r="L23" s="614">
        <v>0</v>
      </c>
      <c r="M23" s="624"/>
      <c r="N23" s="624"/>
      <c r="O23" s="624"/>
      <c r="P23" s="624"/>
      <c r="Q23" s="624"/>
      <c r="R23" s="624"/>
      <c r="S23" s="624"/>
      <c r="T23" s="624"/>
      <c r="U23" s="614">
        <v>0</v>
      </c>
      <c r="V23" s="495"/>
    </row>
    <row r="24" spans="1:22">
      <c r="A24" s="488">
        <v>3.2</v>
      </c>
      <c r="B24" s="514" t="s">
        <v>634</v>
      </c>
      <c r="C24" s="614">
        <v>0</v>
      </c>
      <c r="D24" s="614">
        <v>0</v>
      </c>
      <c r="E24" s="624">
        <v>0</v>
      </c>
      <c r="F24" s="624"/>
      <c r="G24" s="614">
        <v>0</v>
      </c>
      <c r="H24" s="624"/>
      <c r="I24" s="624"/>
      <c r="J24" s="624"/>
      <c r="K24" s="624"/>
      <c r="L24" s="614">
        <v>0</v>
      </c>
      <c r="M24" s="624"/>
      <c r="N24" s="624"/>
      <c r="O24" s="624"/>
      <c r="P24" s="624"/>
      <c r="Q24" s="624"/>
      <c r="R24" s="624"/>
      <c r="S24" s="624"/>
      <c r="T24" s="624"/>
      <c r="U24" s="614">
        <v>0</v>
      </c>
      <c r="V24" s="495"/>
    </row>
    <row r="25" spans="1:22">
      <c r="A25" s="488">
        <v>3.3</v>
      </c>
      <c r="B25" s="514" t="s">
        <v>635</v>
      </c>
      <c r="C25" s="614">
        <v>0</v>
      </c>
      <c r="D25" s="614">
        <v>0</v>
      </c>
      <c r="E25" s="624">
        <v>0</v>
      </c>
      <c r="F25" s="624"/>
      <c r="G25" s="614">
        <v>0</v>
      </c>
      <c r="H25" s="624"/>
      <c r="I25" s="624"/>
      <c r="J25" s="624"/>
      <c r="K25" s="624"/>
      <c r="L25" s="614">
        <v>0</v>
      </c>
      <c r="M25" s="624"/>
      <c r="N25" s="624"/>
      <c r="O25" s="624"/>
      <c r="P25" s="624"/>
      <c r="Q25" s="624"/>
      <c r="R25" s="624"/>
      <c r="S25" s="624"/>
      <c r="T25" s="624"/>
      <c r="U25" s="614">
        <v>0</v>
      </c>
      <c r="V25" s="495"/>
    </row>
    <row r="26" spans="1:22">
      <c r="A26" s="488">
        <v>3.4</v>
      </c>
      <c r="B26" s="514" t="s">
        <v>636</v>
      </c>
      <c r="C26" s="614">
        <v>62243.09</v>
      </c>
      <c r="D26" s="614">
        <v>62243.09</v>
      </c>
      <c r="E26" s="624">
        <v>0</v>
      </c>
      <c r="F26" s="624"/>
      <c r="G26" s="614">
        <v>0</v>
      </c>
      <c r="H26" s="624"/>
      <c r="I26" s="624"/>
      <c r="J26" s="624"/>
      <c r="K26" s="624"/>
      <c r="L26" s="614">
        <v>0</v>
      </c>
      <c r="M26" s="624"/>
      <c r="N26" s="624"/>
      <c r="O26" s="624"/>
      <c r="P26" s="624"/>
      <c r="Q26" s="624"/>
      <c r="R26" s="624"/>
      <c r="S26" s="624"/>
      <c r="T26" s="624"/>
      <c r="U26" s="614">
        <v>0</v>
      </c>
      <c r="V26" s="495"/>
    </row>
    <row r="27" spans="1:22">
      <c r="A27" s="488">
        <v>3.5</v>
      </c>
      <c r="B27" s="514" t="s">
        <v>637</v>
      </c>
      <c r="C27" s="614">
        <v>30437788.570000004</v>
      </c>
      <c r="D27" s="614">
        <v>29222116.07</v>
      </c>
      <c r="E27" s="624">
        <v>0</v>
      </c>
      <c r="F27" s="624"/>
      <c r="G27" s="614">
        <v>1127779.5</v>
      </c>
      <c r="H27" s="624"/>
      <c r="I27" s="624"/>
      <c r="J27" s="624"/>
      <c r="K27" s="624"/>
      <c r="L27" s="614">
        <v>87893</v>
      </c>
      <c r="M27" s="624"/>
      <c r="N27" s="624"/>
      <c r="O27" s="624"/>
      <c r="P27" s="624"/>
      <c r="Q27" s="624"/>
      <c r="R27" s="624"/>
      <c r="S27" s="624"/>
      <c r="T27" s="624"/>
      <c r="U27" s="614">
        <v>0</v>
      </c>
      <c r="V27" s="495"/>
    </row>
    <row r="28" spans="1:22">
      <c r="A28" s="488">
        <v>3.6</v>
      </c>
      <c r="B28" s="514" t="s">
        <v>638</v>
      </c>
      <c r="C28" s="614">
        <v>2581840.3000000012</v>
      </c>
      <c r="D28" s="614">
        <v>2531543.1300000013</v>
      </c>
      <c r="E28" s="624">
        <v>0</v>
      </c>
      <c r="F28" s="624"/>
      <c r="G28" s="614">
        <v>19287.620000000003</v>
      </c>
      <c r="H28" s="624"/>
      <c r="I28" s="624"/>
      <c r="J28" s="624"/>
      <c r="K28" s="624"/>
      <c r="L28" s="614">
        <v>31009.549999999992</v>
      </c>
      <c r="M28" s="624"/>
      <c r="N28" s="624"/>
      <c r="O28" s="624"/>
      <c r="P28" s="624"/>
      <c r="Q28" s="624"/>
      <c r="R28" s="624"/>
      <c r="S28" s="624"/>
      <c r="T28" s="624"/>
      <c r="U28" s="614">
        <v>18756.28</v>
      </c>
      <c r="V28" s="495"/>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C8" sqref="C8:T22"/>
    </sheetView>
  </sheetViews>
  <sheetFormatPr defaultColWidth="9.140625" defaultRowHeight="12.75"/>
  <cols>
    <col min="1" max="1" width="11.85546875" style="492" bestFit="1" customWidth="1"/>
    <col min="2" max="2" width="90.28515625" style="492" bestFit="1" customWidth="1"/>
    <col min="3" max="3" width="19.5703125" style="492" customWidth="1"/>
    <col min="4" max="4" width="21.140625" style="492" customWidth="1"/>
    <col min="5" max="5" width="17.140625" style="492" customWidth="1"/>
    <col min="6" max="6" width="22.28515625" style="492" customWidth="1"/>
    <col min="7" max="7" width="19.28515625" style="492" customWidth="1"/>
    <col min="8" max="8" width="17.140625" style="492" customWidth="1"/>
    <col min="9" max="14" width="22.28515625" style="492" customWidth="1"/>
    <col min="15" max="15" width="23" style="492" customWidth="1"/>
    <col min="16" max="16" width="21.7109375" style="492" bestFit="1" customWidth="1"/>
    <col min="17" max="19" width="19" style="492" bestFit="1" customWidth="1"/>
    <col min="20" max="20" width="14.7109375" style="492" customWidth="1"/>
    <col min="21" max="21" width="20" style="492" customWidth="1"/>
    <col min="22" max="16384" width="9.140625" style="492"/>
  </cols>
  <sheetData>
    <row r="1" spans="1:21" ht="13.5">
      <c r="A1" s="482" t="s">
        <v>30</v>
      </c>
      <c r="B1" s="3" t="str">
        <f>'Info '!C2</f>
        <v>JSC " Halyk Bank Georgia"</v>
      </c>
    </row>
    <row r="2" spans="1:21" ht="13.5">
      <c r="A2" s="483" t="s">
        <v>31</v>
      </c>
      <c r="B2" s="519">
        <f>'1. key ratios '!B2</f>
        <v>44651</v>
      </c>
      <c r="C2" s="519"/>
    </row>
    <row r="3" spans="1:21">
      <c r="A3" s="484" t="s">
        <v>641</v>
      </c>
    </row>
    <row r="5" spans="1:21" ht="13.5" customHeight="1">
      <c r="A5" s="732" t="s">
        <v>642</v>
      </c>
      <c r="B5" s="733"/>
      <c r="C5" s="741" t="s">
        <v>643</v>
      </c>
      <c r="D5" s="749"/>
      <c r="E5" s="749"/>
      <c r="F5" s="749"/>
      <c r="G5" s="749"/>
      <c r="H5" s="749"/>
      <c r="I5" s="749"/>
      <c r="J5" s="749"/>
      <c r="K5" s="749"/>
      <c r="L5" s="749"/>
      <c r="M5" s="749"/>
      <c r="N5" s="749"/>
      <c r="O5" s="749"/>
      <c r="P5" s="749"/>
      <c r="Q5" s="749"/>
      <c r="R5" s="749"/>
      <c r="S5" s="749"/>
      <c r="T5" s="743"/>
      <c r="U5" s="531"/>
    </row>
    <row r="6" spans="1:21">
      <c r="A6" s="734"/>
      <c r="B6" s="735"/>
      <c r="C6" s="747" t="s">
        <v>108</v>
      </c>
      <c r="D6" s="738" t="s">
        <v>644</v>
      </c>
      <c r="E6" s="739"/>
      <c r="F6" s="740"/>
      <c r="G6" s="741" t="s">
        <v>645</v>
      </c>
      <c r="H6" s="742"/>
      <c r="I6" s="742"/>
      <c r="J6" s="742"/>
      <c r="K6" s="743"/>
      <c r="L6" s="744" t="s">
        <v>646</v>
      </c>
      <c r="M6" s="745"/>
      <c r="N6" s="745"/>
      <c r="O6" s="745"/>
      <c r="P6" s="745"/>
      <c r="Q6" s="745"/>
      <c r="R6" s="745"/>
      <c r="S6" s="745"/>
      <c r="T6" s="746"/>
      <c r="U6" s="518"/>
    </row>
    <row r="7" spans="1:21">
      <c r="A7" s="736"/>
      <c r="B7" s="737"/>
      <c r="C7" s="748"/>
      <c r="D7" s="628"/>
      <c r="E7" s="556" t="s">
        <v>619</v>
      </c>
      <c r="F7" s="556" t="s">
        <v>620</v>
      </c>
      <c r="G7" s="628"/>
      <c r="H7" s="555" t="s">
        <v>619</v>
      </c>
      <c r="I7" s="555" t="s">
        <v>621</v>
      </c>
      <c r="J7" s="555" t="s">
        <v>622</v>
      </c>
      <c r="K7" s="555" t="s">
        <v>623</v>
      </c>
      <c r="L7" s="534"/>
      <c r="M7" s="556" t="s">
        <v>624</v>
      </c>
      <c r="N7" s="556" t="s">
        <v>622</v>
      </c>
      <c r="O7" s="556" t="s">
        <v>625</v>
      </c>
      <c r="P7" s="556" t="s">
        <v>626</v>
      </c>
      <c r="Q7" s="556" t="s">
        <v>627</v>
      </c>
      <c r="R7" s="556" t="s">
        <v>628</v>
      </c>
      <c r="S7" s="556" t="s">
        <v>629</v>
      </c>
      <c r="T7" s="532" t="s">
        <v>630</v>
      </c>
      <c r="U7" s="531"/>
    </row>
    <row r="8" spans="1:21">
      <c r="A8" s="534">
        <v>1</v>
      </c>
      <c r="B8" s="530" t="s">
        <v>632</v>
      </c>
      <c r="C8" s="626">
        <v>726076973.7299993</v>
      </c>
      <c r="D8" s="626">
        <v>579132802.06999934</v>
      </c>
      <c r="E8" s="626">
        <v>20924070.739999995</v>
      </c>
      <c r="F8" s="626">
        <v>0</v>
      </c>
      <c r="G8" s="626">
        <v>92240380.759999976</v>
      </c>
      <c r="H8" s="626">
        <v>14081913.289999999</v>
      </c>
      <c r="I8" s="626">
        <v>10991822.790000001</v>
      </c>
      <c r="J8" s="626">
        <v>4835630.5599999996</v>
      </c>
      <c r="K8" s="626">
        <v>0</v>
      </c>
      <c r="L8" s="626">
        <v>54703790.900000006</v>
      </c>
      <c r="M8" s="626">
        <v>6808058.3299999991</v>
      </c>
      <c r="N8" s="626">
        <v>1836606.18</v>
      </c>
      <c r="O8" s="626">
        <v>7582287.040000001</v>
      </c>
      <c r="P8" s="626">
        <v>4286419.07</v>
      </c>
      <c r="Q8" s="626">
        <v>8411114.5099999998</v>
      </c>
      <c r="R8" s="626">
        <v>5510095.9600000018</v>
      </c>
      <c r="S8" s="626">
        <v>81343.799999999988</v>
      </c>
      <c r="T8" s="626">
        <v>57167.55</v>
      </c>
      <c r="U8" s="495"/>
    </row>
    <row r="9" spans="1:21">
      <c r="A9" s="514">
        <v>1.1000000000000001</v>
      </c>
      <c r="B9" s="514" t="s">
        <v>647</v>
      </c>
      <c r="C9" s="627">
        <v>717203359.71999931</v>
      </c>
      <c r="D9" s="627">
        <v>571639382.57999933</v>
      </c>
      <c r="E9" s="627">
        <v>20772466.789999995</v>
      </c>
      <c r="F9" s="627">
        <v>0</v>
      </c>
      <c r="G9" s="627">
        <v>91956211.709999979</v>
      </c>
      <c r="H9" s="627">
        <v>14050234.17</v>
      </c>
      <c r="I9" s="627">
        <v>10875488.590000002</v>
      </c>
      <c r="J9" s="627">
        <v>4835630.5599999996</v>
      </c>
      <c r="K9" s="627">
        <v>0</v>
      </c>
      <c r="L9" s="627">
        <v>53607765.430000007</v>
      </c>
      <c r="M9" s="627">
        <v>6782153.7299999995</v>
      </c>
      <c r="N9" s="627">
        <v>1802951.97</v>
      </c>
      <c r="O9" s="627">
        <v>7318571.2200000007</v>
      </c>
      <c r="P9" s="627">
        <v>4176358.0700000003</v>
      </c>
      <c r="Q9" s="627">
        <v>8250377.5199999996</v>
      </c>
      <c r="R9" s="627">
        <v>5224545.6800000016</v>
      </c>
      <c r="S9" s="627">
        <v>48459.999999999985</v>
      </c>
      <c r="T9" s="627">
        <v>51814.29</v>
      </c>
      <c r="U9" s="495"/>
    </row>
    <row r="10" spans="1:21">
      <c r="A10" s="535" t="s">
        <v>14</v>
      </c>
      <c r="B10" s="535" t="s">
        <v>648</v>
      </c>
      <c r="C10" s="627">
        <v>682738331.86000061</v>
      </c>
      <c r="D10" s="627">
        <v>537843054.7500006</v>
      </c>
      <c r="E10" s="627">
        <v>15611542.460000001</v>
      </c>
      <c r="F10" s="627">
        <v>0</v>
      </c>
      <c r="G10" s="627">
        <v>91688033.74000001</v>
      </c>
      <c r="H10" s="627">
        <v>14047627.329999998</v>
      </c>
      <c r="I10" s="627">
        <v>10875488.59</v>
      </c>
      <c r="J10" s="627">
        <v>4835630.5599999996</v>
      </c>
      <c r="K10" s="627">
        <v>0</v>
      </c>
      <c r="L10" s="627">
        <v>53207243.370000012</v>
      </c>
      <c r="M10" s="627">
        <v>6779311.9099999983</v>
      </c>
      <c r="N10" s="627">
        <v>1802951.9700000002</v>
      </c>
      <c r="O10" s="627">
        <v>7317576.2700000005</v>
      </c>
      <c r="P10" s="627">
        <v>4176358.07</v>
      </c>
      <c r="Q10" s="627">
        <v>8230786.4899999993</v>
      </c>
      <c r="R10" s="627">
        <v>5077887.45</v>
      </c>
      <c r="S10" s="627">
        <v>40409.630000000005</v>
      </c>
      <c r="T10" s="627">
        <v>0</v>
      </c>
      <c r="U10" s="495"/>
    </row>
    <row r="11" spans="1:21">
      <c r="A11" s="504" t="s">
        <v>649</v>
      </c>
      <c r="B11" s="504" t="s">
        <v>650</v>
      </c>
      <c r="C11" s="627">
        <v>489089062.30000061</v>
      </c>
      <c r="D11" s="627">
        <v>384231937.4300006</v>
      </c>
      <c r="E11" s="627">
        <v>10676550.02</v>
      </c>
      <c r="F11" s="627">
        <v>0</v>
      </c>
      <c r="G11" s="627">
        <v>65935531.43</v>
      </c>
      <c r="H11" s="627">
        <v>11084198.569999998</v>
      </c>
      <c r="I11" s="627">
        <v>9629825</v>
      </c>
      <c r="J11" s="627">
        <v>4582911.97</v>
      </c>
      <c r="K11" s="627">
        <v>0</v>
      </c>
      <c r="L11" s="627">
        <v>38921593.440000013</v>
      </c>
      <c r="M11" s="627">
        <v>5325338.839999998</v>
      </c>
      <c r="N11" s="627">
        <v>1270972.3700000001</v>
      </c>
      <c r="O11" s="627">
        <v>4927088.1900000004</v>
      </c>
      <c r="P11" s="627">
        <v>3754221.2199999997</v>
      </c>
      <c r="Q11" s="627">
        <v>8038822.8099999996</v>
      </c>
      <c r="R11" s="627">
        <v>4689161.57</v>
      </c>
      <c r="S11" s="627">
        <v>40409.630000000005</v>
      </c>
      <c r="T11" s="627">
        <v>51814.29</v>
      </c>
      <c r="U11" s="495"/>
    </row>
    <row r="12" spans="1:21">
      <c r="A12" s="504" t="s">
        <v>651</v>
      </c>
      <c r="B12" s="504" t="s">
        <v>652</v>
      </c>
      <c r="C12" s="627">
        <v>128509627.48</v>
      </c>
      <c r="D12" s="627">
        <v>102645634.86</v>
      </c>
      <c r="E12" s="627">
        <v>1391933.65</v>
      </c>
      <c r="F12" s="627">
        <v>0</v>
      </c>
      <c r="G12" s="627">
        <v>19725918.430000011</v>
      </c>
      <c r="H12" s="627">
        <v>2963428.7600000002</v>
      </c>
      <c r="I12" s="627">
        <v>40000</v>
      </c>
      <c r="J12" s="627">
        <v>252718.59</v>
      </c>
      <c r="K12" s="627">
        <v>0</v>
      </c>
      <c r="L12" s="627">
        <v>6138074.1900000004</v>
      </c>
      <c r="M12" s="627">
        <v>0</v>
      </c>
      <c r="N12" s="627">
        <v>531979.6</v>
      </c>
      <c r="O12" s="627">
        <v>2347868.94</v>
      </c>
      <c r="P12" s="627">
        <v>422136.85</v>
      </c>
      <c r="Q12" s="627">
        <v>27096.92</v>
      </c>
      <c r="R12" s="627">
        <v>388725.87999999995</v>
      </c>
      <c r="S12" s="627">
        <v>0</v>
      </c>
      <c r="T12" s="627">
        <v>0</v>
      </c>
      <c r="U12" s="495"/>
    </row>
    <row r="13" spans="1:21">
      <c r="A13" s="504" t="s">
        <v>653</v>
      </c>
      <c r="B13" s="504" t="s">
        <v>654</v>
      </c>
      <c r="C13" s="627">
        <v>43406805.260000005</v>
      </c>
      <c r="D13" s="627">
        <v>30343697.000000004</v>
      </c>
      <c r="E13" s="627">
        <v>3543058.79</v>
      </c>
      <c r="F13" s="627">
        <v>0</v>
      </c>
      <c r="G13" s="627">
        <v>6026583.8799999999</v>
      </c>
      <c r="H13" s="627">
        <v>0</v>
      </c>
      <c r="I13" s="627">
        <v>1205663.5899999999</v>
      </c>
      <c r="J13" s="627">
        <v>0</v>
      </c>
      <c r="K13" s="627">
        <v>0</v>
      </c>
      <c r="L13" s="627">
        <v>7036524.3799999999</v>
      </c>
      <c r="M13" s="627">
        <v>342921.70999999996</v>
      </c>
      <c r="N13" s="627">
        <v>0</v>
      </c>
      <c r="O13" s="627">
        <v>42619.14</v>
      </c>
      <c r="P13" s="627">
        <v>0</v>
      </c>
      <c r="Q13" s="627">
        <v>164866.76</v>
      </c>
      <c r="R13" s="627">
        <v>0</v>
      </c>
      <c r="S13" s="627">
        <v>0</v>
      </c>
      <c r="T13" s="627">
        <v>0</v>
      </c>
      <c r="U13" s="495"/>
    </row>
    <row r="14" spans="1:21">
      <c r="A14" s="504" t="s">
        <v>655</v>
      </c>
      <c r="B14" s="504" t="s">
        <v>656</v>
      </c>
      <c r="C14" s="627">
        <v>21732836.82</v>
      </c>
      <c r="D14" s="627">
        <v>20621785.460000001</v>
      </c>
      <c r="E14" s="627">
        <v>0</v>
      </c>
      <c r="F14" s="627">
        <v>0</v>
      </c>
      <c r="G14" s="627">
        <v>0</v>
      </c>
      <c r="H14" s="627">
        <v>0</v>
      </c>
      <c r="I14" s="627">
        <v>0</v>
      </c>
      <c r="J14" s="627">
        <v>0</v>
      </c>
      <c r="K14" s="627">
        <v>0</v>
      </c>
      <c r="L14" s="627">
        <v>1111051.3599999999</v>
      </c>
      <c r="M14" s="627">
        <v>1111051.3599999999</v>
      </c>
      <c r="N14" s="627">
        <v>0</v>
      </c>
      <c r="O14" s="627">
        <v>0</v>
      </c>
      <c r="P14" s="627">
        <v>0</v>
      </c>
      <c r="Q14" s="627">
        <v>0</v>
      </c>
      <c r="R14" s="627">
        <v>0</v>
      </c>
      <c r="S14" s="627">
        <v>0</v>
      </c>
      <c r="T14" s="627">
        <v>0</v>
      </c>
      <c r="U14" s="495"/>
    </row>
    <row r="15" spans="1:21">
      <c r="A15" s="505">
        <v>1.2</v>
      </c>
      <c r="B15" s="505" t="s">
        <v>657</v>
      </c>
      <c r="C15" s="627">
        <v>37560657.419999994</v>
      </c>
      <c r="D15" s="627">
        <v>11432787.729999997</v>
      </c>
      <c r="E15" s="627">
        <v>415449.34999999986</v>
      </c>
      <c r="F15" s="627">
        <v>0</v>
      </c>
      <c r="G15" s="627">
        <v>9195621.3200000022</v>
      </c>
      <c r="H15" s="627">
        <v>1405023.4200000002</v>
      </c>
      <c r="I15" s="627">
        <v>1087548.8500000001</v>
      </c>
      <c r="J15" s="627">
        <v>483563.06000000006</v>
      </c>
      <c r="K15" s="627">
        <v>0</v>
      </c>
      <c r="L15" s="627">
        <v>16932248.369999997</v>
      </c>
      <c r="M15" s="627">
        <v>2261330.5800000005</v>
      </c>
      <c r="N15" s="627">
        <v>540885.60000000009</v>
      </c>
      <c r="O15" s="627">
        <v>2195571.38</v>
      </c>
      <c r="P15" s="627">
        <v>1492242.31</v>
      </c>
      <c r="Q15" s="627">
        <v>2488715.52</v>
      </c>
      <c r="R15" s="627">
        <v>1670024.4600000004</v>
      </c>
      <c r="S15" s="627">
        <v>20173.260000000002</v>
      </c>
      <c r="T15" s="627">
        <v>15544.29</v>
      </c>
      <c r="U15" s="495"/>
    </row>
    <row r="16" spans="1:21">
      <c r="A16" s="536">
        <v>1.3</v>
      </c>
      <c r="B16" s="505" t="s">
        <v>705</v>
      </c>
      <c r="C16" s="625"/>
      <c r="D16" s="625"/>
      <c r="E16" s="625"/>
      <c r="F16" s="625"/>
      <c r="G16" s="625"/>
      <c r="H16" s="625"/>
      <c r="I16" s="625"/>
      <c r="J16" s="625"/>
      <c r="K16" s="625"/>
      <c r="L16" s="625"/>
      <c r="M16" s="625"/>
      <c r="N16" s="625"/>
      <c r="O16" s="625"/>
      <c r="P16" s="625"/>
      <c r="Q16" s="625"/>
      <c r="R16" s="625"/>
      <c r="S16" s="625"/>
      <c r="T16" s="625"/>
      <c r="U16" s="495"/>
    </row>
    <row r="17" spans="1:21">
      <c r="A17" s="508" t="s">
        <v>658</v>
      </c>
      <c r="B17" s="506" t="s">
        <v>659</v>
      </c>
      <c r="C17" s="627">
        <v>683171969.03000057</v>
      </c>
      <c r="D17" s="627">
        <v>539049014.75000048</v>
      </c>
      <c r="E17" s="627">
        <v>15534715.020000005</v>
      </c>
      <c r="F17" s="627">
        <v>0</v>
      </c>
      <c r="G17" s="627">
        <v>91508590.860000014</v>
      </c>
      <c r="H17" s="627">
        <v>14047338.76</v>
      </c>
      <c r="I17" s="627">
        <v>10875488.59</v>
      </c>
      <c r="J17" s="627">
        <v>4835630.5599999996</v>
      </c>
      <c r="K17" s="627">
        <v>0</v>
      </c>
      <c r="L17" s="627">
        <v>52614363.420000032</v>
      </c>
      <c r="M17" s="627">
        <v>6186431.9599999981</v>
      </c>
      <c r="N17" s="627">
        <v>1802951.9700000002</v>
      </c>
      <c r="O17" s="627">
        <v>7317576.2700000014</v>
      </c>
      <c r="P17" s="627">
        <v>4176358.0699999994</v>
      </c>
      <c r="Q17" s="627">
        <v>8230786.4900000012</v>
      </c>
      <c r="R17" s="627">
        <v>5077887.4500000011</v>
      </c>
      <c r="S17" s="627">
        <v>40409.630000000005</v>
      </c>
      <c r="T17" s="627">
        <v>51814.29</v>
      </c>
      <c r="U17" s="495"/>
    </row>
    <row r="18" spans="1:21">
      <c r="A18" s="507" t="s">
        <v>660</v>
      </c>
      <c r="B18" s="507" t="s">
        <v>661</v>
      </c>
      <c r="C18" s="627">
        <v>671341705.84000039</v>
      </c>
      <c r="D18" s="627">
        <v>527218751.56000024</v>
      </c>
      <c r="E18" s="627">
        <v>15534715.020000005</v>
      </c>
      <c r="F18" s="627">
        <v>0</v>
      </c>
      <c r="G18" s="627">
        <v>91508590.860000014</v>
      </c>
      <c r="H18" s="627">
        <v>14047338.76</v>
      </c>
      <c r="I18" s="627">
        <v>10875488.59</v>
      </c>
      <c r="J18" s="627">
        <v>4835630.5599999996</v>
      </c>
      <c r="K18" s="627">
        <v>0</v>
      </c>
      <c r="L18" s="627">
        <v>52614363.420000032</v>
      </c>
      <c r="M18" s="627">
        <v>6186431.9599999981</v>
      </c>
      <c r="N18" s="627">
        <v>1802951.9700000002</v>
      </c>
      <c r="O18" s="627">
        <v>7317576.2700000014</v>
      </c>
      <c r="P18" s="627">
        <v>4176358.0699999994</v>
      </c>
      <c r="Q18" s="627">
        <v>8230786.4900000012</v>
      </c>
      <c r="R18" s="627">
        <v>5077887.4500000011</v>
      </c>
      <c r="S18" s="627">
        <v>40409.630000000005</v>
      </c>
      <c r="T18" s="627">
        <v>51814.29</v>
      </c>
      <c r="U18" s="495"/>
    </row>
    <row r="19" spans="1:21">
      <c r="A19" s="508" t="s">
        <v>662</v>
      </c>
      <c r="B19" s="508" t="s">
        <v>663</v>
      </c>
      <c r="C19" s="627">
        <v>755553059.11000073</v>
      </c>
      <c r="D19" s="627">
        <v>566493553.07000077</v>
      </c>
      <c r="E19" s="627">
        <v>11666470.380000003</v>
      </c>
      <c r="F19" s="627">
        <v>0</v>
      </c>
      <c r="G19" s="627">
        <v>124335288.62999998</v>
      </c>
      <c r="H19" s="627">
        <v>9766872.1899999976</v>
      </c>
      <c r="I19" s="627">
        <v>14678558.030000003</v>
      </c>
      <c r="J19" s="627">
        <v>5405453.4700000007</v>
      </c>
      <c r="K19" s="627">
        <v>0</v>
      </c>
      <c r="L19" s="627">
        <v>64724217.410000011</v>
      </c>
      <c r="M19" s="627">
        <v>6292067.8700000001</v>
      </c>
      <c r="N19" s="627">
        <v>2535328.29</v>
      </c>
      <c r="O19" s="627">
        <v>7901318.5799999973</v>
      </c>
      <c r="P19" s="627">
        <v>4736513.4000000013</v>
      </c>
      <c r="Q19" s="627">
        <v>14104328.9</v>
      </c>
      <c r="R19" s="627">
        <v>5045104.1499999994</v>
      </c>
      <c r="S19" s="627">
        <v>42272.71</v>
      </c>
      <c r="T19" s="627">
        <v>64578.909999999996</v>
      </c>
      <c r="U19" s="495"/>
    </row>
    <row r="20" spans="1:21">
      <c r="A20" s="507" t="s">
        <v>664</v>
      </c>
      <c r="B20" s="507" t="s">
        <v>661</v>
      </c>
      <c r="C20" s="627">
        <v>724571457.44000053</v>
      </c>
      <c r="D20" s="627">
        <v>545775850.8700006</v>
      </c>
      <c r="E20" s="627">
        <v>10319335.700000005</v>
      </c>
      <c r="F20" s="627">
        <v>0</v>
      </c>
      <c r="G20" s="627">
        <v>116613171.21999994</v>
      </c>
      <c r="H20" s="627">
        <v>9415532.1199999973</v>
      </c>
      <c r="I20" s="627">
        <v>12847829.630000003</v>
      </c>
      <c r="J20" s="627">
        <v>5405453.4700000007</v>
      </c>
      <c r="K20" s="627">
        <v>0</v>
      </c>
      <c r="L20" s="627">
        <v>62182435.350000009</v>
      </c>
      <c r="M20" s="627">
        <v>6292067.8700000001</v>
      </c>
      <c r="N20" s="627">
        <v>2535328.29</v>
      </c>
      <c r="O20" s="627">
        <v>7901318.5799999973</v>
      </c>
      <c r="P20" s="627">
        <v>4736513.4000000013</v>
      </c>
      <c r="Q20" s="627">
        <v>13744581.200000001</v>
      </c>
      <c r="R20" s="627">
        <v>5045104.1499999994</v>
      </c>
      <c r="S20" s="627">
        <v>42272.71</v>
      </c>
      <c r="T20" s="627">
        <v>64578.909999999996</v>
      </c>
      <c r="U20" s="495"/>
    </row>
    <row r="21" spans="1:21">
      <c r="A21" s="509">
        <v>1.4</v>
      </c>
      <c r="B21" s="510" t="s">
        <v>665</v>
      </c>
      <c r="C21" s="627">
        <v>739884.08295000007</v>
      </c>
      <c r="D21" s="627">
        <v>739884.08295000007</v>
      </c>
      <c r="E21" s="627">
        <v>0</v>
      </c>
      <c r="F21" s="627">
        <v>0</v>
      </c>
      <c r="G21" s="627">
        <v>0</v>
      </c>
      <c r="H21" s="627">
        <v>0</v>
      </c>
      <c r="I21" s="627">
        <v>0</v>
      </c>
      <c r="J21" s="627">
        <v>0</v>
      </c>
      <c r="K21" s="627">
        <v>0</v>
      </c>
      <c r="L21" s="627">
        <v>0</v>
      </c>
      <c r="M21" s="627">
        <v>0</v>
      </c>
      <c r="N21" s="627">
        <v>0</v>
      </c>
      <c r="O21" s="627">
        <v>0</v>
      </c>
      <c r="P21" s="627">
        <v>0</v>
      </c>
      <c r="Q21" s="627">
        <v>0</v>
      </c>
      <c r="R21" s="627">
        <v>0</v>
      </c>
      <c r="S21" s="627">
        <v>0</v>
      </c>
      <c r="T21" s="627">
        <v>0</v>
      </c>
      <c r="U21" s="495"/>
    </row>
    <row r="22" spans="1:21">
      <c r="A22" s="509">
        <v>1.5</v>
      </c>
      <c r="B22" s="510" t="s">
        <v>666</v>
      </c>
      <c r="C22" s="627">
        <v>0</v>
      </c>
      <c r="D22" s="627">
        <v>0</v>
      </c>
      <c r="E22" s="627">
        <v>0</v>
      </c>
      <c r="F22" s="627">
        <v>0</v>
      </c>
      <c r="G22" s="627">
        <v>0</v>
      </c>
      <c r="H22" s="627">
        <v>0</v>
      </c>
      <c r="I22" s="627">
        <v>0</v>
      </c>
      <c r="J22" s="627">
        <v>0</v>
      </c>
      <c r="K22" s="627">
        <v>0</v>
      </c>
      <c r="L22" s="627">
        <v>0</v>
      </c>
      <c r="M22" s="627">
        <v>0</v>
      </c>
      <c r="N22" s="627">
        <v>0</v>
      </c>
      <c r="O22" s="627">
        <v>0</v>
      </c>
      <c r="P22" s="627">
        <v>0</v>
      </c>
      <c r="Q22" s="627">
        <v>0</v>
      </c>
      <c r="R22" s="627">
        <v>0</v>
      </c>
      <c r="S22" s="627">
        <v>0</v>
      </c>
      <c r="T22" s="627">
        <v>0</v>
      </c>
      <c r="U22" s="495"/>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1" workbookViewId="0">
      <selection activeCell="C7" sqref="C7:N33"/>
    </sheetView>
  </sheetViews>
  <sheetFormatPr defaultColWidth="9.140625" defaultRowHeight="12.75"/>
  <cols>
    <col min="1" max="1" width="11.85546875" style="492" bestFit="1" customWidth="1"/>
    <col min="2" max="2" width="93.42578125" style="492" customWidth="1"/>
    <col min="3" max="3" width="14.5703125" style="492" customWidth="1"/>
    <col min="4" max="5" width="11.42578125" style="492" customWidth="1"/>
    <col min="6" max="7" width="11.42578125" style="537" customWidth="1"/>
    <col min="8" max="9" width="11.42578125" style="492" customWidth="1"/>
    <col min="10" max="14" width="11.42578125" style="537" customWidth="1"/>
    <col min="15" max="15" width="18.85546875" style="492" bestFit="1" customWidth="1"/>
    <col min="16" max="16384" width="9.140625" style="492"/>
  </cols>
  <sheetData>
    <row r="1" spans="1:15" ht="13.5">
      <c r="A1" s="482" t="s">
        <v>30</v>
      </c>
      <c r="B1" s="3" t="str">
        <f>'Info '!C2</f>
        <v>JSC " Halyk Bank Georgia"</v>
      </c>
      <c r="F1" s="492"/>
      <c r="G1" s="492"/>
      <c r="J1" s="492"/>
      <c r="K1" s="492"/>
      <c r="L1" s="492"/>
      <c r="M1" s="492"/>
      <c r="N1" s="492"/>
    </row>
    <row r="2" spans="1:15" ht="13.5">
      <c r="A2" s="483" t="s">
        <v>31</v>
      </c>
      <c r="B2" s="519">
        <f>'1. key ratios '!B2</f>
        <v>44651</v>
      </c>
      <c r="F2" s="492"/>
      <c r="G2" s="492"/>
      <c r="J2" s="492"/>
      <c r="K2" s="492"/>
      <c r="L2" s="492"/>
      <c r="M2" s="492"/>
      <c r="N2" s="492"/>
    </row>
    <row r="3" spans="1:15">
      <c r="A3" s="484" t="s">
        <v>667</v>
      </c>
      <c r="F3" s="492"/>
      <c r="G3" s="492"/>
      <c r="J3" s="492"/>
      <c r="K3" s="492"/>
      <c r="L3" s="492"/>
      <c r="M3" s="492"/>
      <c r="N3" s="492"/>
    </row>
    <row r="4" spans="1:15">
      <c r="F4" s="492"/>
      <c r="G4" s="492"/>
      <c r="J4" s="492"/>
      <c r="K4" s="492"/>
      <c r="L4" s="492"/>
      <c r="M4" s="492"/>
      <c r="N4" s="492"/>
    </row>
    <row r="5" spans="1:15" ht="46.5" customHeight="1">
      <c r="A5" s="692" t="s">
        <v>693</v>
      </c>
      <c r="B5" s="693"/>
      <c r="C5" s="750" t="s">
        <v>668</v>
      </c>
      <c r="D5" s="751"/>
      <c r="E5" s="751"/>
      <c r="F5" s="751"/>
      <c r="G5" s="751"/>
      <c r="H5" s="752"/>
      <c r="I5" s="750" t="s">
        <v>669</v>
      </c>
      <c r="J5" s="753"/>
      <c r="K5" s="753"/>
      <c r="L5" s="753"/>
      <c r="M5" s="753"/>
      <c r="N5" s="754"/>
      <c r="O5" s="755" t="s">
        <v>670</v>
      </c>
    </row>
    <row r="6" spans="1:15" ht="75" customHeight="1">
      <c r="A6" s="696"/>
      <c r="B6" s="697"/>
      <c r="C6" s="511"/>
      <c r="D6" s="512" t="s">
        <v>671</v>
      </c>
      <c r="E6" s="512" t="s">
        <v>672</v>
      </c>
      <c r="F6" s="512" t="s">
        <v>673</v>
      </c>
      <c r="G6" s="512" t="s">
        <v>674</v>
      </c>
      <c r="H6" s="512" t="s">
        <v>675</v>
      </c>
      <c r="I6" s="517"/>
      <c r="J6" s="512" t="s">
        <v>671</v>
      </c>
      <c r="K6" s="512" t="s">
        <v>672</v>
      </c>
      <c r="L6" s="512" t="s">
        <v>673</v>
      </c>
      <c r="M6" s="512" t="s">
        <v>674</v>
      </c>
      <c r="N6" s="512" t="s">
        <v>675</v>
      </c>
      <c r="O6" s="756"/>
    </row>
    <row r="7" spans="1:15">
      <c r="A7" s="488">
        <v>1</v>
      </c>
      <c r="B7" s="493" t="s">
        <v>696</v>
      </c>
      <c r="C7" s="629">
        <v>16544127.770000005</v>
      </c>
      <c r="D7" s="629">
        <v>13934767.060000002</v>
      </c>
      <c r="E7" s="629">
        <v>578923.62000000011</v>
      </c>
      <c r="F7" s="629">
        <v>1951605.3800000001</v>
      </c>
      <c r="G7" s="629">
        <v>19283.97</v>
      </c>
      <c r="H7" s="629">
        <v>59547.740000000005</v>
      </c>
      <c r="I7" s="629">
        <v>991259.1800000004</v>
      </c>
      <c r="J7" s="629">
        <v>278695.44000000006</v>
      </c>
      <c r="K7" s="629">
        <v>57892.369999999995</v>
      </c>
      <c r="L7" s="629">
        <v>585481.6399999999</v>
      </c>
      <c r="M7" s="629">
        <v>9641.99</v>
      </c>
      <c r="N7" s="629">
        <v>59547.74</v>
      </c>
      <c r="O7" s="629">
        <v>0</v>
      </c>
    </row>
    <row r="8" spans="1:15">
      <c r="A8" s="488">
        <v>2</v>
      </c>
      <c r="B8" s="493" t="s">
        <v>566</v>
      </c>
      <c r="C8" s="629">
        <v>44666563.479999997</v>
      </c>
      <c r="D8" s="629">
        <v>37839036.959999993</v>
      </c>
      <c r="E8" s="629">
        <v>1175104.83</v>
      </c>
      <c r="F8" s="629">
        <v>5489839.0800000001</v>
      </c>
      <c r="G8" s="629">
        <v>13054.3</v>
      </c>
      <c r="H8" s="629">
        <v>149528.31</v>
      </c>
      <c r="I8" s="629">
        <v>2677297.8889999995</v>
      </c>
      <c r="J8" s="629">
        <v>756780.81000000017</v>
      </c>
      <c r="K8" s="629">
        <v>117509.88900000001</v>
      </c>
      <c r="L8" s="629">
        <v>1646951.7200000004</v>
      </c>
      <c r="M8" s="629">
        <v>6527.16</v>
      </c>
      <c r="N8" s="629">
        <v>149528.31</v>
      </c>
      <c r="O8" s="629">
        <v>0</v>
      </c>
    </row>
    <row r="9" spans="1:15">
      <c r="A9" s="488">
        <v>3</v>
      </c>
      <c r="B9" s="493" t="s">
        <v>567</v>
      </c>
      <c r="C9" s="629">
        <v>0</v>
      </c>
      <c r="D9" s="629">
        <v>0</v>
      </c>
      <c r="E9" s="629">
        <v>0</v>
      </c>
      <c r="F9" s="629">
        <v>0</v>
      </c>
      <c r="G9" s="629">
        <v>0</v>
      </c>
      <c r="H9" s="629">
        <v>0</v>
      </c>
      <c r="I9" s="629">
        <v>0</v>
      </c>
      <c r="J9" s="629">
        <v>0</v>
      </c>
      <c r="K9" s="629">
        <v>0</v>
      </c>
      <c r="L9" s="629">
        <v>0</v>
      </c>
      <c r="M9" s="629">
        <v>0</v>
      </c>
      <c r="N9" s="629">
        <v>0</v>
      </c>
      <c r="O9" s="629">
        <v>0</v>
      </c>
    </row>
    <row r="10" spans="1:15">
      <c r="A10" s="488">
        <v>4</v>
      </c>
      <c r="B10" s="493" t="s">
        <v>697</v>
      </c>
      <c r="C10" s="629">
        <v>38391114.25</v>
      </c>
      <c r="D10" s="629">
        <v>21489943.98</v>
      </c>
      <c r="E10" s="629">
        <v>13610210.02</v>
      </c>
      <c r="F10" s="629">
        <v>3276987.4899999998</v>
      </c>
      <c r="G10" s="629">
        <v>0</v>
      </c>
      <c r="H10" s="629">
        <v>13972.759999999998</v>
      </c>
      <c r="I10" s="629">
        <v>2787888.91</v>
      </c>
      <c r="J10" s="629">
        <v>429798.89</v>
      </c>
      <c r="K10" s="629">
        <v>1361021.0100000002</v>
      </c>
      <c r="L10" s="629">
        <v>983096.25000000012</v>
      </c>
      <c r="M10" s="629">
        <v>0</v>
      </c>
      <c r="N10" s="629">
        <v>13972.76</v>
      </c>
      <c r="O10" s="629">
        <v>0</v>
      </c>
    </row>
    <row r="11" spans="1:15">
      <c r="A11" s="488">
        <v>5</v>
      </c>
      <c r="B11" s="493" t="s">
        <v>568</v>
      </c>
      <c r="C11" s="629">
        <v>139999085.54000005</v>
      </c>
      <c r="D11" s="629">
        <v>110473208.79000001</v>
      </c>
      <c r="E11" s="629">
        <v>19909948.18</v>
      </c>
      <c r="F11" s="629">
        <v>9439519.120000001</v>
      </c>
      <c r="G11" s="629">
        <v>141880.62999999998</v>
      </c>
      <c r="H11" s="629">
        <v>34528.820000000007</v>
      </c>
      <c r="I11" s="629">
        <v>7137783.9400000032</v>
      </c>
      <c r="J11" s="629">
        <v>2209464.2000000002</v>
      </c>
      <c r="K11" s="629">
        <v>1990994.8300000003</v>
      </c>
      <c r="L11" s="629">
        <v>2831855.7699999996</v>
      </c>
      <c r="M11" s="629">
        <v>70940.320000000007</v>
      </c>
      <c r="N11" s="629">
        <v>34528.82</v>
      </c>
      <c r="O11" s="629">
        <v>0</v>
      </c>
    </row>
    <row r="12" spans="1:15">
      <c r="A12" s="488">
        <v>6</v>
      </c>
      <c r="B12" s="493" t="s">
        <v>569</v>
      </c>
      <c r="C12" s="629">
        <v>36110492.180000007</v>
      </c>
      <c r="D12" s="629">
        <v>32767305.440000009</v>
      </c>
      <c r="E12" s="629">
        <v>2015750.06</v>
      </c>
      <c r="F12" s="629">
        <v>1285265.56</v>
      </c>
      <c r="G12" s="629">
        <v>0</v>
      </c>
      <c r="H12" s="629">
        <v>42171.119999999995</v>
      </c>
      <c r="I12" s="629">
        <v>1284671.9200000006</v>
      </c>
      <c r="J12" s="629">
        <v>655346.11999999976</v>
      </c>
      <c r="K12" s="629">
        <v>201575.01</v>
      </c>
      <c r="L12" s="629">
        <v>385579.67</v>
      </c>
      <c r="M12" s="629">
        <v>0</v>
      </c>
      <c r="N12" s="629">
        <v>42171.12</v>
      </c>
      <c r="O12" s="629">
        <v>0</v>
      </c>
    </row>
    <row r="13" spans="1:15">
      <c r="A13" s="488">
        <v>7</v>
      </c>
      <c r="B13" s="493" t="s">
        <v>570</v>
      </c>
      <c r="C13" s="629">
        <v>4783873.9699999988</v>
      </c>
      <c r="D13" s="629">
        <v>1564542.5200000003</v>
      </c>
      <c r="E13" s="629">
        <v>2680276.4899999998</v>
      </c>
      <c r="F13" s="629">
        <v>538074.96</v>
      </c>
      <c r="G13" s="629">
        <v>0</v>
      </c>
      <c r="H13" s="629">
        <v>980</v>
      </c>
      <c r="I13" s="629">
        <v>461720.96999999991</v>
      </c>
      <c r="J13" s="629">
        <v>31290.829999999998</v>
      </c>
      <c r="K13" s="629">
        <v>268027.65000000002</v>
      </c>
      <c r="L13" s="629">
        <v>161422.49</v>
      </c>
      <c r="M13" s="629">
        <v>0</v>
      </c>
      <c r="N13" s="629">
        <v>980</v>
      </c>
      <c r="O13" s="629">
        <v>0</v>
      </c>
    </row>
    <row r="14" spans="1:15">
      <c r="A14" s="488">
        <v>8</v>
      </c>
      <c r="B14" s="493" t="s">
        <v>571</v>
      </c>
      <c r="C14" s="629">
        <v>1789747.0400000003</v>
      </c>
      <c r="D14" s="629">
        <v>1471889.3300000003</v>
      </c>
      <c r="E14" s="629">
        <v>2818.1</v>
      </c>
      <c r="F14" s="629">
        <v>314135.92000000004</v>
      </c>
      <c r="G14" s="629">
        <v>697.62</v>
      </c>
      <c r="H14" s="629">
        <v>206.07</v>
      </c>
      <c r="I14" s="629">
        <v>124515.27000000003</v>
      </c>
      <c r="J14" s="629">
        <v>29437.800000000003</v>
      </c>
      <c r="K14" s="629">
        <v>281.81</v>
      </c>
      <c r="L14" s="629">
        <v>94240.78</v>
      </c>
      <c r="M14" s="629">
        <v>348.81</v>
      </c>
      <c r="N14" s="629">
        <v>206.07</v>
      </c>
      <c r="O14" s="629">
        <v>0</v>
      </c>
    </row>
    <row r="15" spans="1:15">
      <c r="A15" s="488">
        <v>9</v>
      </c>
      <c r="B15" s="493" t="s">
        <v>572</v>
      </c>
      <c r="C15" s="629">
        <v>15391277.409999998</v>
      </c>
      <c r="D15" s="629">
        <v>11654327.85</v>
      </c>
      <c r="E15" s="629">
        <v>13119.59</v>
      </c>
      <c r="F15" s="629">
        <v>3723829.9699999997</v>
      </c>
      <c r="G15" s="629">
        <v>0</v>
      </c>
      <c r="H15" s="629">
        <v>0</v>
      </c>
      <c r="I15" s="629">
        <v>1351547.49</v>
      </c>
      <c r="J15" s="629">
        <v>233086.54</v>
      </c>
      <c r="K15" s="629">
        <v>1311.96</v>
      </c>
      <c r="L15" s="629">
        <v>1117148.99</v>
      </c>
      <c r="M15" s="629">
        <v>0</v>
      </c>
      <c r="N15" s="629">
        <v>0</v>
      </c>
      <c r="O15" s="629">
        <v>0</v>
      </c>
    </row>
    <row r="16" spans="1:15">
      <c r="A16" s="488">
        <v>10</v>
      </c>
      <c r="B16" s="493" t="s">
        <v>573</v>
      </c>
      <c r="C16" s="629">
        <v>178184.84</v>
      </c>
      <c r="D16" s="629">
        <v>12850.43</v>
      </c>
      <c r="E16" s="629">
        <v>70827.439999999988</v>
      </c>
      <c r="F16" s="629">
        <v>94506.97</v>
      </c>
      <c r="G16" s="629">
        <v>0</v>
      </c>
      <c r="H16" s="629">
        <v>0</v>
      </c>
      <c r="I16" s="629">
        <v>35691.839999999997</v>
      </c>
      <c r="J16" s="629">
        <v>257.01</v>
      </c>
      <c r="K16" s="629">
        <v>7082.74</v>
      </c>
      <c r="L16" s="629">
        <v>28352.09</v>
      </c>
      <c r="M16" s="629">
        <v>0</v>
      </c>
      <c r="N16" s="629">
        <v>0</v>
      </c>
      <c r="O16" s="629">
        <v>0</v>
      </c>
    </row>
    <row r="17" spans="1:15">
      <c r="A17" s="488">
        <v>11</v>
      </c>
      <c r="B17" s="493" t="s">
        <v>574</v>
      </c>
      <c r="C17" s="629">
        <v>15824269.970000003</v>
      </c>
      <c r="D17" s="629">
        <v>15704331.860000001</v>
      </c>
      <c r="E17" s="629">
        <v>87433.62</v>
      </c>
      <c r="F17" s="629">
        <v>25202.800000000003</v>
      </c>
      <c r="G17" s="629">
        <v>0</v>
      </c>
      <c r="H17" s="629">
        <v>7301.6900000000005</v>
      </c>
      <c r="I17" s="629">
        <v>337692.56999999995</v>
      </c>
      <c r="J17" s="629">
        <v>314086.67</v>
      </c>
      <c r="K17" s="629">
        <v>8743.369999999999</v>
      </c>
      <c r="L17" s="629">
        <v>7560.84</v>
      </c>
      <c r="M17" s="629">
        <v>0</v>
      </c>
      <c r="N17" s="629">
        <v>7301.6900000000005</v>
      </c>
      <c r="O17" s="629">
        <v>0</v>
      </c>
    </row>
    <row r="18" spans="1:15">
      <c r="A18" s="488">
        <v>12</v>
      </c>
      <c r="B18" s="493" t="s">
        <v>575</v>
      </c>
      <c r="C18" s="629">
        <v>95463996.399999946</v>
      </c>
      <c r="D18" s="629">
        <v>84706267.759999946</v>
      </c>
      <c r="E18" s="629">
        <v>6387907.6699999999</v>
      </c>
      <c r="F18" s="629">
        <v>3147434.36</v>
      </c>
      <c r="G18" s="629">
        <v>1123145.8400000001</v>
      </c>
      <c r="H18" s="629">
        <v>99240.76999999999</v>
      </c>
      <c r="I18" s="629">
        <v>3937960.1419999972</v>
      </c>
      <c r="J18" s="629">
        <v>1694125.3299999998</v>
      </c>
      <c r="K18" s="629">
        <v>638790.80200000003</v>
      </c>
      <c r="L18" s="629">
        <v>944230.31</v>
      </c>
      <c r="M18" s="629">
        <v>561572.93000000005</v>
      </c>
      <c r="N18" s="629">
        <v>99240.769999999975</v>
      </c>
      <c r="O18" s="629">
        <v>0</v>
      </c>
    </row>
    <row r="19" spans="1:15">
      <c r="A19" s="488">
        <v>13</v>
      </c>
      <c r="B19" s="493" t="s">
        <v>576</v>
      </c>
      <c r="C19" s="629">
        <v>55187333.469999976</v>
      </c>
      <c r="D19" s="629">
        <v>46795589.389999971</v>
      </c>
      <c r="E19" s="629">
        <v>6012682.3399999971</v>
      </c>
      <c r="F19" s="629">
        <v>1082242.0599999998</v>
      </c>
      <c r="G19" s="629">
        <v>1197732.5999999999</v>
      </c>
      <c r="H19" s="629">
        <v>99087.08</v>
      </c>
      <c r="I19" s="629">
        <v>2559802.4110000008</v>
      </c>
      <c r="J19" s="629">
        <v>935911.89000000048</v>
      </c>
      <c r="K19" s="629">
        <v>601264.45100000023</v>
      </c>
      <c r="L19" s="629">
        <v>324672.64999999991</v>
      </c>
      <c r="M19" s="629">
        <v>598866.34</v>
      </c>
      <c r="N19" s="629">
        <v>99087.08</v>
      </c>
      <c r="O19" s="629">
        <v>0</v>
      </c>
    </row>
    <row r="20" spans="1:15">
      <c r="A20" s="488">
        <v>14</v>
      </c>
      <c r="B20" s="493" t="s">
        <v>577</v>
      </c>
      <c r="C20" s="629">
        <v>60836913.32</v>
      </c>
      <c r="D20" s="629">
        <v>47237628.93999999</v>
      </c>
      <c r="E20" s="629">
        <v>11920080.66</v>
      </c>
      <c r="F20" s="629">
        <v>1639043.51</v>
      </c>
      <c r="G20" s="629">
        <v>5222.88</v>
      </c>
      <c r="H20" s="629">
        <v>34937.33</v>
      </c>
      <c r="I20" s="629">
        <v>2666022.4599999995</v>
      </c>
      <c r="J20" s="629">
        <v>944752.57000000018</v>
      </c>
      <c r="K20" s="629">
        <v>1192008.0699999998</v>
      </c>
      <c r="L20" s="629">
        <v>491713.05</v>
      </c>
      <c r="M20" s="629">
        <v>2611.4400000000005</v>
      </c>
      <c r="N20" s="629">
        <v>34937.33</v>
      </c>
      <c r="O20" s="629">
        <v>0</v>
      </c>
    </row>
    <row r="21" spans="1:15">
      <c r="A21" s="488">
        <v>15</v>
      </c>
      <c r="B21" s="493" t="s">
        <v>578</v>
      </c>
      <c r="C21" s="629">
        <v>15476261.07</v>
      </c>
      <c r="D21" s="629">
        <v>9720190.9400000013</v>
      </c>
      <c r="E21" s="629">
        <v>1952995.5099999998</v>
      </c>
      <c r="F21" s="629">
        <v>3802586.9199999995</v>
      </c>
      <c r="G21" s="629">
        <v>487.7</v>
      </c>
      <c r="H21" s="629">
        <v>0</v>
      </c>
      <c r="I21" s="629">
        <v>1530723.2600000002</v>
      </c>
      <c r="J21" s="629">
        <v>194403.8</v>
      </c>
      <c r="K21" s="629">
        <v>195299.52999999997</v>
      </c>
      <c r="L21" s="629">
        <v>1140776.08</v>
      </c>
      <c r="M21" s="629">
        <v>243.85</v>
      </c>
      <c r="N21" s="629">
        <v>0</v>
      </c>
      <c r="O21" s="629">
        <v>0</v>
      </c>
    </row>
    <row r="22" spans="1:15">
      <c r="A22" s="488">
        <v>16</v>
      </c>
      <c r="B22" s="493" t="s">
        <v>579</v>
      </c>
      <c r="C22" s="629">
        <v>1476767.91</v>
      </c>
      <c r="D22" s="629">
        <v>1476254.65</v>
      </c>
      <c r="E22" s="629">
        <v>0</v>
      </c>
      <c r="F22" s="629">
        <v>0</v>
      </c>
      <c r="G22" s="629">
        <v>0</v>
      </c>
      <c r="H22" s="629">
        <v>513.26</v>
      </c>
      <c r="I22" s="629">
        <v>30038.35</v>
      </c>
      <c r="J22" s="629">
        <v>29525.09</v>
      </c>
      <c r="K22" s="629">
        <v>0</v>
      </c>
      <c r="L22" s="629">
        <v>0</v>
      </c>
      <c r="M22" s="629">
        <v>0</v>
      </c>
      <c r="N22" s="629">
        <v>513.26</v>
      </c>
      <c r="O22" s="629">
        <v>0</v>
      </c>
    </row>
    <row r="23" spans="1:15">
      <c r="A23" s="488">
        <v>17</v>
      </c>
      <c r="B23" s="493" t="s">
        <v>700</v>
      </c>
      <c r="C23" s="629">
        <v>13674026.839999994</v>
      </c>
      <c r="D23" s="629">
        <v>4307675.72</v>
      </c>
      <c r="E23" s="629">
        <v>9113066.8300000001</v>
      </c>
      <c r="F23" s="629">
        <v>225812.76</v>
      </c>
      <c r="G23" s="629">
        <v>83.99</v>
      </c>
      <c r="H23" s="629">
        <v>27387.540000000005</v>
      </c>
      <c r="I23" s="629">
        <v>1092633.5800000003</v>
      </c>
      <c r="J23" s="629">
        <v>86153.52</v>
      </c>
      <c r="K23" s="629">
        <v>911306.69</v>
      </c>
      <c r="L23" s="629">
        <v>67743.83</v>
      </c>
      <c r="M23" s="629">
        <v>42</v>
      </c>
      <c r="N23" s="629">
        <v>27387.54</v>
      </c>
      <c r="O23" s="629">
        <v>0</v>
      </c>
    </row>
    <row r="24" spans="1:15">
      <c r="A24" s="488">
        <v>18</v>
      </c>
      <c r="B24" s="493" t="s">
        <v>580</v>
      </c>
      <c r="C24" s="629">
        <v>4879171.18</v>
      </c>
      <c r="D24" s="629">
        <v>4844766.66</v>
      </c>
      <c r="E24" s="629">
        <v>11112.880000000001</v>
      </c>
      <c r="F24" s="629">
        <v>20915.79</v>
      </c>
      <c r="G24" s="629">
        <v>0</v>
      </c>
      <c r="H24" s="629">
        <v>2375.85</v>
      </c>
      <c r="I24" s="629">
        <v>106657.21</v>
      </c>
      <c r="J24" s="629">
        <v>96895.33</v>
      </c>
      <c r="K24" s="629">
        <v>1111.29</v>
      </c>
      <c r="L24" s="629">
        <v>6274.74</v>
      </c>
      <c r="M24" s="629">
        <v>0</v>
      </c>
      <c r="N24" s="629">
        <v>2375.85</v>
      </c>
      <c r="O24" s="629">
        <v>0</v>
      </c>
    </row>
    <row r="25" spans="1:15">
      <c r="A25" s="488">
        <v>19</v>
      </c>
      <c r="B25" s="493" t="s">
        <v>581</v>
      </c>
      <c r="C25" s="629">
        <v>707405.28999999992</v>
      </c>
      <c r="D25" s="629">
        <v>707405.28999999992</v>
      </c>
      <c r="E25" s="629">
        <v>0</v>
      </c>
      <c r="F25" s="629">
        <v>0</v>
      </c>
      <c r="G25" s="629">
        <v>0</v>
      </c>
      <c r="H25" s="629">
        <v>0</v>
      </c>
      <c r="I25" s="629">
        <v>14148.099999999999</v>
      </c>
      <c r="J25" s="629">
        <v>14148.099999999999</v>
      </c>
      <c r="K25" s="629">
        <v>0</v>
      </c>
      <c r="L25" s="629">
        <v>0</v>
      </c>
      <c r="M25" s="629">
        <v>0</v>
      </c>
      <c r="N25" s="629">
        <v>0</v>
      </c>
      <c r="O25" s="629">
        <v>0</v>
      </c>
    </row>
    <row r="26" spans="1:15">
      <c r="A26" s="488">
        <v>20</v>
      </c>
      <c r="B26" s="493" t="s">
        <v>699</v>
      </c>
      <c r="C26" s="629">
        <v>25593506.809999995</v>
      </c>
      <c r="D26" s="629">
        <v>24554133.239999998</v>
      </c>
      <c r="E26" s="629">
        <v>789509.48</v>
      </c>
      <c r="F26" s="629">
        <v>248454.88999999998</v>
      </c>
      <c r="G26" s="629">
        <v>762.78</v>
      </c>
      <c r="H26" s="629">
        <v>646.41999999999996</v>
      </c>
      <c r="I26" s="629">
        <v>645597.93999999994</v>
      </c>
      <c r="J26" s="629">
        <v>491082.68999999994</v>
      </c>
      <c r="K26" s="629">
        <v>78950.970000000016</v>
      </c>
      <c r="L26" s="629">
        <v>74536.47</v>
      </c>
      <c r="M26" s="629">
        <v>381.39</v>
      </c>
      <c r="N26" s="629">
        <v>646.41999999999996</v>
      </c>
      <c r="O26" s="629">
        <v>0</v>
      </c>
    </row>
    <row r="27" spans="1:15">
      <c r="A27" s="488">
        <v>21</v>
      </c>
      <c r="B27" s="493" t="s">
        <v>582</v>
      </c>
      <c r="C27" s="629">
        <v>2950263.7500000005</v>
      </c>
      <c r="D27" s="629">
        <v>1171720.6100000001</v>
      </c>
      <c r="E27" s="629">
        <v>0</v>
      </c>
      <c r="F27" s="629">
        <v>1778543.14</v>
      </c>
      <c r="G27" s="629">
        <v>0</v>
      </c>
      <c r="H27" s="629">
        <v>0</v>
      </c>
      <c r="I27" s="629">
        <v>556997.33999999985</v>
      </c>
      <c r="J27" s="629">
        <v>23434.399999999998</v>
      </c>
      <c r="K27" s="629">
        <v>0</v>
      </c>
      <c r="L27" s="629">
        <v>533562.93999999994</v>
      </c>
      <c r="M27" s="629">
        <v>0</v>
      </c>
      <c r="N27" s="629">
        <v>0</v>
      </c>
      <c r="O27" s="629">
        <v>0</v>
      </c>
    </row>
    <row r="28" spans="1:15">
      <c r="A28" s="488">
        <v>22</v>
      </c>
      <c r="B28" s="493" t="s">
        <v>583</v>
      </c>
      <c r="C28" s="629">
        <v>1332309.3899999997</v>
      </c>
      <c r="D28" s="629">
        <v>405467.15</v>
      </c>
      <c r="E28" s="629">
        <v>488225.95</v>
      </c>
      <c r="F28" s="629">
        <v>382709.87</v>
      </c>
      <c r="G28" s="629">
        <v>0</v>
      </c>
      <c r="H28" s="629">
        <v>55906.420000000006</v>
      </c>
      <c r="I28" s="629">
        <v>227651.31</v>
      </c>
      <c r="J28" s="629">
        <v>8109.32</v>
      </c>
      <c r="K28" s="629">
        <v>48822.61</v>
      </c>
      <c r="L28" s="629">
        <v>114812.95999999999</v>
      </c>
      <c r="M28" s="629">
        <v>0</v>
      </c>
      <c r="N28" s="629">
        <v>55906.42</v>
      </c>
      <c r="O28" s="629">
        <v>0</v>
      </c>
    </row>
    <row r="29" spans="1:15">
      <c r="A29" s="488">
        <v>23</v>
      </c>
      <c r="B29" s="493" t="s">
        <v>584</v>
      </c>
      <c r="C29" s="629">
        <v>76704701.450000003</v>
      </c>
      <c r="D29" s="629">
        <v>54104315.819999993</v>
      </c>
      <c r="E29" s="629">
        <v>12282491.680000002</v>
      </c>
      <c r="F29" s="629">
        <v>9838266.2999999989</v>
      </c>
      <c r="G29" s="629">
        <v>121467.67</v>
      </c>
      <c r="H29" s="629">
        <v>358159.98</v>
      </c>
      <c r="I29" s="629">
        <v>5680705.3509999989</v>
      </c>
      <c r="J29" s="629">
        <v>1082086.4100000001</v>
      </c>
      <c r="K29" s="629">
        <v>1228245.2109999999</v>
      </c>
      <c r="L29" s="629">
        <v>2951479.9000000008</v>
      </c>
      <c r="M29" s="629">
        <v>60733.850000000006</v>
      </c>
      <c r="N29" s="629">
        <v>358159.98</v>
      </c>
      <c r="O29" s="629">
        <v>0</v>
      </c>
    </row>
    <row r="30" spans="1:15">
      <c r="A30" s="488">
        <v>24</v>
      </c>
      <c r="B30" s="493" t="s">
        <v>698</v>
      </c>
      <c r="C30" s="629">
        <v>28653486.470000003</v>
      </c>
      <c r="D30" s="629">
        <v>27374449.380000003</v>
      </c>
      <c r="E30" s="629">
        <v>1264947.0900000001</v>
      </c>
      <c r="F30" s="629">
        <v>0</v>
      </c>
      <c r="G30" s="629">
        <v>0</v>
      </c>
      <c r="H30" s="629">
        <v>14090</v>
      </c>
      <c r="I30" s="629">
        <v>688073.73</v>
      </c>
      <c r="J30" s="629">
        <v>547489.02</v>
      </c>
      <c r="K30" s="629">
        <v>126494.71</v>
      </c>
      <c r="L30" s="629">
        <v>0</v>
      </c>
      <c r="M30" s="629">
        <v>0</v>
      </c>
      <c r="N30" s="629">
        <v>14090</v>
      </c>
      <c r="O30" s="629">
        <v>0</v>
      </c>
    </row>
    <row r="31" spans="1:15">
      <c r="A31" s="488">
        <v>25</v>
      </c>
      <c r="B31" s="493" t="s">
        <v>585</v>
      </c>
      <c r="C31" s="629">
        <v>29462093.930000041</v>
      </c>
      <c r="D31" s="629">
        <v>24814732.300000016</v>
      </c>
      <c r="E31" s="629">
        <v>1872948.7200000002</v>
      </c>
      <c r="F31" s="629">
        <v>2499315.7600000002</v>
      </c>
      <c r="G31" s="629">
        <v>46755.44</v>
      </c>
      <c r="H31" s="629">
        <v>228341.71000000002</v>
      </c>
      <c r="I31" s="629">
        <v>1685103.6570000006</v>
      </c>
      <c r="J31" s="629">
        <v>496294.6</v>
      </c>
      <c r="K31" s="629">
        <v>187294.87699999998</v>
      </c>
      <c r="L31" s="629">
        <v>749794.75</v>
      </c>
      <c r="M31" s="629">
        <v>23377.72</v>
      </c>
      <c r="N31" s="629">
        <v>228341.71000000008</v>
      </c>
      <c r="O31" s="629">
        <v>0</v>
      </c>
    </row>
    <row r="32" spans="1:15">
      <c r="A32" s="488">
        <v>26</v>
      </c>
      <c r="B32" s="493" t="s">
        <v>695</v>
      </c>
      <c r="C32" s="629">
        <v>0</v>
      </c>
      <c r="D32" s="629">
        <v>0</v>
      </c>
      <c r="E32" s="629">
        <v>0</v>
      </c>
      <c r="F32" s="629">
        <v>0</v>
      </c>
      <c r="G32" s="629">
        <v>0</v>
      </c>
      <c r="H32" s="629">
        <v>0</v>
      </c>
      <c r="I32" s="629">
        <v>0</v>
      </c>
      <c r="J32" s="629">
        <v>0</v>
      </c>
      <c r="K32" s="629">
        <v>0</v>
      </c>
      <c r="L32" s="629">
        <v>0</v>
      </c>
      <c r="M32" s="629">
        <v>0</v>
      </c>
      <c r="N32" s="629">
        <v>0</v>
      </c>
      <c r="O32" s="629">
        <v>0</v>
      </c>
    </row>
    <row r="33" spans="1:15">
      <c r="A33" s="488">
        <v>27</v>
      </c>
      <c r="B33" s="513" t="s">
        <v>108</v>
      </c>
      <c r="C33" s="630">
        <v>726076973.73000002</v>
      </c>
      <c r="D33" s="630">
        <v>579132802.07000017</v>
      </c>
      <c r="E33" s="630">
        <v>92240380.76000002</v>
      </c>
      <c r="F33" s="630">
        <v>50804292.609999992</v>
      </c>
      <c r="G33" s="630">
        <v>2670575.42</v>
      </c>
      <c r="H33" s="630">
        <v>1228922.8700000001</v>
      </c>
      <c r="I33" s="630">
        <v>38612184.82</v>
      </c>
      <c r="J33" s="630">
        <v>11582656.379999999</v>
      </c>
      <c r="K33" s="630">
        <v>9224029.8500000034</v>
      </c>
      <c r="L33" s="630">
        <v>15241287.920000004</v>
      </c>
      <c r="M33" s="630">
        <v>1335287.8</v>
      </c>
      <c r="N33" s="630">
        <v>1228922.8700000001</v>
      </c>
      <c r="O33" s="630">
        <v>0</v>
      </c>
    </row>
    <row r="34" spans="1:15">
      <c r="A34" s="495"/>
      <c r="B34" s="495"/>
      <c r="C34" s="495"/>
      <c r="D34" s="495"/>
      <c r="E34" s="495"/>
      <c r="H34" s="495"/>
      <c r="I34" s="495"/>
      <c r="O34" s="495"/>
    </row>
    <row r="35" spans="1:15">
      <c r="A35" s="495"/>
      <c r="B35" s="528"/>
      <c r="C35" s="528"/>
      <c r="D35" s="495"/>
      <c r="E35" s="495"/>
      <c r="H35" s="495"/>
      <c r="I35" s="495"/>
      <c r="O35" s="495"/>
    </row>
    <row r="36" spans="1:15">
      <c r="A36" s="495"/>
      <c r="B36" s="495"/>
      <c r="C36" s="495"/>
      <c r="D36" s="495"/>
      <c r="E36" s="495"/>
      <c r="H36" s="495"/>
      <c r="I36" s="495"/>
      <c r="O36" s="495"/>
    </row>
    <row r="37" spans="1:15">
      <c r="A37" s="495"/>
      <c r="B37" s="495"/>
      <c r="C37" s="495"/>
      <c r="D37" s="495"/>
      <c r="E37" s="495"/>
      <c r="H37" s="495"/>
      <c r="I37" s="495"/>
      <c r="O37" s="495"/>
    </row>
    <row r="38" spans="1:15">
      <c r="A38" s="495"/>
      <c r="B38" s="495"/>
      <c r="C38" s="495"/>
      <c r="D38" s="495"/>
      <c r="E38" s="495"/>
      <c r="H38" s="495"/>
      <c r="I38" s="495"/>
      <c r="O38" s="495"/>
    </row>
    <row r="39" spans="1:15">
      <c r="A39" s="495"/>
      <c r="B39" s="495"/>
      <c r="C39" s="495"/>
      <c r="D39" s="495"/>
      <c r="E39" s="495"/>
      <c r="H39" s="495"/>
      <c r="I39" s="495"/>
      <c r="O39" s="495"/>
    </row>
    <row r="40" spans="1:15">
      <c r="A40" s="495"/>
      <c r="B40" s="495"/>
      <c r="C40" s="495"/>
      <c r="D40" s="495"/>
      <c r="E40" s="495"/>
      <c r="H40" s="495"/>
      <c r="I40" s="495"/>
      <c r="O40" s="495"/>
    </row>
    <row r="41" spans="1:15">
      <c r="A41" s="529"/>
      <c r="B41" s="529"/>
      <c r="C41" s="529"/>
      <c r="D41" s="495"/>
      <c r="E41" s="495"/>
      <c r="H41" s="495"/>
      <c r="I41" s="495"/>
      <c r="O41" s="495"/>
    </row>
    <row r="42" spans="1:15">
      <c r="A42" s="529"/>
      <c r="B42" s="529"/>
      <c r="C42" s="529"/>
      <c r="D42" s="495"/>
      <c r="E42" s="495"/>
      <c r="H42" s="495"/>
      <c r="I42" s="495"/>
      <c r="O42" s="495"/>
    </row>
    <row r="43" spans="1:15">
      <c r="A43" s="495"/>
      <c r="B43" s="495"/>
      <c r="C43" s="495"/>
      <c r="D43" s="495"/>
      <c r="E43" s="495"/>
      <c r="H43" s="495"/>
      <c r="I43" s="495"/>
      <c r="O43" s="495"/>
    </row>
    <row r="44" spans="1:15">
      <c r="A44" s="495"/>
      <c r="B44" s="495"/>
      <c r="C44" s="495"/>
      <c r="D44" s="495"/>
      <c r="E44" s="495"/>
      <c r="H44" s="495"/>
      <c r="I44" s="495"/>
      <c r="O44" s="495"/>
    </row>
    <row r="45" spans="1:15">
      <c r="A45" s="495"/>
      <c r="B45" s="495"/>
      <c r="C45" s="495"/>
      <c r="D45" s="495"/>
      <c r="E45" s="495"/>
      <c r="H45" s="495"/>
      <c r="I45" s="495"/>
      <c r="O45" s="495"/>
    </row>
    <row r="46" spans="1:15">
      <c r="A46" s="495"/>
      <c r="B46" s="495"/>
      <c r="C46" s="495"/>
      <c r="D46" s="495"/>
      <c r="E46" s="495"/>
      <c r="H46" s="495"/>
      <c r="I46" s="495"/>
      <c r="O46" s="495"/>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C1" zoomScaleNormal="100" workbookViewId="0">
      <selection activeCell="C6" sqref="C6:K11"/>
    </sheetView>
  </sheetViews>
  <sheetFormatPr defaultColWidth="8.7109375" defaultRowHeight="12"/>
  <cols>
    <col min="1" max="1" width="11.85546875" style="538" bestFit="1" customWidth="1"/>
    <col min="2" max="2" width="80.140625" style="538" customWidth="1"/>
    <col min="3" max="3" width="17.140625" style="538" bestFit="1" customWidth="1"/>
    <col min="4" max="4" width="22.42578125" style="538" bestFit="1" customWidth="1"/>
    <col min="5" max="5" width="22.28515625" style="538" bestFit="1" customWidth="1"/>
    <col min="6" max="6" width="20.140625" style="538" bestFit="1" customWidth="1"/>
    <col min="7" max="7" width="20.85546875" style="538" bestFit="1" customWidth="1"/>
    <col min="8" max="8" width="23.42578125" style="538" bestFit="1" customWidth="1"/>
    <col min="9" max="9" width="22.140625" style="538" customWidth="1"/>
    <col min="10" max="10" width="19.140625" style="538" bestFit="1" customWidth="1"/>
    <col min="11" max="11" width="17.85546875" style="538" bestFit="1" customWidth="1"/>
    <col min="12" max="16384" width="8.7109375" style="538"/>
  </cols>
  <sheetData>
    <row r="1" spans="1:11" s="492" customFormat="1" ht="13.5">
      <c r="A1" s="482" t="s">
        <v>30</v>
      </c>
      <c r="B1" s="3" t="str">
        <f>'Info '!C2</f>
        <v>JSC " Halyk Bank Georgia"</v>
      </c>
    </row>
    <row r="2" spans="1:11" s="492" customFormat="1" ht="13.5">
      <c r="A2" s="483" t="s">
        <v>31</v>
      </c>
      <c r="B2" s="519">
        <f>'1. key ratios '!B2</f>
        <v>44651</v>
      </c>
    </row>
    <row r="3" spans="1:11" s="492" customFormat="1" ht="12.75">
      <c r="A3" s="484" t="s">
        <v>676</v>
      </c>
    </row>
    <row r="4" spans="1:11">
      <c r="C4" s="539" t="s">
        <v>0</v>
      </c>
      <c r="D4" s="539" t="s">
        <v>1</v>
      </c>
      <c r="E4" s="539" t="s">
        <v>2</v>
      </c>
      <c r="F4" s="539" t="s">
        <v>3</v>
      </c>
      <c r="G4" s="539" t="s">
        <v>4</v>
      </c>
      <c r="H4" s="539" t="s">
        <v>5</v>
      </c>
      <c r="I4" s="539" t="s">
        <v>8</v>
      </c>
      <c r="J4" s="539" t="s">
        <v>9</v>
      </c>
      <c r="K4" s="539" t="s">
        <v>10</v>
      </c>
    </row>
    <row r="5" spans="1:11" ht="105" customHeight="1">
      <c r="A5" s="757" t="s">
        <v>677</v>
      </c>
      <c r="B5" s="758"/>
      <c r="C5" s="516" t="s">
        <v>678</v>
      </c>
      <c r="D5" s="516" t="s">
        <v>679</v>
      </c>
      <c r="E5" s="516" t="s">
        <v>680</v>
      </c>
      <c r="F5" s="540" t="s">
        <v>681</v>
      </c>
      <c r="G5" s="516" t="s">
        <v>682</v>
      </c>
      <c r="H5" s="516" t="s">
        <v>683</v>
      </c>
      <c r="I5" s="516" t="s">
        <v>684</v>
      </c>
      <c r="J5" s="516" t="s">
        <v>685</v>
      </c>
      <c r="K5" s="516" t="s">
        <v>686</v>
      </c>
    </row>
    <row r="6" spans="1:11" ht="12.75">
      <c r="A6" s="488">
        <v>1</v>
      </c>
      <c r="B6" s="488" t="s">
        <v>632</v>
      </c>
      <c r="C6" s="614">
        <v>6409977.5199999996</v>
      </c>
      <c r="D6" s="614">
        <v>739884.08295000007</v>
      </c>
      <c r="E6" s="614">
        <v>0</v>
      </c>
      <c r="F6" s="614">
        <v>0</v>
      </c>
      <c r="G6" s="614">
        <v>669634534.42704952</v>
      </c>
      <c r="H6" s="614">
        <v>0</v>
      </c>
      <c r="I6" s="614">
        <v>11841859.279999999</v>
      </c>
      <c r="J6" s="614">
        <v>28577104.409999989</v>
      </c>
      <c r="K6" s="614">
        <v>8873614.0099999998</v>
      </c>
    </row>
    <row r="7" spans="1:11" ht="12.75">
      <c r="A7" s="488">
        <v>2</v>
      </c>
      <c r="B7" s="488" t="s">
        <v>687</v>
      </c>
      <c r="C7" s="614">
        <v>0</v>
      </c>
      <c r="D7" s="614">
        <v>0</v>
      </c>
      <c r="E7" s="614">
        <v>0</v>
      </c>
      <c r="F7" s="614">
        <v>0</v>
      </c>
      <c r="G7" s="614">
        <v>0</v>
      </c>
      <c r="H7" s="614">
        <v>0</v>
      </c>
      <c r="I7" s="614">
        <v>0</v>
      </c>
      <c r="J7" s="614" t="s">
        <v>762</v>
      </c>
      <c r="K7" s="614">
        <v>0</v>
      </c>
    </row>
    <row r="8" spans="1:11" ht="12.75">
      <c r="A8" s="488">
        <v>3</v>
      </c>
      <c r="B8" s="488" t="s">
        <v>640</v>
      </c>
      <c r="C8" s="614">
        <v>431756.02</v>
      </c>
      <c r="D8" s="614">
        <v>0</v>
      </c>
      <c r="E8" s="614">
        <v>0</v>
      </c>
      <c r="F8" s="614">
        <v>0</v>
      </c>
      <c r="G8" s="614">
        <v>6087856.0700000003</v>
      </c>
      <c r="H8" s="614">
        <v>0</v>
      </c>
      <c r="I8" s="614">
        <v>0</v>
      </c>
      <c r="J8" s="614">
        <v>0</v>
      </c>
      <c r="K8" s="614">
        <v>26562259.870000016</v>
      </c>
    </row>
    <row r="9" spans="1:11" ht="12.75">
      <c r="A9" s="488">
        <v>4</v>
      </c>
      <c r="B9" s="514" t="s">
        <v>688</v>
      </c>
      <c r="C9" s="614">
        <v>0</v>
      </c>
      <c r="D9" s="614">
        <v>0</v>
      </c>
      <c r="E9" s="614">
        <v>0</v>
      </c>
      <c r="F9" s="614">
        <v>0</v>
      </c>
      <c r="G9" s="614">
        <v>52614363.420000032</v>
      </c>
      <c r="H9" s="614">
        <v>0</v>
      </c>
      <c r="I9" s="614">
        <v>0</v>
      </c>
      <c r="J9" s="614">
        <v>993402.00999999989</v>
      </c>
      <c r="K9" s="614">
        <v>1096025.4700000002</v>
      </c>
    </row>
    <row r="10" spans="1:11" ht="12.75">
      <c r="A10" s="488">
        <v>5</v>
      </c>
      <c r="B10" s="514" t="s">
        <v>689</v>
      </c>
      <c r="C10" s="614">
        <v>0</v>
      </c>
      <c r="D10" s="614">
        <v>0</v>
      </c>
      <c r="E10" s="614">
        <v>0</v>
      </c>
      <c r="F10" s="614">
        <v>0</v>
      </c>
      <c r="G10" s="614">
        <v>0</v>
      </c>
      <c r="H10" s="614">
        <v>0</v>
      </c>
      <c r="I10" s="614">
        <v>0</v>
      </c>
      <c r="J10" s="614">
        <v>0</v>
      </c>
      <c r="K10" s="614">
        <v>0</v>
      </c>
    </row>
    <row r="11" spans="1:11" ht="12.75">
      <c r="A11" s="488">
        <v>6</v>
      </c>
      <c r="B11" s="514" t="s">
        <v>690</v>
      </c>
      <c r="C11" s="614">
        <v>0</v>
      </c>
      <c r="D11" s="614">
        <v>0</v>
      </c>
      <c r="E11" s="614">
        <v>0</v>
      </c>
      <c r="F11" s="614">
        <v>0</v>
      </c>
      <c r="G11" s="614">
        <v>0</v>
      </c>
      <c r="H11" s="614">
        <v>0</v>
      </c>
      <c r="I11" s="614">
        <v>0</v>
      </c>
      <c r="J11" s="614">
        <v>0</v>
      </c>
      <c r="K11" s="614">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P25" sqref="P25"/>
    </sheetView>
  </sheetViews>
  <sheetFormatPr defaultRowHeight="15"/>
  <cols>
    <col min="1" max="1" width="10" bestFit="1" customWidth="1"/>
    <col min="2" max="2" width="71.7109375" customWidth="1"/>
    <col min="3" max="3" width="14" bestFit="1" customWidth="1"/>
    <col min="4" max="4" width="11.5703125" bestFit="1" customWidth="1"/>
    <col min="5" max="5" width="9.85546875" customWidth="1"/>
    <col min="6" max="6" width="11" bestFit="1" customWidth="1"/>
    <col min="7" max="8" width="9.85546875" customWidth="1"/>
    <col min="9" max="9" width="12" bestFit="1" customWidth="1"/>
    <col min="10" max="14" width="11.85546875" customWidth="1"/>
    <col min="15" max="15" width="12.5703125" bestFit="1" customWidth="1"/>
    <col min="16" max="16" width="21.28515625" customWidth="1"/>
    <col min="17" max="19" width="22.7109375" customWidth="1"/>
  </cols>
  <sheetData>
    <row r="1" spans="1:19">
      <c r="A1" s="482" t="s">
        <v>30</v>
      </c>
      <c r="B1" s="3" t="str">
        <f>'Info '!C2</f>
        <v>JSC " Halyk Bank Georgia"</v>
      </c>
    </row>
    <row r="2" spans="1:19">
      <c r="A2" s="483" t="s">
        <v>31</v>
      </c>
      <c r="B2" s="519">
        <f>'1. key ratios '!B2</f>
        <v>44651</v>
      </c>
    </row>
    <row r="3" spans="1:19">
      <c r="A3" s="484" t="s">
        <v>716</v>
      </c>
      <c r="B3" s="492"/>
    </row>
    <row r="4" spans="1:19">
      <c r="A4" s="484"/>
      <c r="B4" s="492"/>
    </row>
    <row r="5" spans="1:19">
      <c r="A5" s="761" t="s">
        <v>717</v>
      </c>
      <c r="B5" s="761"/>
      <c r="C5" s="759" t="s">
        <v>736</v>
      </c>
      <c r="D5" s="759"/>
      <c r="E5" s="759"/>
      <c r="F5" s="759"/>
      <c r="G5" s="759"/>
      <c r="H5" s="759"/>
      <c r="I5" s="759" t="s">
        <v>738</v>
      </c>
      <c r="J5" s="759"/>
      <c r="K5" s="759"/>
      <c r="L5" s="759"/>
      <c r="M5" s="759"/>
      <c r="N5" s="760"/>
      <c r="O5" s="762" t="s">
        <v>718</v>
      </c>
      <c r="P5" s="762" t="s">
        <v>732</v>
      </c>
      <c r="Q5" s="762" t="s">
        <v>733</v>
      </c>
      <c r="R5" s="762" t="s">
        <v>737</v>
      </c>
      <c r="S5" s="762" t="s">
        <v>734</v>
      </c>
    </row>
    <row r="6" spans="1:19" ht="24" customHeight="1">
      <c r="A6" s="761"/>
      <c r="B6" s="761"/>
      <c r="C6" s="552"/>
      <c r="D6" s="551" t="s">
        <v>671</v>
      </c>
      <c r="E6" s="551" t="s">
        <v>672</v>
      </c>
      <c r="F6" s="551" t="s">
        <v>673</v>
      </c>
      <c r="G6" s="551" t="s">
        <v>674</v>
      </c>
      <c r="H6" s="551" t="s">
        <v>675</v>
      </c>
      <c r="I6" s="552"/>
      <c r="J6" s="551" t="s">
        <v>671</v>
      </c>
      <c r="K6" s="551" t="s">
        <v>672</v>
      </c>
      <c r="L6" s="551" t="s">
        <v>673</v>
      </c>
      <c r="M6" s="551" t="s">
        <v>674</v>
      </c>
      <c r="N6" s="553" t="s">
        <v>675</v>
      </c>
      <c r="O6" s="762"/>
      <c r="P6" s="762"/>
      <c r="Q6" s="762"/>
      <c r="R6" s="762"/>
      <c r="S6" s="762"/>
    </row>
    <row r="7" spans="1:19">
      <c r="A7" s="543">
        <v>1</v>
      </c>
      <c r="B7" s="546" t="s">
        <v>726</v>
      </c>
      <c r="C7" s="631">
        <v>0</v>
      </c>
      <c r="D7" s="631">
        <v>0</v>
      </c>
      <c r="E7" s="631">
        <v>0</v>
      </c>
      <c r="F7" s="631">
        <v>0</v>
      </c>
      <c r="G7" s="631">
        <v>0</v>
      </c>
      <c r="H7" s="631">
        <v>0</v>
      </c>
      <c r="I7" s="631">
        <v>0</v>
      </c>
      <c r="J7" s="631">
        <v>0</v>
      </c>
      <c r="K7" s="631">
        <v>0</v>
      </c>
      <c r="L7" s="631">
        <v>0</v>
      </c>
      <c r="M7" s="631">
        <v>0</v>
      </c>
      <c r="N7" s="631">
        <v>0</v>
      </c>
      <c r="O7" s="631">
        <v>0</v>
      </c>
      <c r="P7" s="633">
        <v>0</v>
      </c>
      <c r="Q7" s="633">
        <v>0</v>
      </c>
      <c r="R7" s="633">
        <v>0</v>
      </c>
      <c r="S7" s="631">
        <v>0</v>
      </c>
    </row>
    <row r="8" spans="1:19">
      <c r="A8" s="543">
        <v>2</v>
      </c>
      <c r="B8" s="547" t="s">
        <v>725</v>
      </c>
      <c r="C8" s="631">
        <v>57706787.939999938</v>
      </c>
      <c r="D8" s="631">
        <v>48636362.050000049</v>
      </c>
      <c r="E8" s="631">
        <v>3074717.4699999993</v>
      </c>
      <c r="F8" s="631">
        <v>5012797.9899999974</v>
      </c>
      <c r="G8" s="631">
        <v>257506.30999999997</v>
      </c>
      <c r="H8" s="631">
        <v>725404.12000000034</v>
      </c>
      <c r="I8" s="631">
        <v>3638196.0300000068</v>
      </c>
      <c r="J8" s="631">
        <v>972727.42000000097</v>
      </c>
      <c r="K8" s="631">
        <v>307471.80999999982</v>
      </c>
      <c r="L8" s="631">
        <v>1503839.47</v>
      </c>
      <c r="M8" s="631">
        <v>128753.20999999999</v>
      </c>
      <c r="N8" s="631">
        <v>725404.12000000023</v>
      </c>
      <c r="O8" s="631">
        <v>2419</v>
      </c>
      <c r="P8" s="633">
        <v>0.12166459830283551</v>
      </c>
      <c r="Q8" s="633">
        <v>0.12617508687051068</v>
      </c>
      <c r="R8" s="633">
        <v>0.12166459830283551</v>
      </c>
      <c r="S8" s="631">
        <v>82.150838129372914</v>
      </c>
    </row>
    <row r="9" spans="1:19">
      <c r="A9" s="543">
        <v>3</v>
      </c>
      <c r="B9" s="547" t="s">
        <v>724</v>
      </c>
      <c r="C9" s="631">
        <v>0</v>
      </c>
      <c r="D9" s="631">
        <v>0</v>
      </c>
      <c r="E9" s="631">
        <v>0</v>
      </c>
      <c r="F9" s="631">
        <v>0</v>
      </c>
      <c r="G9" s="631">
        <v>0</v>
      </c>
      <c r="H9" s="631">
        <v>0</v>
      </c>
      <c r="I9" s="631">
        <v>0</v>
      </c>
      <c r="J9" s="631">
        <v>0</v>
      </c>
      <c r="K9" s="631">
        <v>0</v>
      </c>
      <c r="L9" s="631">
        <v>0</v>
      </c>
      <c r="M9" s="631">
        <v>0</v>
      </c>
      <c r="N9" s="631">
        <v>0</v>
      </c>
      <c r="O9" s="631">
        <v>0</v>
      </c>
      <c r="P9" s="633">
        <v>0</v>
      </c>
      <c r="Q9" s="633">
        <v>0</v>
      </c>
      <c r="R9" s="633">
        <v>0</v>
      </c>
      <c r="S9" s="631">
        <v>0</v>
      </c>
    </row>
    <row r="10" spans="1:19">
      <c r="A10" s="543">
        <v>4</v>
      </c>
      <c r="B10" s="547" t="s">
        <v>723</v>
      </c>
      <c r="C10" s="631">
        <v>0</v>
      </c>
      <c r="D10" s="631">
        <v>0</v>
      </c>
      <c r="E10" s="631">
        <v>0</v>
      </c>
      <c r="F10" s="631">
        <v>0</v>
      </c>
      <c r="G10" s="631">
        <v>0</v>
      </c>
      <c r="H10" s="631">
        <v>0</v>
      </c>
      <c r="I10" s="631">
        <v>0</v>
      </c>
      <c r="J10" s="631">
        <v>0</v>
      </c>
      <c r="K10" s="631">
        <v>0</v>
      </c>
      <c r="L10" s="631">
        <v>0</v>
      </c>
      <c r="M10" s="631">
        <v>0</v>
      </c>
      <c r="N10" s="631">
        <v>0</v>
      </c>
      <c r="O10" s="631">
        <v>0</v>
      </c>
      <c r="P10" s="633">
        <v>0</v>
      </c>
      <c r="Q10" s="633">
        <v>0</v>
      </c>
      <c r="R10" s="633">
        <v>0</v>
      </c>
      <c r="S10" s="631">
        <v>0</v>
      </c>
    </row>
    <row r="11" spans="1:19">
      <c r="A11" s="543">
        <v>5</v>
      </c>
      <c r="B11" s="547" t="s">
        <v>722</v>
      </c>
      <c r="C11" s="631">
        <v>376243.62000000011</v>
      </c>
      <c r="D11" s="631">
        <v>336341.21000000008</v>
      </c>
      <c r="E11" s="631">
        <v>18275.53</v>
      </c>
      <c r="F11" s="631">
        <v>1473.2900000000002</v>
      </c>
      <c r="G11" s="631">
        <v>1706.6</v>
      </c>
      <c r="H11" s="631">
        <v>18446.989999999998</v>
      </c>
      <c r="I11" s="631">
        <v>28292.807999999997</v>
      </c>
      <c r="J11" s="631">
        <v>6726.9000000000015</v>
      </c>
      <c r="K11" s="631">
        <v>1823.6079999999999</v>
      </c>
      <c r="L11" s="631">
        <v>442.00000000000006</v>
      </c>
      <c r="M11" s="631">
        <v>853.31000000000006</v>
      </c>
      <c r="N11" s="631">
        <v>18446.989999999998</v>
      </c>
      <c r="O11" s="631">
        <v>569</v>
      </c>
      <c r="P11" s="633">
        <v>0.15690600826666515</v>
      </c>
      <c r="Q11" s="633">
        <v>0.15810600826666507</v>
      </c>
      <c r="R11" s="633">
        <v>0.15690600826666515</v>
      </c>
      <c r="S11" s="631">
        <v>10.138984931270516</v>
      </c>
    </row>
    <row r="12" spans="1:19">
      <c r="A12" s="543">
        <v>6</v>
      </c>
      <c r="B12" s="547" t="s">
        <v>721</v>
      </c>
      <c r="C12" s="631">
        <v>409897.36999999994</v>
      </c>
      <c r="D12" s="631">
        <v>306383.05000000005</v>
      </c>
      <c r="E12" s="631">
        <v>25092.719999999998</v>
      </c>
      <c r="F12" s="631">
        <v>11244.669999999998</v>
      </c>
      <c r="G12" s="631">
        <v>12881.269999999999</v>
      </c>
      <c r="H12" s="631">
        <v>54295.659999999996</v>
      </c>
      <c r="I12" s="631">
        <v>72742.241999999984</v>
      </c>
      <c r="J12" s="631">
        <v>6127.670000000001</v>
      </c>
      <c r="K12" s="631">
        <v>2504.8519999999999</v>
      </c>
      <c r="L12" s="631">
        <v>3373.41</v>
      </c>
      <c r="M12" s="631">
        <v>6440.65</v>
      </c>
      <c r="N12" s="631">
        <v>54295.659999999996</v>
      </c>
      <c r="O12" s="631">
        <v>319</v>
      </c>
      <c r="P12" s="633">
        <v>0.22512955831180803</v>
      </c>
      <c r="Q12" s="633">
        <v>0.34203302649148493</v>
      </c>
      <c r="R12" s="633">
        <v>0.22270633805237647</v>
      </c>
      <c r="S12" s="631">
        <v>80.656212156228221</v>
      </c>
    </row>
    <row r="13" spans="1:19">
      <c r="A13" s="543">
        <v>7</v>
      </c>
      <c r="B13" s="547" t="s">
        <v>720</v>
      </c>
      <c r="C13" s="631">
        <v>92040662.500000045</v>
      </c>
      <c r="D13" s="631">
        <v>75732486.189999983</v>
      </c>
      <c r="E13" s="631">
        <v>5249229.5199999977</v>
      </c>
      <c r="F13" s="631">
        <v>10606053.049999997</v>
      </c>
      <c r="G13" s="631">
        <v>141880.62999999998</v>
      </c>
      <c r="H13" s="631">
        <v>311013.11</v>
      </c>
      <c r="I13" s="631">
        <v>5603342.1100000096</v>
      </c>
      <c r="J13" s="631">
        <v>1514649.8000000012</v>
      </c>
      <c r="K13" s="631">
        <v>524922.96</v>
      </c>
      <c r="L13" s="631">
        <v>3181815.919999999</v>
      </c>
      <c r="M13" s="631">
        <v>70940.320000000007</v>
      </c>
      <c r="N13" s="631">
        <v>311013.11</v>
      </c>
      <c r="O13" s="631">
        <v>866</v>
      </c>
      <c r="P13" s="633">
        <v>8.3146058021105612E-2</v>
      </c>
      <c r="Q13" s="633">
        <v>8.7804821892661575E-2</v>
      </c>
      <c r="R13" s="633">
        <v>8.3146058021105543E-2</v>
      </c>
      <c r="S13" s="631">
        <v>142.85169070657565</v>
      </c>
    </row>
    <row r="14" spans="1:19">
      <c r="A14" s="554">
        <v>7.1</v>
      </c>
      <c r="B14" s="548" t="s">
        <v>729</v>
      </c>
      <c r="C14" s="631">
        <v>72309167.400000021</v>
      </c>
      <c r="D14" s="631">
        <v>59793650.290000007</v>
      </c>
      <c r="E14" s="631">
        <v>4746968.1699999981</v>
      </c>
      <c r="F14" s="631">
        <v>7467515.2000000011</v>
      </c>
      <c r="G14" s="631">
        <v>141880.62999999998</v>
      </c>
      <c r="H14" s="631">
        <v>159153.10999999999</v>
      </c>
      <c r="I14" s="631">
        <v>4140917.8600000008</v>
      </c>
      <c r="J14" s="631">
        <v>1195873.0400000007</v>
      </c>
      <c r="K14" s="631">
        <v>474696.82</v>
      </c>
      <c r="L14" s="631">
        <v>2240254.5699999994</v>
      </c>
      <c r="M14" s="631">
        <v>70940.320000000007</v>
      </c>
      <c r="N14" s="631">
        <v>159153.10999999999</v>
      </c>
      <c r="O14" s="631">
        <v>569</v>
      </c>
      <c r="P14" s="633">
        <v>8.1616943950719542E-2</v>
      </c>
      <c r="Q14" s="633">
        <v>8.6294933867573587E-2</v>
      </c>
      <c r="R14" s="633">
        <v>8.1616943950719542E-2</v>
      </c>
      <c r="S14" s="631">
        <v>144.99387994146628</v>
      </c>
    </row>
    <row r="15" spans="1:19">
      <c r="A15" s="554">
        <v>7.2</v>
      </c>
      <c r="B15" s="548" t="s">
        <v>731</v>
      </c>
      <c r="C15" s="631">
        <v>6744327.089999998</v>
      </c>
      <c r="D15" s="631">
        <v>5896870.2299999986</v>
      </c>
      <c r="E15" s="631">
        <v>0</v>
      </c>
      <c r="F15" s="631">
        <v>847456.86</v>
      </c>
      <c r="G15" s="631">
        <v>0</v>
      </c>
      <c r="H15" s="631">
        <v>0</v>
      </c>
      <c r="I15" s="631">
        <v>372174.47999999986</v>
      </c>
      <c r="J15" s="631">
        <v>117937.42000000006</v>
      </c>
      <c r="K15" s="631">
        <v>0</v>
      </c>
      <c r="L15" s="631">
        <v>254237.06</v>
      </c>
      <c r="M15" s="631">
        <v>0</v>
      </c>
      <c r="N15" s="631">
        <v>0</v>
      </c>
      <c r="O15" s="631">
        <v>65</v>
      </c>
      <c r="P15" s="633">
        <v>9.3545023523910989E-2</v>
      </c>
      <c r="Q15" s="633">
        <v>8.896283422946645E-2</v>
      </c>
      <c r="R15" s="633">
        <v>9.3545023523910989E-2</v>
      </c>
      <c r="S15" s="631">
        <v>141.40288082305929</v>
      </c>
    </row>
    <row r="16" spans="1:19">
      <c r="A16" s="554">
        <v>7.3</v>
      </c>
      <c r="B16" s="548" t="s">
        <v>728</v>
      </c>
      <c r="C16" s="631">
        <v>12987168.009999987</v>
      </c>
      <c r="D16" s="631">
        <v>10041965.669999987</v>
      </c>
      <c r="E16" s="631">
        <v>502261.35000000009</v>
      </c>
      <c r="F16" s="631">
        <v>2291080.9900000002</v>
      </c>
      <c r="G16" s="631">
        <v>0</v>
      </c>
      <c r="H16" s="631">
        <v>151860</v>
      </c>
      <c r="I16" s="631">
        <v>1090249.7699999998</v>
      </c>
      <c r="J16" s="631">
        <v>200839.34000000003</v>
      </c>
      <c r="K16" s="631">
        <v>50226.14</v>
      </c>
      <c r="L16" s="631">
        <v>687324.29000000015</v>
      </c>
      <c r="M16" s="631">
        <v>0</v>
      </c>
      <c r="N16" s="631">
        <v>151860</v>
      </c>
      <c r="O16" s="631">
        <v>232</v>
      </c>
      <c r="P16" s="633">
        <v>8.6259511278163559E-2</v>
      </c>
      <c r="Q16" s="633">
        <v>9.5610121085650659E-2</v>
      </c>
      <c r="R16" s="633">
        <v>8.6259511278163559E-2</v>
      </c>
      <c r="S16" s="631">
        <v>131.67691633461314</v>
      </c>
    </row>
    <row r="17" spans="1:19">
      <c r="A17" s="543">
        <v>8</v>
      </c>
      <c r="B17" s="547" t="s">
        <v>727</v>
      </c>
      <c r="C17" s="631">
        <v>0</v>
      </c>
      <c r="D17" s="631">
        <v>0</v>
      </c>
      <c r="E17" s="631">
        <v>0</v>
      </c>
      <c r="F17" s="631">
        <v>0</v>
      </c>
      <c r="G17" s="631">
        <v>0</v>
      </c>
      <c r="H17" s="631">
        <v>0</v>
      </c>
      <c r="I17" s="631">
        <v>0</v>
      </c>
      <c r="J17" s="631">
        <v>0</v>
      </c>
      <c r="K17" s="631">
        <v>0</v>
      </c>
      <c r="L17" s="631">
        <v>0</v>
      </c>
      <c r="M17" s="631">
        <v>0</v>
      </c>
      <c r="N17" s="631">
        <v>0</v>
      </c>
      <c r="O17" s="631">
        <v>0</v>
      </c>
      <c r="P17" s="633">
        <v>0</v>
      </c>
      <c r="Q17" s="633">
        <v>0</v>
      </c>
      <c r="R17" s="633">
        <v>0</v>
      </c>
      <c r="S17" s="631">
        <v>0</v>
      </c>
    </row>
    <row r="18" spans="1:19">
      <c r="A18" s="544">
        <v>9</v>
      </c>
      <c r="B18" s="549" t="s">
        <v>719</v>
      </c>
      <c r="C18" s="631">
        <v>0</v>
      </c>
      <c r="D18" s="631">
        <v>0</v>
      </c>
      <c r="E18" s="631">
        <v>0</v>
      </c>
      <c r="F18" s="631">
        <v>0</v>
      </c>
      <c r="G18" s="631">
        <v>0</v>
      </c>
      <c r="H18" s="631">
        <v>0</v>
      </c>
      <c r="I18" s="631">
        <v>0</v>
      </c>
      <c r="J18" s="631">
        <v>0</v>
      </c>
      <c r="K18" s="631">
        <v>0</v>
      </c>
      <c r="L18" s="631">
        <v>0</v>
      </c>
      <c r="M18" s="631">
        <v>0</v>
      </c>
      <c r="N18" s="631">
        <v>0</v>
      </c>
      <c r="O18" s="631">
        <v>0</v>
      </c>
      <c r="P18" s="633">
        <v>0</v>
      </c>
      <c r="Q18" s="633">
        <v>0</v>
      </c>
      <c r="R18" s="633">
        <v>0</v>
      </c>
      <c r="S18" s="631">
        <v>0</v>
      </c>
    </row>
    <row r="19" spans="1:19">
      <c r="A19" s="545">
        <v>10</v>
      </c>
      <c r="B19" s="550" t="s">
        <v>730</v>
      </c>
      <c r="C19" s="632">
        <v>150533591.42999998</v>
      </c>
      <c r="D19" s="632">
        <v>125011572.50000003</v>
      </c>
      <c r="E19" s="632">
        <v>8367315.2399999965</v>
      </c>
      <c r="F19" s="632">
        <v>15631568.999999996</v>
      </c>
      <c r="G19" s="632">
        <v>413974.80999999994</v>
      </c>
      <c r="H19" s="632">
        <v>1109159.8800000004</v>
      </c>
      <c r="I19" s="632">
        <v>9342573.1900000162</v>
      </c>
      <c r="J19" s="632">
        <v>2500231.7900000024</v>
      </c>
      <c r="K19" s="632">
        <v>836723.22999999975</v>
      </c>
      <c r="L19" s="632">
        <v>4689470.7999999989</v>
      </c>
      <c r="M19" s="632">
        <v>206987.49</v>
      </c>
      <c r="N19" s="632">
        <v>1109159.8800000004</v>
      </c>
      <c r="O19" s="632">
        <v>4173</v>
      </c>
      <c r="P19" s="634">
        <v>9.8479332190119215E-2</v>
      </c>
      <c r="Q19" s="634">
        <v>0.10338196030608518</v>
      </c>
      <c r="R19" s="634">
        <v>9.8476445852196101E-2</v>
      </c>
      <c r="S19" s="632">
        <v>119.08106738335353</v>
      </c>
    </row>
    <row r="20" spans="1:19" ht="25.5">
      <c r="A20" s="554">
        <v>10.1</v>
      </c>
      <c r="B20" s="548" t="s">
        <v>735</v>
      </c>
      <c r="C20" s="631">
        <v>0</v>
      </c>
      <c r="D20" s="631">
        <v>0</v>
      </c>
      <c r="E20" s="631">
        <v>0</v>
      </c>
      <c r="F20" s="631">
        <v>0</v>
      </c>
      <c r="G20" s="631">
        <v>0</v>
      </c>
      <c r="H20" s="631">
        <v>0</v>
      </c>
      <c r="I20" s="631">
        <v>0</v>
      </c>
      <c r="J20" s="631">
        <v>0</v>
      </c>
      <c r="K20" s="631">
        <v>0</v>
      </c>
      <c r="L20" s="631">
        <v>0</v>
      </c>
      <c r="M20" s="631">
        <v>0</v>
      </c>
      <c r="N20" s="631">
        <v>0</v>
      </c>
      <c r="O20" s="631">
        <v>0</v>
      </c>
      <c r="P20" s="633">
        <v>0</v>
      </c>
      <c r="Q20" s="633">
        <v>0</v>
      </c>
      <c r="R20" s="633">
        <v>0</v>
      </c>
      <c r="S20" s="631">
        <v>0</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C33" sqref="C33:H40"/>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JSC " Halyk Bank Georgia"</v>
      </c>
    </row>
    <row r="2" spans="1:8">
      <c r="A2" s="2" t="s">
        <v>31</v>
      </c>
      <c r="B2" s="436">
        <f>'1. key ratios '!B2</f>
        <v>44651</v>
      </c>
    </row>
    <row r="3" spans="1:8">
      <c r="A3" s="2"/>
    </row>
    <row r="4" spans="1:8" ht="15" thickBot="1">
      <c r="A4" s="18" t="s">
        <v>32</v>
      </c>
      <c r="B4" s="19" t="s">
        <v>33</v>
      </c>
      <c r="C4" s="18"/>
      <c r="D4" s="20"/>
      <c r="E4" s="20"/>
      <c r="F4" s="21"/>
      <c r="G4" s="21"/>
      <c r="H4" s="22" t="s">
        <v>73</v>
      </c>
    </row>
    <row r="5" spans="1:8">
      <c r="A5" s="23"/>
      <c r="B5" s="24"/>
      <c r="C5" s="637" t="s">
        <v>68</v>
      </c>
      <c r="D5" s="638"/>
      <c r="E5" s="639"/>
      <c r="F5" s="637" t="s">
        <v>72</v>
      </c>
      <c r="G5" s="638"/>
      <c r="H5" s="640"/>
    </row>
    <row r="6" spans="1:8">
      <c r="A6" s="25" t="s">
        <v>6</v>
      </c>
      <c r="B6" s="26" t="s">
        <v>34</v>
      </c>
      <c r="C6" s="27" t="s">
        <v>69</v>
      </c>
      <c r="D6" s="27" t="s">
        <v>70</v>
      </c>
      <c r="E6" s="27" t="s">
        <v>71</v>
      </c>
      <c r="F6" s="27" t="s">
        <v>69</v>
      </c>
      <c r="G6" s="27" t="s">
        <v>70</v>
      </c>
      <c r="H6" s="28" t="s">
        <v>71</v>
      </c>
    </row>
    <row r="7" spans="1:8">
      <c r="A7" s="25">
        <v>1</v>
      </c>
      <c r="B7" s="29" t="s">
        <v>35</v>
      </c>
      <c r="C7" s="30">
        <v>4872079</v>
      </c>
      <c r="D7" s="30">
        <v>7249972</v>
      </c>
      <c r="E7" s="31">
        <f>C7+D7</f>
        <v>12122051</v>
      </c>
      <c r="F7" s="30">
        <v>4236958</v>
      </c>
      <c r="G7" s="30">
        <v>6221706</v>
      </c>
      <c r="H7" s="32">
        <f>F7+G7</f>
        <v>10458664</v>
      </c>
    </row>
    <row r="8" spans="1:8">
      <c r="A8" s="25">
        <v>2</v>
      </c>
      <c r="B8" s="29" t="s">
        <v>36</v>
      </c>
      <c r="C8" s="30">
        <v>59241746</v>
      </c>
      <c r="D8" s="30">
        <v>115140854</v>
      </c>
      <c r="E8" s="31">
        <f t="shared" ref="E8:E13" si="0">C8+D8</f>
        <v>174382600</v>
      </c>
      <c r="F8" s="30">
        <v>321978</v>
      </c>
      <c r="G8" s="30">
        <v>77251898</v>
      </c>
      <c r="H8" s="32">
        <f t="shared" ref="H8:H13" si="1">F8+G8</f>
        <v>77573876</v>
      </c>
    </row>
    <row r="9" spans="1:8">
      <c r="A9" s="25">
        <v>3</v>
      </c>
      <c r="B9" s="29" t="s">
        <v>37</v>
      </c>
      <c r="C9" s="30">
        <v>13495634</v>
      </c>
      <c r="D9" s="30">
        <v>27408015</v>
      </c>
      <c r="E9" s="31">
        <f t="shared" si="0"/>
        <v>40903649</v>
      </c>
      <c r="F9" s="30">
        <v>20926611</v>
      </c>
      <c r="G9" s="30">
        <v>13060625.000000002</v>
      </c>
      <c r="H9" s="32">
        <f t="shared" si="1"/>
        <v>33987236</v>
      </c>
    </row>
    <row r="10" spans="1:8">
      <c r="A10" s="25">
        <v>4</v>
      </c>
      <c r="B10" s="29" t="s">
        <v>38</v>
      </c>
      <c r="C10" s="30">
        <v>0</v>
      </c>
      <c r="D10" s="30">
        <v>0</v>
      </c>
      <c r="E10" s="31">
        <f t="shared" si="0"/>
        <v>0</v>
      </c>
      <c r="F10" s="30">
        <v>0</v>
      </c>
      <c r="G10" s="30">
        <v>0</v>
      </c>
      <c r="H10" s="32">
        <f t="shared" si="1"/>
        <v>0</v>
      </c>
    </row>
    <row r="11" spans="1:8">
      <c r="A11" s="25">
        <v>5</v>
      </c>
      <c r="B11" s="29" t="s">
        <v>39</v>
      </c>
      <c r="C11" s="30">
        <v>16603179</v>
      </c>
      <c r="D11" s="30">
        <v>0</v>
      </c>
      <c r="E11" s="31">
        <f t="shared" si="0"/>
        <v>16603179</v>
      </c>
      <c r="F11" s="30">
        <v>16590651</v>
      </c>
      <c r="G11" s="30">
        <v>0</v>
      </c>
      <c r="H11" s="32">
        <f t="shared" si="1"/>
        <v>16590651</v>
      </c>
    </row>
    <row r="12" spans="1:8">
      <c r="A12" s="25">
        <v>6.1</v>
      </c>
      <c r="B12" s="33" t="s">
        <v>40</v>
      </c>
      <c r="C12" s="30">
        <v>202619300.94999999</v>
      </c>
      <c r="D12" s="30">
        <v>523457672.05000001</v>
      </c>
      <c r="E12" s="31">
        <f t="shared" si="0"/>
        <v>726076973</v>
      </c>
      <c r="F12" s="30">
        <v>145422770.47</v>
      </c>
      <c r="G12" s="30">
        <v>391197762.20999998</v>
      </c>
      <c r="H12" s="32">
        <f t="shared" si="1"/>
        <v>536620532.67999995</v>
      </c>
    </row>
    <row r="13" spans="1:8">
      <c r="A13" s="25">
        <v>6.2</v>
      </c>
      <c r="B13" s="33" t="s">
        <v>41</v>
      </c>
      <c r="C13" s="30">
        <v>-10145242.949999997</v>
      </c>
      <c r="D13" s="30">
        <v>-28466941.050000001</v>
      </c>
      <c r="E13" s="31">
        <f t="shared" si="0"/>
        <v>-38612184</v>
      </c>
      <c r="F13" s="30">
        <v>-17299431</v>
      </c>
      <c r="G13" s="30">
        <v>-29299554</v>
      </c>
      <c r="H13" s="32">
        <f t="shared" si="1"/>
        <v>-46598985</v>
      </c>
    </row>
    <row r="14" spans="1:8">
      <c r="A14" s="25">
        <v>6</v>
      </c>
      <c r="B14" s="29" t="s">
        <v>42</v>
      </c>
      <c r="C14" s="31">
        <f>C12-C13</f>
        <v>212764543.89999998</v>
      </c>
      <c r="D14" s="31">
        <f>D12-D13</f>
        <v>551924613.10000002</v>
      </c>
      <c r="E14" s="31">
        <f t="shared" ref="E14:E15" si="2">C14+D14</f>
        <v>764689157</v>
      </c>
      <c r="F14" s="31">
        <f>F12-F13</f>
        <v>162722201.47</v>
      </c>
      <c r="G14" s="31">
        <f>G12-G13</f>
        <v>420497316.20999998</v>
      </c>
      <c r="H14" s="32">
        <f t="shared" ref="H14:H34" si="3">F14+G14</f>
        <v>583219517.67999995</v>
      </c>
    </row>
    <row r="15" spans="1:8">
      <c r="A15" s="25">
        <v>7</v>
      </c>
      <c r="B15" s="29" t="s">
        <v>43</v>
      </c>
      <c r="C15" s="30">
        <v>2749723</v>
      </c>
      <c r="D15" s="30">
        <v>4524792</v>
      </c>
      <c r="E15" s="31">
        <f t="shared" si="2"/>
        <v>7274515</v>
      </c>
      <c r="F15" s="30">
        <v>2573954</v>
      </c>
      <c r="G15" s="30">
        <v>5000543</v>
      </c>
      <c r="H15" s="32">
        <f t="shared" si="3"/>
        <v>7574497</v>
      </c>
    </row>
    <row r="16" spans="1:8">
      <c r="A16" s="25">
        <v>8</v>
      </c>
      <c r="B16" s="29" t="s">
        <v>198</v>
      </c>
      <c r="C16" s="30">
        <v>7828664.4400000004</v>
      </c>
      <c r="D16" s="30">
        <v>0</v>
      </c>
      <c r="E16" s="31">
        <f t="shared" ref="E16:E19" si="4">C16+D16</f>
        <v>7828664.4400000004</v>
      </c>
      <c r="F16" s="30">
        <v>10634157</v>
      </c>
      <c r="G16" s="30">
        <v>0</v>
      </c>
      <c r="H16" s="32">
        <f t="shared" ref="H16:H19" si="5">F16+G16</f>
        <v>10634157</v>
      </c>
    </row>
    <row r="17" spans="1:8">
      <c r="A17" s="25">
        <v>9</v>
      </c>
      <c r="B17" s="29" t="s">
        <v>44</v>
      </c>
      <c r="C17" s="30">
        <v>54000</v>
      </c>
      <c r="D17" s="30">
        <v>0</v>
      </c>
      <c r="E17" s="31">
        <f t="shared" si="4"/>
        <v>54000</v>
      </c>
      <c r="F17" s="30">
        <v>54000</v>
      </c>
      <c r="G17" s="30">
        <v>0</v>
      </c>
      <c r="H17" s="32">
        <f t="shared" si="5"/>
        <v>54000</v>
      </c>
    </row>
    <row r="18" spans="1:8">
      <c r="A18" s="25">
        <v>10</v>
      </c>
      <c r="B18" s="29" t="s">
        <v>45</v>
      </c>
      <c r="C18" s="30">
        <v>21450586</v>
      </c>
      <c r="D18" s="30">
        <v>0</v>
      </c>
      <c r="E18" s="31">
        <f t="shared" si="4"/>
        <v>21450586</v>
      </c>
      <c r="F18" s="30">
        <v>20680334</v>
      </c>
      <c r="G18" s="30">
        <v>0</v>
      </c>
      <c r="H18" s="32">
        <f t="shared" si="5"/>
        <v>20680334</v>
      </c>
    </row>
    <row r="19" spans="1:8">
      <c r="A19" s="25">
        <v>11</v>
      </c>
      <c r="B19" s="29" t="s">
        <v>46</v>
      </c>
      <c r="C19" s="30">
        <v>5599784.7800000999</v>
      </c>
      <c r="D19" s="30">
        <v>3765204.46</v>
      </c>
      <c r="E19" s="31">
        <f t="shared" si="4"/>
        <v>9364989.2400000989</v>
      </c>
      <c r="F19" s="30">
        <v>4531432.62</v>
      </c>
      <c r="G19" s="30">
        <v>1355759</v>
      </c>
      <c r="H19" s="32">
        <f t="shared" si="5"/>
        <v>5887191.6200000001</v>
      </c>
    </row>
    <row r="20" spans="1:8">
      <c r="A20" s="25">
        <v>12</v>
      </c>
      <c r="B20" s="35" t="s">
        <v>47</v>
      </c>
      <c r="C20" s="31">
        <f>SUM(C7:C11)+SUM(C14:C19)</f>
        <v>344659940.12000006</v>
      </c>
      <c r="D20" s="31">
        <f>SUM(D7:D11)+SUM(D14:D19)</f>
        <v>710013450.56000006</v>
      </c>
      <c r="E20" s="31">
        <f>C20+D20</f>
        <v>1054673390.6800001</v>
      </c>
      <c r="F20" s="31">
        <f>SUM(F7:F11)+SUM(F14:F19)</f>
        <v>243272277.09</v>
      </c>
      <c r="G20" s="31">
        <f>SUM(G7:G11)+SUM(G14:G19)</f>
        <v>523387847.20999998</v>
      </c>
      <c r="H20" s="32">
        <f t="shared" si="3"/>
        <v>766660124.29999995</v>
      </c>
    </row>
    <row r="21" spans="1:8">
      <c r="A21" s="25"/>
      <c r="B21" s="26" t="s">
        <v>48</v>
      </c>
      <c r="C21" s="36"/>
      <c r="D21" s="36"/>
      <c r="E21" s="36"/>
      <c r="F21" s="37"/>
      <c r="G21" s="38"/>
      <c r="H21" s="39"/>
    </row>
    <row r="22" spans="1:8">
      <c r="A22" s="25">
        <v>13</v>
      </c>
      <c r="B22" s="29" t="s">
        <v>49</v>
      </c>
      <c r="C22" s="30">
        <v>0</v>
      </c>
      <c r="D22" s="30">
        <v>51717055</v>
      </c>
      <c r="E22" s="31">
        <f>C22+D22</f>
        <v>51717055</v>
      </c>
      <c r="F22" s="30">
        <v>0</v>
      </c>
      <c r="G22" s="30">
        <v>96016729</v>
      </c>
      <c r="H22" s="32">
        <f t="shared" si="3"/>
        <v>96016729</v>
      </c>
    </row>
    <row r="23" spans="1:8">
      <c r="A23" s="25">
        <v>14</v>
      </c>
      <c r="B23" s="29" t="s">
        <v>50</v>
      </c>
      <c r="C23" s="30">
        <v>140881083.46000013</v>
      </c>
      <c r="D23" s="30">
        <v>76110954.270000026</v>
      </c>
      <c r="E23" s="31">
        <f t="shared" ref="E23:E30" si="6">C23+D23</f>
        <v>216992037.73000014</v>
      </c>
      <c r="F23" s="30">
        <v>45968794.030000024</v>
      </c>
      <c r="G23" s="30">
        <v>65258175.910000019</v>
      </c>
      <c r="H23" s="32">
        <f t="shared" ref="H23:H30" si="7">F23+G23</f>
        <v>111226969.94000004</v>
      </c>
    </row>
    <row r="24" spans="1:8">
      <c r="A24" s="25">
        <v>15</v>
      </c>
      <c r="B24" s="29" t="s">
        <v>51</v>
      </c>
      <c r="C24" s="30">
        <v>579225.24</v>
      </c>
      <c r="D24" s="30">
        <v>7992405.7199999997</v>
      </c>
      <c r="E24" s="31">
        <f t="shared" si="6"/>
        <v>8571630.959999999</v>
      </c>
      <c r="F24" s="30">
        <v>3720741.3600000013</v>
      </c>
      <c r="G24" s="30">
        <v>17497081.540000007</v>
      </c>
      <c r="H24" s="32">
        <f t="shared" si="7"/>
        <v>21217822.900000006</v>
      </c>
    </row>
    <row r="25" spans="1:8">
      <c r="A25" s="25">
        <v>16</v>
      </c>
      <c r="B25" s="29" t="s">
        <v>52</v>
      </c>
      <c r="C25" s="30">
        <v>52147111.68</v>
      </c>
      <c r="D25" s="30">
        <v>54964386.300000012</v>
      </c>
      <c r="E25" s="31">
        <f t="shared" si="6"/>
        <v>107111497.98000002</v>
      </c>
      <c r="F25" s="30">
        <v>28508117.560000002</v>
      </c>
      <c r="G25" s="30">
        <v>40625276.900000006</v>
      </c>
      <c r="H25" s="32">
        <f t="shared" si="7"/>
        <v>69133394.460000008</v>
      </c>
    </row>
    <row r="26" spans="1:8">
      <c r="A26" s="25">
        <v>17</v>
      </c>
      <c r="B26" s="29" t="s">
        <v>53</v>
      </c>
      <c r="C26" s="30">
        <v>0</v>
      </c>
      <c r="D26" s="30">
        <v>0</v>
      </c>
      <c r="E26" s="31">
        <f t="shared" si="6"/>
        <v>0</v>
      </c>
      <c r="F26" s="30">
        <v>0</v>
      </c>
      <c r="G26" s="30">
        <v>0</v>
      </c>
      <c r="H26" s="32">
        <f t="shared" si="7"/>
        <v>0</v>
      </c>
    </row>
    <row r="27" spans="1:8">
      <c r="A27" s="25">
        <v>18</v>
      </c>
      <c r="B27" s="29" t="s">
        <v>54</v>
      </c>
      <c r="C27" s="30">
        <v>0</v>
      </c>
      <c r="D27" s="30">
        <v>416896320</v>
      </c>
      <c r="E27" s="31">
        <f t="shared" si="6"/>
        <v>416896320</v>
      </c>
      <c r="F27" s="30">
        <v>0</v>
      </c>
      <c r="G27" s="30">
        <v>226475560</v>
      </c>
      <c r="H27" s="32">
        <f t="shared" si="7"/>
        <v>226475560</v>
      </c>
    </row>
    <row r="28" spans="1:8">
      <c r="A28" s="25">
        <v>19</v>
      </c>
      <c r="B28" s="29" t="s">
        <v>55</v>
      </c>
      <c r="C28" s="30">
        <v>2922542</v>
      </c>
      <c r="D28" s="30">
        <v>11044786</v>
      </c>
      <c r="E28" s="31">
        <f t="shared" si="6"/>
        <v>13967328</v>
      </c>
      <c r="F28" s="30">
        <v>1226070</v>
      </c>
      <c r="G28" s="30">
        <v>7505602</v>
      </c>
      <c r="H28" s="32">
        <f t="shared" si="7"/>
        <v>8731672</v>
      </c>
    </row>
    <row r="29" spans="1:8">
      <c r="A29" s="25">
        <v>20</v>
      </c>
      <c r="B29" s="29" t="s">
        <v>56</v>
      </c>
      <c r="C29" s="30">
        <v>4761702.91</v>
      </c>
      <c r="D29" s="30">
        <v>5616139</v>
      </c>
      <c r="E29" s="31">
        <f t="shared" si="6"/>
        <v>10377841.91</v>
      </c>
      <c r="F29" s="30">
        <v>3373254</v>
      </c>
      <c r="G29" s="30">
        <v>3350733</v>
      </c>
      <c r="H29" s="32">
        <f t="shared" si="7"/>
        <v>6723987</v>
      </c>
    </row>
    <row r="30" spans="1:8">
      <c r="A30" s="25">
        <v>21</v>
      </c>
      <c r="B30" s="29" t="s">
        <v>57</v>
      </c>
      <c r="C30" s="30">
        <v>0</v>
      </c>
      <c r="D30" s="30">
        <v>31013000</v>
      </c>
      <c r="E30" s="31">
        <f t="shared" si="6"/>
        <v>31013000</v>
      </c>
      <c r="F30" s="30">
        <v>0</v>
      </c>
      <c r="G30" s="30">
        <v>34118000</v>
      </c>
      <c r="H30" s="32">
        <f t="shared" si="7"/>
        <v>34118000</v>
      </c>
    </row>
    <row r="31" spans="1:8">
      <c r="A31" s="25">
        <v>22</v>
      </c>
      <c r="B31" s="35" t="s">
        <v>58</v>
      </c>
      <c r="C31" s="31">
        <f>SUM(C22:C30)</f>
        <v>201291665.29000014</v>
      </c>
      <c r="D31" s="31">
        <f>SUM(D22:D30)</f>
        <v>655355046.29000008</v>
      </c>
      <c r="E31" s="31">
        <f>C31+D31</f>
        <v>856646711.58000016</v>
      </c>
      <c r="F31" s="31">
        <f>SUM(F22:F30)</f>
        <v>82796976.950000018</v>
      </c>
      <c r="G31" s="31">
        <f>SUM(G22:G30)</f>
        <v>490847158.35000002</v>
      </c>
      <c r="H31" s="32">
        <f t="shared" si="3"/>
        <v>573644135.30000007</v>
      </c>
    </row>
    <row r="32" spans="1:8">
      <c r="A32" s="25"/>
      <c r="B32" s="26" t="s">
        <v>59</v>
      </c>
      <c r="C32" s="36"/>
      <c r="D32" s="36"/>
      <c r="E32" s="30"/>
      <c r="F32" s="37"/>
      <c r="G32" s="38"/>
      <c r="H32" s="39"/>
    </row>
    <row r="33" spans="1:8">
      <c r="A33" s="25">
        <v>23</v>
      </c>
      <c r="B33" s="29" t="s">
        <v>60</v>
      </c>
      <c r="C33" s="30">
        <v>76000000</v>
      </c>
      <c r="D33" s="30">
        <v>0</v>
      </c>
      <c r="E33" s="31">
        <f t="shared" ref="E33:E34" si="8">C33+D33</f>
        <v>76000000</v>
      </c>
      <c r="F33" s="30">
        <v>76000000</v>
      </c>
      <c r="G33" s="30">
        <v>0</v>
      </c>
      <c r="H33" s="32">
        <f t="shared" si="3"/>
        <v>76000000</v>
      </c>
    </row>
    <row r="34" spans="1:8">
      <c r="A34" s="25">
        <v>24</v>
      </c>
      <c r="B34" s="29" t="s">
        <v>61</v>
      </c>
      <c r="C34" s="30">
        <v>0</v>
      </c>
      <c r="D34" s="30">
        <v>0</v>
      </c>
      <c r="E34" s="31">
        <f t="shared" si="8"/>
        <v>0</v>
      </c>
      <c r="F34" s="30">
        <v>0</v>
      </c>
      <c r="G34" s="30">
        <v>0</v>
      </c>
      <c r="H34" s="32">
        <f t="shared" si="3"/>
        <v>0</v>
      </c>
    </row>
    <row r="35" spans="1:8">
      <c r="A35" s="25">
        <v>25</v>
      </c>
      <c r="B35" s="34" t="s">
        <v>62</v>
      </c>
      <c r="C35" s="30">
        <v>0</v>
      </c>
      <c r="D35" s="30">
        <v>0</v>
      </c>
      <c r="E35" s="31">
        <f t="shared" ref="E35:E40" si="9">C35+D35</f>
        <v>0</v>
      </c>
      <c r="F35" s="30">
        <v>0</v>
      </c>
      <c r="G35" s="30">
        <v>0</v>
      </c>
      <c r="H35" s="32">
        <f t="shared" ref="H35:H40" si="10">F35+G35</f>
        <v>0</v>
      </c>
    </row>
    <row r="36" spans="1:8">
      <c r="A36" s="25">
        <v>26</v>
      </c>
      <c r="B36" s="29" t="s">
        <v>63</v>
      </c>
      <c r="C36" s="30">
        <v>0</v>
      </c>
      <c r="D36" s="30">
        <v>0</v>
      </c>
      <c r="E36" s="31">
        <f t="shared" si="9"/>
        <v>0</v>
      </c>
      <c r="F36" s="30">
        <v>0</v>
      </c>
      <c r="G36" s="30">
        <v>0</v>
      </c>
      <c r="H36" s="32">
        <f t="shared" si="10"/>
        <v>0</v>
      </c>
    </row>
    <row r="37" spans="1:8">
      <c r="A37" s="25">
        <v>27</v>
      </c>
      <c r="B37" s="29" t="s">
        <v>64</v>
      </c>
      <c r="C37" s="30">
        <v>0</v>
      </c>
      <c r="D37" s="30">
        <v>0</v>
      </c>
      <c r="E37" s="31">
        <f t="shared" si="9"/>
        <v>0</v>
      </c>
      <c r="F37" s="30">
        <v>0</v>
      </c>
      <c r="G37" s="30">
        <v>0</v>
      </c>
      <c r="H37" s="32">
        <f t="shared" si="10"/>
        <v>0</v>
      </c>
    </row>
    <row r="38" spans="1:8">
      <c r="A38" s="25">
        <v>28</v>
      </c>
      <c r="B38" s="29" t="s">
        <v>65</v>
      </c>
      <c r="C38" s="30">
        <v>42849533</v>
      </c>
      <c r="D38" s="30">
        <v>0</v>
      </c>
      <c r="E38" s="31">
        <f t="shared" si="9"/>
        <v>42849533</v>
      </c>
      <c r="F38" s="30">
        <v>21841961</v>
      </c>
      <c r="G38" s="30">
        <v>0</v>
      </c>
      <c r="H38" s="32">
        <f t="shared" si="10"/>
        <v>21841961</v>
      </c>
    </row>
    <row r="39" spans="1:8">
      <c r="A39" s="25">
        <v>29</v>
      </c>
      <c r="B39" s="29" t="s">
        <v>66</v>
      </c>
      <c r="C39" s="30">
        <v>1952778</v>
      </c>
      <c r="D39" s="30">
        <v>0</v>
      </c>
      <c r="E39" s="31">
        <f t="shared" si="9"/>
        <v>1952778</v>
      </c>
      <c r="F39" s="30">
        <v>1976058</v>
      </c>
      <c r="G39" s="30">
        <v>0</v>
      </c>
      <c r="H39" s="32">
        <f t="shared" si="10"/>
        <v>1976058</v>
      </c>
    </row>
    <row r="40" spans="1:8">
      <c r="A40" s="25">
        <v>30</v>
      </c>
      <c r="B40" s="279" t="s">
        <v>265</v>
      </c>
      <c r="C40" s="30">
        <v>120802311</v>
      </c>
      <c r="D40" s="30">
        <v>0</v>
      </c>
      <c r="E40" s="31">
        <f t="shared" si="9"/>
        <v>120802311</v>
      </c>
      <c r="F40" s="30">
        <v>99818019</v>
      </c>
      <c r="G40" s="30">
        <v>0</v>
      </c>
      <c r="H40" s="32">
        <f t="shared" si="10"/>
        <v>99818019</v>
      </c>
    </row>
    <row r="41" spans="1:8" ht="15" thickBot="1">
      <c r="A41" s="40">
        <v>31</v>
      </c>
      <c r="B41" s="41" t="s">
        <v>67</v>
      </c>
      <c r="C41" s="42">
        <f>C31+C40</f>
        <v>322093976.29000014</v>
      </c>
      <c r="D41" s="42">
        <f>D31+D40</f>
        <v>655355046.29000008</v>
      </c>
      <c r="E41" s="42">
        <f>C41+D41</f>
        <v>977449022.58000016</v>
      </c>
      <c r="F41" s="42">
        <f>F31+F40</f>
        <v>182614995.95000002</v>
      </c>
      <c r="G41" s="42">
        <f>G31+G40</f>
        <v>490847158.35000002</v>
      </c>
      <c r="H41" s="43">
        <f>F41+G41</f>
        <v>673462154.30000007</v>
      </c>
    </row>
    <row r="43" spans="1:8">
      <c r="B43" s="44"/>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7"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9.5703125" style="4" bestFit="1" customWidth="1"/>
    <col min="2" max="2" width="89.140625" style="4" customWidth="1"/>
    <col min="3" max="8" width="12.7109375" style="560" customWidth="1"/>
    <col min="9" max="9" width="8.85546875" style="4" customWidth="1"/>
    <col min="10" max="16384" width="9.140625" style="4"/>
  </cols>
  <sheetData>
    <row r="1" spans="1:8">
      <c r="A1" s="2" t="s">
        <v>30</v>
      </c>
      <c r="B1" s="3" t="str">
        <f>'Info '!C2</f>
        <v>JSC " Halyk Bank Georgia"</v>
      </c>
      <c r="C1" s="559"/>
    </row>
    <row r="2" spans="1:8">
      <c r="A2" s="2" t="s">
        <v>31</v>
      </c>
      <c r="B2" s="435">
        <f>'1. key ratios '!B2</f>
        <v>44651</v>
      </c>
      <c r="C2" s="559"/>
      <c r="D2" s="561"/>
      <c r="E2" s="561"/>
      <c r="F2" s="561"/>
      <c r="G2" s="561"/>
      <c r="H2" s="561"/>
    </row>
    <row r="3" spans="1:8">
      <c r="A3" s="2"/>
      <c r="B3" s="3"/>
      <c r="C3" s="562"/>
      <c r="D3" s="561"/>
      <c r="E3" s="561"/>
      <c r="F3" s="561"/>
      <c r="G3" s="561"/>
      <c r="H3" s="561"/>
    </row>
    <row r="4" spans="1:8" ht="13.5" thickBot="1">
      <c r="A4" s="46" t="s">
        <v>194</v>
      </c>
      <c r="B4" s="232" t="s">
        <v>22</v>
      </c>
      <c r="C4" s="563"/>
      <c r="D4" s="564"/>
      <c r="E4" s="564"/>
      <c r="F4" s="564"/>
      <c r="G4" s="564"/>
      <c r="H4" s="565" t="s">
        <v>73</v>
      </c>
    </row>
    <row r="5" spans="1:8">
      <c r="A5" s="48" t="s">
        <v>6</v>
      </c>
      <c r="B5" s="49"/>
      <c r="C5" s="641" t="s">
        <v>68</v>
      </c>
      <c r="D5" s="642"/>
      <c r="E5" s="643"/>
      <c r="F5" s="641" t="s">
        <v>72</v>
      </c>
      <c r="G5" s="642"/>
      <c r="H5" s="644"/>
    </row>
    <row r="6" spans="1:8">
      <c r="A6" s="50" t="s">
        <v>6</v>
      </c>
      <c r="B6" s="51"/>
      <c r="C6" s="566" t="s">
        <v>69</v>
      </c>
      <c r="D6" s="566" t="s">
        <v>70</v>
      </c>
      <c r="E6" s="566" t="s">
        <v>71</v>
      </c>
      <c r="F6" s="566" t="s">
        <v>69</v>
      </c>
      <c r="G6" s="566" t="s">
        <v>70</v>
      </c>
      <c r="H6" s="567" t="s">
        <v>71</v>
      </c>
    </row>
    <row r="7" spans="1:8">
      <c r="A7" s="52"/>
      <c r="B7" s="232" t="s">
        <v>193</v>
      </c>
      <c r="C7" s="568"/>
      <c r="D7" s="568"/>
      <c r="E7" s="568"/>
      <c r="F7" s="568"/>
      <c r="G7" s="568"/>
      <c r="H7" s="569"/>
    </row>
    <row r="8" spans="1:8">
      <c r="A8" s="52">
        <v>1</v>
      </c>
      <c r="B8" s="53" t="s">
        <v>192</v>
      </c>
      <c r="C8" s="568">
        <v>1597672</v>
      </c>
      <c r="D8" s="568">
        <v>-132318</v>
      </c>
      <c r="E8" s="570">
        <f t="shared" ref="E8:E22" si="0">C8+D8</f>
        <v>1465354</v>
      </c>
      <c r="F8" s="568">
        <v>410818</v>
      </c>
      <c r="G8" s="568">
        <v>-62132</v>
      </c>
      <c r="H8" s="571">
        <f t="shared" ref="H8:H22" si="1">F8+G8</f>
        <v>348686</v>
      </c>
    </row>
    <row r="9" spans="1:8">
      <c r="A9" s="52">
        <v>2</v>
      </c>
      <c r="B9" s="53" t="s">
        <v>191</v>
      </c>
      <c r="C9" s="572">
        <f>C10+C11+C12+C13+C14+C15+C16+C17+C18</f>
        <v>6248875.8800000018</v>
      </c>
      <c r="D9" s="572">
        <f>D10+D11+D12+D13+D14+D15+D16+D17+D18</f>
        <v>7841513.1199999982</v>
      </c>
      <c r="E9" s="570">
        <f t="shared" si="0"/>
        <v>14090389</v>
      </c>
      <c r="F9" s="572">
        <f>F10+F11+F12+F13+F14+F15+F16+F17+F18</f>
        <v>4059280.9599999995</v>
      </c>
      <c r="G9" s="572">
        <f>G10+G11+G12+G13+G14+G15+G16+G17+G18</f>
        <v>6291073.04</v>
      </c>
      <c r="H9" s="571">
        <f t="shared" si="1"/>
        <v>10350354</v>
      </c>
    </row>
    <row r="10" spans="1:8">
      <c r="A10" s="52">
        <v>2.1</v>
      </c>
      <c r="B10" s="54" t="s">
        <v>190</v>
      </c>
      <c r="C10" s="568">
        <v>0</v>
      </c>
      <c r="D10" s="568">
        <v>0</v>
      </c>
      <c r="E10" s="570">
        <f t="shared" si="0"/>
        <v>0</v>
      </c>
      <c r="F10" s="568">
        <v>0</v>
      </c>
      <c r="G10" s="568">
        <v>0</v>
      </c>
      <c r="H10" s="571">
        <f t="shared" si="1"/>
        <v>0</v>
      </c>
    </row>
    <row r="11" spans="1:8">
      <c r="A11" s="52">
        <v>2.2000000000000002</v>
      </c>
      <c r="B11" s="54" t="s">
        <v>189</v>
      </c>
      <c r="C11" s="568" vm="5">
        <v>2712789.21</v>
      </c>
      <c r="D11" s="568" vm="2">
        <v>3616847.8899999983</v>
      </c>
      <c r="E11" s="570">
        <f t="shared" si="0"/>
        <v>6329637.0999999978</v>
      </c>
      <c r="F11" s="568">
        <v>1386685.65</v>
      </c>
      <c r="G11" s="568">
        <v>3364019.73</v>
      </c>
      <c r="H11" s="571">
        <f t="shared" si="1"/>
        <v>4750705.38</v>
      </c>
    </row>
    <row r="12" spans="1:8">
      <c r="A12" s="52">
        <v>2.2999999999999998</v>
      </c>
      <c r="B12" s="54" t="s">
        <v>188</v>
      </c>
      <c r="C12" s="568">
        <v>0</v>
      </c>
      <c r="D12" s="568" vm="2">
        <v>86316.790000000008</v>
      </c>
      <c r="E12" s="570">
        <f t="shared" si="0"/>
        <v>86316.790000000008</v>
      </c>
      <c r="F12" s="568">
        <v>0</v>
      </c>
      <c r="G12" s="568">
        <v>100378.94</v>
      </c>
      <c r="H12" s="571">
        <f t="shared" si="1"/>
        <v>100378.94</v>
      </c>
    </row>
    <row r="13" spans="1:8">
      <c r="A13" s="52">
        <v>2.4</v>
      </c>
      <c r="B13" s="54" t="s">
        <v>187</v>
      </c>
      <c r="C13" s="568" vm="1">
        <v>96173.89</v>
      </c>
      <c r="D13" s="568" vm="5">
        <v>161291.59</v>
      </c>
      <c r="E13" s="570">
        <f t="shared" si="0"/>
        <v>257465.47999999998</v>
      </c>
      <c r="F13" s="568">
        <v>40701.789999999994</v>
      </c>
      <c r="G13" s="568">
        <v>198230.02</v>
      </c>
      <c r="H13" s="571">
        <f t="shared" si="1"/>
        <v>238931.81</v>
      </c>
    </row>
    <row r="14" spans="1:8">
      <c r="A14" s="52">
        <v>2.5</v>
      </c>
      <c r="B14" s="54" t="s">
        <v>186</v>
      </c>
      <c r="C14" s="568" vm="6">
        <v>70465.14</v>
      </c>
      <c r="D14" s="568" vm="6">
        <v>1346770.03</v>
      </c>
      <c r="E14" s="570">
        <f t="shared" si="0"/>
        <v>1417235.17</v>
      </c>
      <c r="F14" s="568">
        <v>133118.94</v>
      </c>
      <c r="G14" s="568">
        <v>900234.53</v>
      </c>
      <c r="H14" s="571">
        <f t="shared" si="1"/>
        <v>1033353.47</v>
      </c>
    </row>
    <row r="15" spans="1:8">
      <c r="A15" s="52">
        <v>2.6</v>
      </c>
      <c r="B15" s="54" t="s">
        <v>185</v>
      </c>
      <c r="C15" s="568" vm="5">
        <v>38484.959999999999</v>
      </c>
      <c r="D15" s="568" vm="4">
        <v>13612.44</v>
      </c>
      <c r="E15" s="570">
        <f t="shared" si="0"/>
        <v>52097.4</v>
      </c>
      <c r="F15" s="568">
        <v>1003.05</v>
      </c>
      <c r="G15" s="568">
        <v>0</v>
      </c>
      <c r="H15" s="571">
        <f t="shared" si="1"/>
        <v>1003.05</v>
      </c>
    </row>
    <row r="16" spans="1:8">
      <c r="A16" s="52">
        <v>2.7</v>
      </c>
      <c r="B16" s="54" t="s">
        <v>184</v>
      </c>
      <c r="C16" s="568" vm="3">
        <v>11724.6</v>
      </c>
      <c r="D16" s="568" vm="6">
        <v>1772.02</v>
      </c>
      <c r="E16" s="570">
        <f t="shared" si="0"/>
        <v>13496.62</v>
      </c>
      <c r="F16" s="568">
        <v>3564.92</v>
      </c>
      <c r="G16" s="568">
        <v>2532.94</v>
      </c>
      <c r="H16" s="571">
        <f t="shared" si="1"/>
        <v>6097.8600000000006</v>
      </c>
    </row>
    <row r="17" spans="1:8">
      <c r="A17" s="52">
        <v>2.8</v>
      </c>
      <c r="B17" s="54" t="s">
        <v>183</v>
      </c>
      <c r="C17" s="568">
        <v>3010565</v>
      </c>
      <c r="D17" s="568">
        <v>2320260</v>
      </c>
      <c r="E17" s="570">
        <f t="shared" si="0"/>
        <v>5330825</v>
      </c>
      <c r="F17" s="568">
        <v>2071104</v>
      </c>
      <c r="G17" s="568">
        <v>1599988</v>
      </c>
      <c r="H17" s="571">
        <f t="shared" si="1"/>
        <v>3671092</v>
      </c>
    </row>
    <row r="18" spans="1:8">
      <c r="A18" s="52">
        <v>2.9</v>
      </c>
      <c r="B18" s="54" t="s">
        <v>182</v>
      </c>
      <c r="C18" s="568">
        <v>308673.0800000013</v>
      </c>
      <c r="D18" s="568">
        <v>294642.36000000004</v>
      </c>
      <c r="E18" s="570">
        <f t="shared" si="0"/>
        <v>603315.44000000134</v>
      </c>
      <c r="F18" s="568">
        <v>423102.61</v>
      </c>
      <c r="G18" s="568">
        <v>125688.87999999999</v>
      </c>
      <c r="H18" s="571">
        <f t="shared" si="1"/>
        <v>548791.49</v>
      </c>
    </row>
    <row r="19" spans="1:8">
      <c r="A19" s="52">
        <v>3</v>
      </c>
      <c r="B19" s="53" t="s">
        <v>181</v>
      </c>
      <c r="C19" s="568">
        <v>146931</v>
      </c>
      <c r="D19" s="568">
        <v>249694</v>
      </c>
      <c r="E19" s="570">
        <f t="shared" si="0"/>
        <v>396625</v>
      </c>
      <c r="F19" s="568">
        <v>91618</v>
      </c>
      <c r="G19" s="568">
        <v>218828</v>
      </c>
      <c r="H19" s="571">
        <f t="shared" si="1"/>
        <v>310446</v>
      </c>
    </row>
    <row r="20" spans="1:8">
      <c r="A20" s="52">
        <v>4</v>
      </c>
      <c r="B20" s="53" t="s">
        <v>180</v>
      </c>
      <c r="C20" s="568">
        <v>440725</v>
      </c>
      <c r="D20" s="568">
        <v>0</v>
      </c>
      <c r="E20" s="570">
        <f t="shared" si="0"/>
        <v>440725</v>
      </c>
      <c r="F20" s="568">
        <v>440725</v>
      </c>
      <c r="G20" s="568">
        <v>0</v>
      </c>
      <c r="H20" s="571">
        <f t="shared" si="1"/>
        <v>440725</v>
      </c>
    </row>
    <row r="21" spans="1:8">
      <c r="A21" s="52">
        <v>5</v>
      </c>
      <c r="B21" s="53" t="s">
        <v>179</v>
      </c>
      <c r="C21" s="568">
        <v>56168.73</v>
      </c>
      <c r="D21" s="568">
        <v>43374.39</v>
      </c>
      <c r="E21" s="570">
        <f t="shared" si="0"/>
        <v>99543.12</v>
      </c>
      <c r="F21" s="568">
        <v>54119.65</v>
      </c>
      <c r="G21" s="568">
        <v>47376.24</v>
      </c>
      <c r="H21" s="571">
        <f t="shared" si="1"/>
        <v>101495.89</v>
      </c>
    </row>
    <row r="22" spans="1:8">
      <c r="A22" s="52">
        <v>6</v>
      </c>
      <c r="B22" s="55" t="s">
        <v>178</v>
      </c>
      <c r="C22" s="572">
        <f>C8+C9+C19+C20+C21</f>
        <v>8490372.6100000031</v>
      </c>
      <c r="D22" s="572">
        <f>D8+D9+D19+D20+D21</f>
        <v>8002263.5099999979</v>
      </c>
      <c r="E22" s="570">
        <f t="shared" si="0"/>
        <v>16492636.120000001</v>
      </c>
      <c r="F22" s="572">
        <f>F8+F9+F19+F20+F21</f>
        <v>5056561.6099999994</v>
      </c>
      <c r="G22" s="572">
        <f>G8+G9+G19+G20+G21</f>
        <v>6495145.2800000003</v>
      </c>
      <c r="H22" s="571">
        <f t="shared" si="1"/>
        <v>11551706.890000001</v>
      </c>
    </row>
    <row r="23" spans="1:8">
      <c r="A23" s="52"/>
      <c r="B23" s="232" t="s">
        <v>177</v>
      </c>
      <c r="C23" s="573"/>
      <c r="D23" s="573"/>
      <c r="E23" s="574"/>
      <c r="F23" s="573"/>
      <c r="G23" s="573"/>
      <c r="H23" s="575"/>
    </row>
    <row r="24" spans="1:8">
      <c r="A24" s="52">
        <v>7</v>
      </c>
      <c r="B24" s="53" t="s">
        <v>176</v>
      </c>
      <c r="C24" s="568">
        <v>3401543.84</v>
      </c>
      <c r="D24" s="568">
        <v>360753.93</v>
      </c>
      <c r="E24" s="570">
        <f t="shared" ref="E24:E31" si="2">C24+D24</f>
        <v>3762297.77</v>
      </c>
      <c r="F24" s="568">
        <v>949423.52</v>
      </c>
      <c r="G24" s="568">
        <v>228408.06</v>
      </c>
      <c r="H24" s="571">
        <f t="shared" ref="H24:H31" si="3">F24+G24</f>
        <v>1177831.58</v>
      </c>
    </row>
    <row r="25" spans="1:8">
      <c r="A25" s="52">
        <v>8</v>
      </c>
      <c r="B25" s="53" t="s">
        <v>175</v>
      </c>
      <c r="C25" s="568">
        <v>1193206.1599999999</v>
      </c>
      <c r="D25" s="568">
        <v>346425.07</v>
      </c>
      <c r="E25" s="570">
        <f t="shared" si="2"/>
        <v>1539631.23</v>
      </c>
      <c r="F25" s="568">
        <v>489910.48</v>
      </c>
      <c r="G25" s="568">
        <v>256354.94</v>
      </c>
      <c r="H25" s="571">
        <f t="shared" si="3"/>
        <v>746265.41999999993</v>
      </c>
    </row>
    <row r="26" spans="1:8">
      <c r="A26" s="52">
        <v>9</v>
      </c>
      <c r="B26" s="53" t="s">
        <v>174</v>
      </c>
      <c r="C26" s="568">
        <v>0</v>
      </c>
      <c r="D26" s="568">
        <v>607772</v>
      </c>
      <c r="E26" s="570">
        <f t="shared" si="2"/>
        <v>607772</v>
      </c>
      <c r="F26" s="568">
        <v>0</v>
      </c>
      <c r="G26" s="568">
        <v>674106</v>
      </c>
      <c r="H26" s="571">
        <f t="shared" si="3"/>
        <v>674106</v>
      </c>
    </row>
    <row r="27" spans="1:8">
      <c r="A27" s="52">
        <v>10</v>
      </c>
      <c r="B27" s="53" t="s">
        <v>173</v>
      </c>
      <c r="C27" s="568">
        <v>140373</v>
      </c>
      <c r="D27" s="568">
        <v>0</v>
      </c>
      <c r="E27" s="570">
        <f t="shared" si="2"/>
        <v>140373</v>
      </c>
      <c r="F27" s="568">
        <v>140373</v>
      </c>
      <c r="G27" s="568">
        <v>0</v>
      </c>
      <c r="H27" s="571">
        <f t="shared" si="3"/>
        <v>140373</v>
      </c>
    </row>
    <row r="28" spans="1:8">
      <c r="A28" s="52">
        <v>11</v>
      </c>
      <c r="B28" s="53" t="s">
        <v>172</v>
      </c>
      <c r="C28" s="568">
        <v>0</v>
      </c>
      <c r="D28" s="568">
        <v>2194417</v>
      </c>
      <c r="E28" s="570">
        <f t="shared" si="2"/>
        <v>2194417</v>
      </c>
      <c r="F28" s="568">
        <v>0</v>
      </c>
      <c r="G28" s="568">
        <v>1470312</v>
      </c>
      <c r="H28" s="571">
        <f t="shared" si="3"/>
        <v>1470312</v>
      </c>
    </row>
    <row r="29" spans="1:8">
      <c r="A29" s="52">
        <v>12</v>
      </c>
      <c r="B29" s="53" t="s">
        <v>171</v>
      </c>
      <c r="C29" s="568">
        <v>30957</v>
      </c>
      <c r="D29" s="568">
        <v>124583</v>
      </c>
      <c r="E29" s="570">
        <f t="shared" si="2"/>
        <v>155540</v>
      </c>
      <c r="F29" s="568">
        <v>30789</v>
      </c>
      <c r="G29" s="568">
        <v>34524</v>
      </c>
      <c r="H29" s="571">
        <f t="shared" si="3"/>
        <v>65313</v>
      </c>
    </row>
    <row r="30" spans="1:8">
      <c r="A30" s="52">
        <v>13</v>
      </c>
      <c r="B30" s="56" t="s">
        <v>170</v>
      </c>
      <c r="C30" s="572">
        <f>C24+C25+C26+C27+C28+C29</f>
        <v>4766080</v>
      </c>
      <c r="D30" s="572">
        <f>D24+D25+D26+D27+D28+D29</f>
        <v>3633951</v>
      </c>
      <c r="E30" s="570">
        <f t="shared" si="2"/>
        <v>8400031</v>
      </c>
      <c r="F30" s="572">
        <f>F24+F25+F26+F27+F28+F29</f>
        <v>1610496</v>
      </c>
      <c r="G30" s="572">
        <f>G24+G25+G26+G27+G28+G29</f>
        <v>2663705</v>
      </c>
      <c r="H30" s="571">
        <f t="shared" si="3"/>
        <v>4274201</v>
      </c>
    </row>
    <row r="31" spans="1:8">
      <c r="A31" s="52">
        <v>14</v>
      </c>
      <c r="B31" s="56" t="s">
        <v>169</v>
      </c>
      <c r="C31" s="572">
        <f>C22-C30</f>
        <v>3724292.6100000031</v>
      </c>
      <c r="D31" s="572">
        <f>D22-D30</f>
        <v>4368312.5099999979</v>
      </c>
      <c r="E31" s="570">
        <f t="shared" si="2"/>
        <v>8092605.120000001</v>
      </c>
      <c r="F31" s="572">
        <f>F22-F30</f>
        <v>3446065.6099999994</v>
      </c>
      <c r="G31" s="572">
        <f>G22-G30</f>
        <v>3831440.2800000003</v>
      </c>
      <c r="H31" s="571">
        <f t="shared" si="3"/>
        <v>7277505.8899999997</v>
      </c>
    </row>
    <row r="32" spans="1:8">
      <c r="A32" s="52"/>
      <c r="B32" s="57"/>
      <c r="C32" s="576"/>
      <c r="D32" s="577"/>
      <c r="E32" s="574"/>
      <c r="F32" s="577"/>
      <c r="G32" s="577"/>
      <c r="H32" s="575"/>
    </row>
    <row r="33" spans="1:8">
      <c r="A33" s="52"/>
      <c r="B33" s="57" t="s">
        <v>168</v>
      </c>
      <c r="C33" s="573"/>
      <c r="D33" s="573"/>
      <c r="E33" s="574"/>
      <c r="F33" s="573"/>
      <c r="G33" s="573"/>
      <c r="H33" s="575"/>
    </row>
    <row r="34" spans="1:8">
      <c r="A34" s="52">
        <v>15</v>
      </c>
      <c r="B34" s="58" t="s">
        <v>167</v>
      </c>
      <c r="C34" s="570">
        <f>C35-C36</f>
        <v>192223</v>
      </c>
      <c r="D34" s="570">
        <f>D35-D36</f>
        <v>114950</v>
      </c>
      <c r="E34" s="570">
        <f t="shared" ref="E34:E45" si="4">C34+D34</f>
        <v>307173</v>
      </c>
      <c r="F34" s="570">
        <f>F35-F36</f>
        <v>200755</v>
      </c>
      <c r="G34" s="570">
        <f>G35-G36</f>
        <v>161366</v>
      </c>
      <c r="H34" s="570">
        <f t="shared" ref="H34:H45" si="5">F34+G34</f>
        <v>362121</v>
      </c>
    </row>
    <row r="35" spans="1:8">
      <c r="A35" s="52">
        <v>15.1</v>
      </c>
      <c r="B35" s="54" t="s">
        <v>166</v>
      </c>
      <c r="C35" s="568">
        <v>315467</v>
      </c>
      <c r="D35" s="568">
        <v>475611</v>
      </c>
      <c r="E35" s="570">
        <f t="shared" si="4"/>
        <v>791078</v>
      </c>
      <c r="F35" s="568">
        <v>274034</v>
      </c>
      <c r="G35" s="568">
        <v>435541</v>
      </c>
      <c r="H35" s="570">
        <f t="shared" si="5"/>
        <v>709575</v>
      </c>
    </row>
    <row r="36" spans="1:8">
      <c r="A36" s="52">
        <v>15.2</v>
      </c>
      <c r="B36" s="54" t="s">
        <v>165</v>
      </c>
      <c r="C36" s="568">
        <v>123244</v>
      </c>
      <c r="D36" s="568">
        <v>360661</v>
      </c>
      <c r="E36" s="570">
        <f t="shared" si="4"/>
        <v>483905</v>
      </c>
      <c r="F36" s="568">
        <v>73279</v>
      </c>
      <c r="G36" s="568">
        <v>274175</v>
      </c>
      <c r="H36" s="570">
        <f t="shared" si="5"/>
        <v>347454</v>
      </c>
    </row>
    <row r="37" spans="1:8">
      <c r="A37" s="52">
        <v>16</v>
      </c>
      <c r="B37" s="53" t="s">
        <v>164</v>
      </c>
      <c r="C37" s="568">
        <v>0</v>
      </c>
      <c r="D37" s="568">
        <v>0</v>
      </c>
      <c r="E37" s="570">
        <f t="shared" si="4"/>
        <v>0</v>
      </c>
      <c r="F37" s="568">
        <v>0</v>
      </c>
      <c r="G37" s="568">
        <v>0</v>
      </c>
      <c r="H37" s="570">
        <f t="shared" si="5"/>
        <v>0</v>
      </c>
    </row>
    <row r="38" spans="1:8">
      <c r="A38" s="52">
        <v>17</v>
      </c>
      <c r="B38" s="53" t="s">
        <v>163</v>
      </c>
      <c r="C38" s="568">
        <v>0</v>
      </c>
      <c r="D38" s="568">
        <v>0</v>
      </c>
      <c r="E38" s="570">
        <f t="shared" si="4"/>
        <v>0</v>
      </c>
      <c r="F38" s="568">
        <v>0</v>
      </c>
      <c r="G38" s="568">
        <v>0</v>
      </c>
      <c r="H38" s="570">
        <f t="shared" si="5"/>
        <v>0</v>
      </c>
    </row>
    <row r="39" spans="1:8">
      <c r="A39" s="52">
        <v>18</v>
      </c>
      <c r="B39" s="53" t="s">
        <v>162</v>
      </c>
      <c r="C39" s="568">
        <v>0</v>
      </c>
      <c r="D39" s="568">
        <v>0</v>
      </c>
      <c r="E39" s="570">
        <f t="shared" si="4"/>
        <v>0</v>
      </c>
      <c r="F39" s="568">
        <v>0</v>
      </c>
      <c r="G39" s="568">
        <v>0</v>
      </c>
      <c r="H39" s="570">
        <f t="shared" si="5"/>
        <v>0</v>
      </c>
    </row>
    <row r="40" spans="1:8">
      <c r="A40" s="52">
        <v>19</v>
      </c>
      <c r="B40" s="53" t="s">
        <v>161</v>
      </c>
      <c r="C40" s="568">
        <v>144200</v>
      </c>
      <c r="D40" s="568">
        <v>0</v>
      </c>
      <c r="E40" s="570">
        <f t="shared" si="4"/>
        <v>144200</v>
      </c>
      <c r="F40" s="568">
        <v>-457511</v>
      </c>
      <c r="G40" s="568">
        <v>0</v>
      </c>
      <c r="H40" s="570">
        <f t="shared" si="5"/>
        <v>-457511</v>
      </c>
    </row>
    <row r="41" spans="1:8">
      <c r="A41" s="52">
        <v>20</v>
      </c>
      <c r="B41" s="53" t="s">
        <v>160</v>
      </c>
      <c r="C41" s="568">
        <v>600557</v>
      </c>
      <c r="D41" s="568">
        <v>0</v>
      </c>
      <c r="E41" s="570">
        <f t="shared" si="4"/>
        <v>600557</v>
      </c>
      <c r="F41" s="568">
        <v>630622</v>
      </c>
      <c r="G41" s="568">
        <v>0</v>
      </c>
      <c r="H41" s="570">
        <f t="shared" si="5"/>
        <v>630622</v>
      </c>
    </row>
    <row r="42" spans="1:8">
      <c r="A42" s="52">
        <v>21</v>
      </c>
      <c r="B42" s="53" t="s">
        <v>159</v>
      </c>
      <c r="C42" s="568">
        <v>0</v>
      </c>
      <c r="D42" s="568">
        <v>0</v>
      </c>
      <c r="E42" s="570">
        <f t="shared" si="4"/>
        <v>0</v>
      </c>
      <c r="F42" s="568">
        <v>9391</v>
      </c>
      <c r="G42" s="568">
        <v>0</v>
      </c>
      <c r="H42" s="570">
        <f t="shared" si="5"/>
        <v>9391</v>
      </c>
    </row>
    <row r="43" spans="1:8">
      <c r="A43" s="52">
        <v>22</v>
      </c>
      <c r="B43" s="53" t="s">
        <v>158</v>
      </c>
      <c r="C43" s="568">
        <v>601.2700000000001</v>
      </c>
      <c r="D43" s="568">
        <v>4.6100000000000003</v>
      </c>
      <c r="E43" s="570">
        <f t="shared" si="4"/>
        <v>605.88000000000011</v>
      </c>
      <c r="F43" s="568">
        <v>337.35</v>
      </c>
      <c r="G43" s="568">
        <v>123.76</v>
      </c>
      <c r="H43" s="570">
        <f t="shared" si="5"/>
        <v>461.11</v>
      </c>
    </row>
    <row r="44" spans="1:8">
      <c r="A44" s="52">
        <v>23</v>
      </c>
      <c r="B44" s="53" t="s">
        <v>157</v>
      </c>
      <c r="C44" s="568">
        <v>38750</v>
      </c>
      <c r="D44" s="568">
        <v>72181</v>
      </c>
      <c r="E44" s="570">
        <f t="shared" si="4"/>
        <v>110931</v>
      </c>
      <c r="F44" s="568">
        <v>42978</v>
      </c>
      <c r="G44" s="568">
        <v>6414</v>
      </c>
      <c r="H44" s="570">
        <f t="shared" si="5"/>
        <v>49392</v>
      </c>
    </row>
    <row r="45" spans="1:8">
      <c r="A45" s="52">
        <v>24</v>
      </c>
      <c r="B45" s="56" t="s">
        <v>272</v>
      </c>
      <c r="C45" s="572">
        <f>C34+C37+C38+C39+C40+C41+C42+C43+C44</f>
        <v>976331.27</v>
      </c>
      <c r="D45" s="572">
        <f>D34+D37+D38+D39+D40+D41+D42+D43+D44</f>
        <v>187135.61</v>
      </c>
      <c r="E45" s="570">
        <f t="shared" si="4"/>
        <v>1163466.8799999999</v>
      </c>
      <c r="F45" s="572">
        <f>F34+F37+F38+F39+F40+F41+F42+F43+F44</f>
        <v>426572.35</v>
      </c>
      <c r="G45" s="572">
        <f>G34+G37+G38+G39+G40+G41+G42+G43+G44</f>
        <v>167903.76</v>
      </c>
      <c r="H45" s="570">
        <f t="shared" si="5"/>
        <v>594476.11</v>
      </c>
    </row>
    <row r="46" spans="1:8">
      <c r="A46" s="52"/>
      <c r="B46" s="232" t="s">
        <v>156</v>
      </c>
      <c r="C46" s="573"/>
      <c r="D46" s="573"/>
      <c r="E46" s="574"/>
      <c r="F46" s="573"/>
      <c r="G46" s="573"/>
      <c r="H46" s="575"/>
    </row>
    <row r="47" spans="1:8">
      <c r="A47" s="52">
        <v>25</v>
      </c>
      <c r="B47" s="53" t="s">
        <v>155</v>
      </c>
      <c r="C47" s="568">
        <v>40594</v>
      </c>
      <c r="D47" s="568">
        <v>21413</v>
      </c>
      <c r="E47" s="570">
        <f t="shared" ref="E47:E54" si="6">C47+D47</f>
        <v>62007</v>
      </c>
      <c r="F47" s="568">
        <v>30837</v>
      </c>
      <c r="G47" s="568">
        <v>30184</v>
      </c>
      <c r="H47" s="571">
        <f t="shared" ref="H47:H54" si="7">F47+G47</f>
        <v>61021</v>
      </c>
    </row>
    <row r="48" spans="1:8">
      <c r="A48" s="52">
        <v>26</v>
      </c>
      <c r="B48" s="53" t="s">
        <v>154</v>
      </c>
      <c r="C48" s="568">
        <v>233902</v>
      </c>
      <c r="D48" s="568">
        <v>4278</v>
      </c>
      <c r="E48" s="570">
        <f t="shared" si="6"/>
        <v>238180</v>
      </c>
      <c r="F48" s="568">
        <v>90749</v>
      </c>
      <c r="G48" s="568">
        <v>0</v>
      </c>
      <c r="H48" s="571">
        <f t="shared" si="7"/>
        <v>90749</v>
      </c>
    </row>
    <row r="49" spans="1:8">
      <c r="A49" s="52">
        <v>27</v>
      </c>
      <c r="B49" s="53" t="s">
        <v>153</v>
      </c>
      <c r="C49" s="568">
        <v>3152644</v>
      </c>
      <c r="D49" s="568">
        <v>0</v>
      </c>
      <c r="E49" s="570">
        <f t="shared" si="6"/>
        <v>3152644</v>
      </c>
      <c r="F49" s="568">
        <v>2621647</v>
      </c>
      <c r="G49" s="568">
        <v>0</v>
      </c>
      <c r="H49" s="571">
        <f t="shared" si="7"/>
        <v>2621647</v>
      </c>
    </row>
    <row r="50" spans="1:8">
      <c r="A50" s="52">
        <v>28</v>
      </c>
      <c r="B50" s="53" t="s">
        <v>152</v>
      </c>
      <c r="C50" s="568">
        <v>23783</v>
      </c>
      <c r="D50" s="568">
        <v>0</v>
      </c>
      <c r="E50" s="570">
        <f t="shared" si="6"/>
        <v>23783</v>
      </c>
      <c r="F50" s="568">
        <v>30871</v>
      </c>
      <c r="G50" s="568">
        <v>0</v>
      </c>
      <c r="H50" s="571">
        <f t="shared" si="7"/>
        <v>30871</v>
      </c>
    </row>
    <row r="51" spans="1:8">
      <c r="A51" s="52">
        <v>29</v>
      </c>
      <c r="B51" s="53" t="s">
        <v>151</v>
      </c>
      <c r="C51" s="568">
        <v>649257</v>
      </c>
      <c r="D51" s="568">
        <v>0</v>
      </c>
      <c r="E51" s="570">
        <f t="shared" si="6"/>
        <v>649257</v>
      </c>
      <c r="F51" s="568">
        <v>593628</v>
      </c>
      <c r="G51" s="568">
        <v>0</v>
      </c>
      <c r="H51" s="571">
        <f t="shared" si="7"/>
        <v>593628</v>
      </c>
    </row>
    <row r="52" spans="1:8">
      <c r="A52" s="52">
        <v>30</v>
      </c>
      <c r="B52" s="53" t="s">
        <v>150</v>
      </c>
      <c r="C52" s="568">
        <v>889006</v>
      </c>
      <c r="D52" s="568">
        <v>258820</v>
      </c>
      <c r="E52" s="570">
        <f t="shared" si="6"/>
        <v>1147826</v>
      </c>
      <c r="F52" s="568">
        <v>703807</v>
      </c>
      <c r="G52" s="568">
        <v>338004</v>
      </c>
      <c r="H52" s="571">
        <f t="shared" si="7"/>
        <v>1041811</v>
      </c>
    </row>
    <row r="53" spans="1:8">
      <c r="A53" s="52">
        <v>31</v>
      </c>
      <c r="B53" s="56" t="s">
        <v>273</v>
      </c>
      <c r="C53" s="572">
        <f>C47+C48+C49+C50+C51+C52</f>
        <v>4989186</v>
      </c>
      <c r="D53" s="572">
        <f>D47+D48+D49+D50+D51+D52</f>
        <v>284511</v>
      </c>
      <c r="E53" s="570">
        <f t="shared" si="6"/>
        <v>5273697</v>
      </c>
      <c r="F53" s="572">
        <f>F47+F48+F49+F50+F51+F52</f>
        <v>4071539</v>
      </c>
      <c r="G53" s="572">
        <f>G47+G48+G49+G50+G51+G52</f>
        <v>368188</v>
      </c>
      <c r="H53" s="570">
        <f t="shared" si="7"/>
        <v>4439727</v>
      </c>
    </row>
    <row r="54" spans="1:8">
      <c r="A54" s="52">
        <v>32</v>
      </c>
      <c r="B54" s="56" t="s">
        <v>274</v>
      </c>
      <c r="C54" s="581">
        <f>C45-C53</f>
        <v>-4012854.73</v>
      </c>
      <c r="D54" s="581">
        <f>D45-D53</f>
        <v>-97375.390000000014</v>
      </c>
      <c r="E54" s="582">
        <f t="shared" si="6"/>
        <v>-4110230.12</v>
      </c>
      <c r="F54" s="581">
        <f>F45-F53</f>
        <v>-3644966.65</v>
      </c>
      <c r="G54" s="581">
        <f>G45-G53</f>
        <v>-200284.24</v>
      </c>
      <c r="H54" s="582">
        <f t="shared" si="7"/>
        <v>-3845250.8899999997</v>
      </c>
    </row>
    <row r="55" spans="1:8">
      <c r="A55" s="52"/>
      <c r="B55" s="57"/>
      <c r="C55" s="577"/>
      <c r="D55" s="577"/>
      <c r="E55" s="574"/>
      <c r="F55" s="577"/>
      <c r="G55" s="577"/>
      <c r="H55" s="575"/>
    </row>
    <row r="56" spans="1:8">
      <c r="A56" s="52">
        <v>33</v>
      </c>
      <c r="B56" s="56" t="s">
        <v>149</v>
      </c>
      <c r="C56" s="581">
        <f>C31+C54</f>
        <v>-288562.11999999685</v>
      </c>
      <c r="D56" s="572">
        <f>D31+D54</f>
        <v>4270937.1199999982</v>
      </c>
      <c r="E56" s="570">
        <f>C56+D56</f>
        <v>3982375.0000000014</v>
      </c>
      <c r="F56" s="581">
        <f>F31+F54</f>
        <v>-198901.0400000005</v>
      </c>
      <c r="G56" s="572">
        <f>G31+G54</f>
        <v>3631156.04</v>
      </c>
      <c r="H56" s="571">
        <f>F56+G56</f>
        <v>3432254.9999999995</v>
      </c>
    </row>
    <row r="57" spans="1:8">
      <c r="A57" s="52"/>
      <c r="B57" s="57"/>
      <c r="C57" s="568">
        <v>0</v>
      </c>
      <c r="D57" s="568">
        <v>0</v>
      </c>
      <c r="E57" s="574"/>
      <c r="F57" s="568">
        <v>0</v>
      </c>
      <c r="G57" s="568">
        <v>0</v>
      </c>
      <c r="H57" s="575"/>
    </row>
    <row r="58" spans="1:8">
      <c r="A58" s="52">
        <v>34</v>
      </c>
      <c r="B58" s="53" t="s">
        <v>148</v>
      </c>
      <c r="C58" s="583">
        <v>-161026</v>
      </c>
      <c r="D58" s="568">
        <v>0</v>
      </c>
      <c r="E58" s="582">
        <f>C58+D58</f>
        <v>-161026</v>
      </c>
      <c r="F58" s="583">
        <v>-744342</v>
      </c>
      <c r="G58" s="568">
        <v>0</v>
      </c>
      <c r="H58" s="584">
        <f>F58+G58</f>
        <v>-744342</v>
      </c>
    </row>
    <row r="59" spans="1:8" s="233" customFormat="1">
      <c r="A59" s="52">
        <v>35</v>
      </c>
      <c r="B59" s="53" t="s">
        <v>147</v>
      </c>
      <c r="C59" s="568">
        <v>0</v>
      </c>
      <c r="D59" s="568">
        <v>0</v>
      </c>
      <c r="E59" s="570">
        <f>C59+D59</f>
        <v>0</v>
      </c>
      <c r="F59" s="568">
        <v>0</v>
      </c>
      <c r="G59" s="568">
        <v>0</v>
      </c>
      <c r="H59" s="571">
        <f>F59+G59</f>
        <v>0</v>
      </c>
    </row>
    <row r="60" spans="1:8">
      <c r="A60" s="52">
        <v>36</v>
      </c>
      <c r="B60" s="53" t="s">
        <v>146</v>
      </c>
      <c r="C60" s="583">
        <v>-382167</v>
      </c>
      <c r="D60" s="568">
        <v>0</v>
      </c>
      <c r="E60" s="582">
        <f>C60+D60</f>
        <v>-382167</v>
      </c>
      <c r="F60" s="568">
        <v>16706</v>
      </c>
      <c r="G60" s="568">
        <v>0</v>
      </c>
      <c r="H60" s="571">
        <f>F60+G60</f>
        <v>16706</v>
      </c>
    </row>
    <row r="61" spans="1:8">
      <c r="A61" s="52">
        <v>37</v>
      </c>
      <c r="B61" s="56" t="s">
        <v>145</v>
      </c>
      <c r="C61" s="581">
        <f>C58+C59+C60</f>
        <v>-543193</v>
      </c>
      <c r="D61" s="572">
        <f>D58+D59+D60</f>
        <v>0</v>
      </c>
      <c r="E61" s="582">
        <f>C61+D61</f>
        <v>-543193</v>
      </c>
      <c r="F61" s="581">
        <f>F58+F59+F60</f>
        <v>-727636</v>
      </c>
      <c r="G61" s="572">
        <f>G58+G59+G60</f>
        <v>0</v>
      </c>
      <c r="H61" s="584">
        <f>F61+G61</f>
        <v>-727636</v>
      </c>
    </row>
    <row r="62" spans="1:8">
      <c r="A62" s="52"/>
      <c r="B62" s="59"/>
      <c r="C62" s="573"/>
      <c r="D62" s="573"/>
      <c r="E62" s="574"/>
      <c r="F62" s="573"/>
      <c r="G62" s="573"/>
      <c r="H62" s="575"/>
    </row>
    <row r="63" spans="1:8">
      <c r="A63" s="52">
        <v>38</v>
      </c>
      <c r="B63" s="60" t="s">
        <v>144</v>
      </c>
      <c r="C63" s="572">
        <f>C56-C61</f>
        <v>254630.88000000315</v>
      </c>
      <c r="D63" s="572">
        <f>D56-D61</f>
        <v>4270937.1199999982</v>
      </c>
      <c r="E63" s="570">
        <f>C63+D63</f>
        <v>4525568.0000000019</v>
      </c>
      <c r="F63" s="572">
        <f>F56-F61</f>
        <v>528734.9599999995</v>
      </c>
      <c r="G63" s="572">
        <f>G56-G61</f>
        <v>3631156.04</v>
      </c>
      <c r="H63" s="571">
        <f>F63+G63</f>
        <v>4159890.9999999995</v>
      </c>
    </row>
    <row r="64" spans="1:8">
      <c r="A64" s="50">
        <v>39</v>
      </c>
      <c r="B64" s="53" t="s">
        <v>143</v>
      </c>
      <c r="C64" s="568">
        <v>456564</v>
      </c>
      <c r="D64" s="568">
        <v>0</v>
      </c>
      <c r="E64" s="570">
        <f>C64+D64</f>
        <v>456564</v>
      </c>
      <c r="F64" s="568">
        <v>556018</v>
      </c>
      <c r="G64" s="568">
        <v>0</v>
      </c>
      <c r="H64" s="571">
        <f>F64+G64</f>
        <v>556018</v>
      </c>
    </row>
    <row r="65" spans="1:8">
      <c r="A65" s="52">
        <v>40</v>
      </c>
      <c r="B65" s="56" t="s">
        <v>142</v>
      </c>
      <c r="C65" s="581">
        <f>C63-C64</f>
        <v>-201933.11999999685</v>
      </c>
      <c r="D65" s="572">
        <f>D63-D64</f>
        <v>4270937.1199999982</v>
      </c>
      <c r="E65" s="570">
        <f>C65+D65</f>
        <v>4069004.0000000014</v>
      </c>
      <c r="F65" s="581">
        <f>F63-F64</f>
        <v>-27283.040000000503</v>
      </c>
      <c r="G65" s="572">
        <f>G63-G64</f>
        <v>3631156.04</v>
      </c>
      <c r="H65" s="571">
        <f>F65+G65</f>
        <v>3603872.9999999995</v>
      </c>
    </row>
    <row r="66" spans="1:8">
      <c r="A66" s="50">
        <v>41</v>
      </c>
      <c r="B66" s="53" t="s">
        <v>141</v>
      </c>
      <c r="C66" s="568">
        <v>0</v>
      </c>
      <c r="D66" s="568">
        <v>0</v>
      </c>
      <c r="E66" s="570">
        <f>C66+D66</f>
        <v>0</v>
      </c>
      <c r="F66" s="568">
        <v>0</v>
      </c>
      <c r="G66" s="568">
        <v>0</v>
      </c>
      <c r="H66" s="571">
        <f>F66+G66</f>
        <v>0</v>
      </c>
    </row>
    <row r="67" spans="1:8" ht="13.5" thickBot="1">
      <c r="A67" s="61">
        <v>42</v>
      </c>
      <c r="B67" s="62" t="s">
        <v>140</v>
      </c>
      <c r="C67" s="585">
        <f>C65+C66</f>
        <v>-201933.11999999685</v>
      </c>
      <c r="D67" s="578">
        <f>D65+D66</f>
        <v>4270937.1199999982</v>
      </c>
      <c r="E67" s="579">
        <f>C67+D67</f>
        <v>4069004.0000000014</v>
      </c>
      <c r="F67" s="585">
        <f>F65+F66</f>
        <v>-27283.040000000503</v>
      </c>
      <c r="G67" s="578">
        <f>G65+G66</f>
        <v>3631156.04</v>
      </c>
      <c r="H67" s="580">
        <f>F67+G67</f>
        <v>3603872.9999999995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election activeCell="B3" sqref="B3"/>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30</v>
      </c>
      <c r="B1" s="3" t="str">
        <f>'Info '!C2</f>
        <v>JSC " Halyk Bank Georgia"</v>
      </c>
    </row>
    <row r="2" spans="1:8">
      <c r="A2" s="2" t="s">
        <v>31</v>
      </c>
      <c r="B2" s="435">
        <f>'1. key ratios '!B2</f>
        <v>44651</v>
      </c>
    </row>
    <row r="3" spans="1:8">
      <c r="A3" s="4"/>
    </row>
    <row r="4" spans="1:8" ht="15" thickBot="1">
      <c r="A4" s="4" t="s">
        <v>74</v>
      </c>
      <c r="B4" s="4"/>
      <c r="C4" s="214"/>
      <c r="D4" s="214"/>
      <c r="E4" s="214"/>
      <c r="F4" s="215"/>
      <c r="G4" s="215"/>
      <c r="H4" s="216" t="s">
        <v>73</v>
      </c>
    </row>
    <row r="5" spans="1:8">
      <c r="A5" s="645" t="s">
        <v>6</v>
      </c>
      <c r="B5" s="647" t="s">
        <v>339</v>
      </c>
      <c r="C5" s="637" t="s">
        <v>68</v>
      </c>
      <c r="D5" s="638"/>
      <c r="E5" s="639"/>
      <c r="F5" s="637" t="s">
        <v>72</v>
      </c>
      <c r="G5" s="638"/>
      <c r="H5" s="640"/>
    </row>
    <row r="6" spans="1:8">
      <c r="A6" s="646"/>
      <c r="B6" s="648"/>
      <c r="C6" s="27" t="s">
        <v>286</v>
      </c>
      <c r="D6" s="27" t="s">
        <v>121</v>
      </c>
      <c r="E6" s="27" t="s">
        <v>108</v>
      </c>
      <c r="F6" s="27" t="s">
        <v>286</v>
      </c>
      <c r="G6" s="27" t="s">
        <v>121</v>
      </c>
      <c r="H6" s="28" t="s">
        <v>108</v>
      </c>
    </row>
    <row r="7" spans="1:8" s="16" customFormat="1">
      <c r="A7" s="217">
        <v>1</v>
      </c>
      <c r="B7" s="218" t="s">
        <v>373</v>
      </c>
      <c r="C7" s="586">
        <v>12753269</v>
      </c>
      <c r="D7" s="586">
        <v>20328602</v>
      </c>
      <c r="E7" s="570">
        <f>C7+D7</f>
        <v>33081871</v>
      </c>
      <c r="F7" s="586">
        <v>29983185</v>
      </c>
      <c r="G7" s="586">
        <v>13757520</v>
      </c>
      <c r="H7" s="571">
        <f t="shared" ref="H7" si="0">F7+G7</f>
        <v>43740705</v>
      </c>
    </row>
    <row r="8" spans="1:8" s="16" customFormat="1">
      <c r="A8" s="217">
        <v>1.1000000000000001</v>
      </c>
      <c r="B8" s="267" t="s">
        <v>304</v>
      </c>
      <c r="C8" s="586">
        <v>6927777</v>
      </c>
      <c r="D8" s="586">
        <v>505198</v>
      </c>
      <c r="E8" s="570">
        <f t="shared" ref="E8:E53" si="1">C8+D8</f>
        <v>7432975</v>
      </c>
      <c r="F8" s="586">
        <v>6111243</v>
      </c>
      <c r="G8" s="586">
        <v>527456</v>
      </c>
      <c r="H8" s="571">
        <f t="shared" ref="H8:H53" si="2">F8+G8</f>
        <v>6638699</v>
      </c>
    </row>
    <row r="9" spans="1:8" s="16" customFormat="1">
      <c r="A9" s="217">
        <v>1.2</v>
      </c>
      <c r="B9" s="267" t="s">
        <v>305</v>
      </c>
      <c r="C9" s="586">
        <v>0</v>
      </c>
      <c r="D9" s="586">
        <v>0</v>
      </c>
      <c r="E9" s="570">
        <f t="shared" si="1"/>
        <v>0</v>
      </c>
      <c r="F9" s="586">
        <v>0</v>
      </c>
      <c r="G9" s="586">
        <v>0</v>
      </c>
      <c r="H9" s="571">
        <f t="shared" si="2"/>
        <v>0</v>
      </c>
    </row>
    <row r="10" spans="1:8" s="16" customFormat="1">
      <c r="A10" s="217">
        <v>1.3</v>
      </c>
      <c r="B10" s="267" t="s">
        <v>306</v>
      </c>
      <c r="C10" s="586">
        <v>5825492</v>
      </c>
      <c r="D10" s="586">
        <v>19823404</v>
      </c>
      <c r="E10" s="570">
        <f t="shared" si="1"/>
        <v>25648896</v>
      </c>
      <c r="F10" s="586">
        <v>23871942</v>
      </c>
      <c r="G10" s="586">
        <v>13230064</v>
      </c>
      <c r="H10" s="571">
        <f t="shared" si="2"/>
        <v>37102006</v>
      </c>
    </row>
    <row r="11" spans="1:8" s="16" customFormat="1">
      <c r="A11" s="217">
        <v>1.4</v>
      </c>
      <c r="B11" s="267" t="s">
        <v>287</v>
      </c>
      <c r="C11" s="586">
        <v>0</v>
      </c>
      <c r="D11" s="586">
        <v>0</v>
      </c>
      <c r="E11" s="570">
        <f t="shared" si="1"/>
        <v>0</v>
      </c>
      <c r="F11" s="586">
        <v>0</v>
      </c>
      <c r="G11" s="586">
        <v>0</v>
      </c>
      <c r="H11" s="571">
        <f t="shared" si="2"/>
        <v>0</v>
      </c>
    </row>
    <row r="12" spans="1:8" s="16" customFormat="1" ht="29.25" customHeight="1">
      <c r="A12" s="217">
        <v>2</v>
      </c>
      <c r="B12" s="220" t="s">
        <v>308</v>
      </c>
      <c r="C12" s="586">
        <v>0</v>
      </c>
      <c r="D12" s="586">
        <v>0</v>
      </c>
      <c r="E12" s="570">
        <f t="shared" si="1"/>
        <v>0</v>
      </c>
      <c r="F12" s="586">
        <v>0</v>
      </c>
      <c r="G12" s="586">
        <v>0</v>
      </c>
      <c r="H12" s="571">
        <f t="shared" si="2"/>
        <v>0</v>
      </c>
    </row>
    <row r="13" spans="1:8" s="16" customFormat="1" ht="19.899999999999999" customHeight="1">
      <c r="A13" s="217">
        <v>3</v>
      </c>
      <c r="B13" s="220" t="s">
        <v>307</v>
      </c>
      <c r="C13" s="586">
        <v>0</v>
      </c>
      <c r="D13" s="586">
        <v>0</v>
      </c>
      <c r="E13" s="570">
        <f t="shared" si="1"/>
        <v>0</v>
      </c>
      <c r="F13" s="586">
        <v>0</v>
      </c>
      <c r="G13" s="586">
        <v>0</v>
      </c>
      <c r="H13" s="571">
        <f t="shared" si="2"/>
        <v>0</v>
      </c>
    </row>
    <row r="14" spans="1:8" s="16" customFormat="1">
      <c r="A14" s="217">
        <v>3.1</v>
      </c>
      <c r="B14" s="268" t="s">
        <v>288</v>
      </c>
      <c r="C14" s="586">
        <v>0</v>
      </c>
      <c r="D14" s="586">
        <v>0</v>
      </c>
      <c r="E14" s="570">
        <f t="shared" si="1"/>
        <v>0</v>
      </c>
      <c r="F14" s="586">
        <v>0</v>
      </c>
      <c r="G14" s="586">
        <v>0</v>
      </c>
      <c r="H14" s="571">
        <f t="shared" si="2"/>
        <v>0</v>
      </c>
    </row>
    <row r="15" spans="1:8" s="16" customFormat="1">
      <c r="A15" s="217">
        <v>3.2</v>
      </c>
      <c r="B15" s="268" t="s">
        <v>289</v>
      </c>
      <c r="C15" s="586">
        <v>0</v>
      </c>
      <c r="D15" s="586">
        <v>0</v>
      </c>
      <c r="E15" s="570">
        <f t="shared" si="1"/>
        <v>0</v>
      </c>
      <c r="F15" s="586">
        <v>0</v>
      </c>
      <c r="G15" s="586">
        <v>0</v>
      </c>
      <c r="H15" s="571">
        <f t="shared" si="2"/>
        <v>0</v>
      </c>
    </row>
    <row r="16" spans="1:8" s="16" customFormat="1">
      <c r="A16" s="217">
        <v>4</v>
      </c>
      <c r="B16" s="271" t="s">
        <v>318</v>
      </c>
      <c r="C16" s="586">
        <v>4739428</v>
      </c>
      <c r="D16" s="586">
        <v>456108495</v>
      </c>
      <c r="E16" s="570">
        <f t="shared" si="1"/>
        <v>460847923</v>
      </c>
      <c r="F16" s="586">
        <v>5807613</v>
      </c>
      <c r="G16" s="586">
        <v>360155160</v>
      </c>
      <c r="H16" s="571">
        <f t="shared" si="2"/>
        <v>365962773</v>
      </c>
    </row>
    <row r="17" spans="1:8" s="16" customFormat="1">
      <c r="A17" s="217">
        <v>4.0999999999999996</v>
      </c>
      <c r="B17" s="268" t="s">
        <v>309</v>
      </c>
      <c r="C17" s="586">
        <v>4739428</v>
      </c>
      <c r="D17" s="586">
        <v>456063769</v>
      </c>
      <c r="E17" s="570">
        <f t="shared" si="1"/>
        <v>460803197</v>
      </c>
      <c r="F17" s="586">
        <v>5807613</v>
      </c>
      <c r="G17" s="586">
        <v>360155160</v>
      </c>
      <c r="H17" s="571">
        <f t="shared" si="2"/>
        <v>365962773</v>
      </c>
    </row>
    <row r="18" spans="1:8" s="16" customFormat="1">
      <c r="A18" s="217">
        <v>4.2</v>
      </c>
      <c r="B18" s="268" t="s">
        <v>303</v>
      </c>
      <c r="C18" s="586">
        <v>0</v>
      </c>
      <c r="D18" s="586">
        <v>44726</v>
      </c>
      <c r="E18" s="570">
        <f t="shared" si="1"/>
        <v>44726</v>
      </c>
      <c r="F18" s="586">
        <v>0</v>
      </c>
      <c r="G18" s="586">
        <v>0</v>
      </c>
      <c r="H18" s="571">
        <f t="shared" si="2"/>
        <v>0</v>
      </c>
    </row>
    <row r="19" spans="1:8" s="16" customFormat="1">
      <c r="A19" s="217">
        <v>5</v>
      </c>
      <c r="B19" s="220" t="s">
        <v>317</v>
      </c>
      <c r="C19" s="586">
        <v>0</v>
      </c>
      <c r="D19" s="586">
        <v>0</v>
      </c>
      <c r="E19" s="570">
        <f t="shared" si="1"/>
        <v>0</v>
      </c>
      <c r="F19" s="586">
        <v>0</v>
      </c>
      <c r="G19" s="586">
        <v>0</v>
      </c>
      <c r="H19" s="571">
        <f t="shared" si="2"/>
        <v>0</v>
      </c>
    </row>
    <row r="20" spans="1:8" s="16" customFormat="1">
      <c r="A20" s="217">
        <v>5.0999999999999996</v>
      </c>
      <c r="B20" s="269" t="s">
        <v>292</v>
      </c>
      <c r="C20" s="586">
        <v>3789746</v>
      </c>
      <c r="D20" s="586">
        <v>9578341</v>
      </c>
      <c r="E20" s="570">
        <f t="shared" si="1"/>
        <v>13368087</v>
      </c>
      <c r="F20" s="586">
        <v>1664331</v>
      </c>
      <c r="G20" s="586">
        <v>5653547</v>
      </c>
      <c r="H20" s="571">
        <f t="shared" si="2"/>
        <v>7317878</v>
      </c>
    </row>
    <row r="21" spans="1:8" s="16" customFormat="1">
      <c r="A21" s="217">
        <v>5.2</v>
      </c>
      <c r="B21" s="269" t="s">
        <v>291</v>
      </c>
      <c r="C21" s="586">
        <v>0</v>
      </c>
      <c r="D21" s="586">
        <v>0</v>
      </c>
      <c r="E21" s="570">
        <f t="shared" si="1"/>
        <v>0</v>
      </c>
      <c r="F21" s="586">
        <v>0</v>
      </c>
      <c r="G21" s="586">
        <v>0</v>
      </c>
      <c r="H21" s="571">
        <f t="shared" si="2"/>
        <v>0</v>
      </c>
    </row>
    <row r="22" spans="1:8" s="16" customFormat="1">
      <c r="A22" s="217">
        <v>5.3</v>
      </c>
      <c r="B22" s="269" t="s">
        <v>290</v>
      </c>
      <c r="C22" s="586">
        <v>0</v>
      </c>
      <c r="D22" s="586">
        <v>0</v>
      </c>
      <c r="E22" s="570">
        <f t="shared" si="1"/>
        <v>0</v>
      </c>
      <c r="F22" s="586">
        <v>0</v>
      </c>
      <c r="G22" s="586">
        <v>0</v>
      </c>
      <c r="H22" s="571">
        <f t="shared" si="2"/>
        <v>0</v>
      </c>
    </row>
    <row r="23" spans="1:8" s="16" customFormat="1">
      <c r="A23" s="217" t="s">
        <v>15</v>
      </c>
      <c r="B23" s="221" t="s">
        <v>75</v>
      </c>
      <c r="C23" s="586">
        <v>17072200</v>
      </c>
      <c r="D23" s="586">
        <v>348801124</v>
      </c>
      <c r="E23" s="570">
        <f t="shared" si="1"/>
        <v>365873324</v>
      </c>
      <c r="F23" s="586">
        <v>22507682</v>
      </c>
      <c r="G23" s="586">
        <v>299565123</v>
      </c>
      <c r="H23" s="571">
        <f t="shared" si="2"/>
        <v>322072805</v>
      </c>
    </row>
    <row r="24" spans="1:8" s="16" customFormat="1">
      <c r="A24" s="217" t="s">
        <v>16</v>
      </c>
      <c r="B24" s="221" t="s">
        <v>76</v>
      </c>
      <c r="C24" s="586">
        <v>141084</v>
      </c>
      <c r="D24" s="586">
        <v>436644562</v>
      </c>
      <c r="E24" s="570">
        <f t="shared" si="1"/>
        <v>436785646</v>
      </c>
      <c r="F24" s="586">
        <v>141084</v>
      </c>
      <c r="G24" s="586">
        <v>322897986</v>
      </c>
      <c r="H24" s="571">
        <f t="shared" si="2"/>
        <v>323039070</v>
      </c>
    </row>
    <row r="25" spans="1:8" s="16" customFormat="1">
      <c r="A25" s="217" t="s">
        <v>17</v>
      </c>
      <c r="B25" s="221" t="s">
        <v>77</v>
      </c>
      <c r="C25" s="586">
        <v>0</v>
      </c>
      <c r="D25" s="586">
        <v>1918157</v>
      </c>
      <c r="E25" s="570">
        <f t="shared" si="1"/>
        <v>1918157</v>
      </c>
      <c r="F25" s="586">
        <v>0</v>
      </c>
      <c r="G25" s="586">
        <v>742459</v>
      </c>
      <c r="H25" s="571">
        <f t="shared" si="2"/>
        <v>742459</v>
      </c>
    </row>
    <row r="26" spans="1:8" s="16" customFormat="1">
      <c r="A26" s="217" t="s">
        <v>18</v>
      </c>
      <c r="B26" s="221" t="s">
        <v>78</v>
      </c>
      <c r="C26" s="586">
        <v>2575438</v>
      </c>
      <c r="D26" s="586">
        <v>200059991</v>
      </c>
      <c r="E26" s="570">
        <f t="shared" si="1"/>
        <v>202635429</v>
      </c>
      <c r="F26" s="586">
        <v>2415119</v>
      </c>
      <c r="G26" s="586">
        <v>148948663</v>
      </c>
      <c r="H26" s="571">
        <f t="shared" si="2"/>
        <v>151363782</v>
      </c>
    </row>
    <row r="27" spans="1:8" s="16" customFormat="1">
      <c r="A27" s="217" t="s">
        <v>19</v>
      </c>
      <c r="B27" s="221" t="s">
        <v>79</v>
      </c>
      <c r="C27" s="586">
        <v>10038364</v>
      </c>
      <c r="D27" s="586">
        <v>77155475</v>
      </c>
      <c r="E27" s="570">
        <f t="shared" si="1"/>
        <v>87193839</v>
      </c>
      <c r="F27" s="586">
        <v>38364</v>
      </c>
      <c r="G27" s="586">
        <v>49898933</v>
      </c>
      <c r="H27" s="571">
        <f t="shared" si="2"/>
        <v>49937297</v>
      </c>
    </row>
    <row r="28" spans="1:8" s="16" customFormat="1">
      <c r="A28" s="217">
        <v>5.4</v>
      </c>
      <c r="B28" s="269" t="s">
        <v>293</v>
      </c>
      <c r="C28" s="586">
        <v>365678</v>
      </c>
      <c r="D28" s="586">
        <v>21389452</v>
      </c>
      <c r="E28" s="570">
        <f t="shared" si="1"/>
        <v>21755130</v>
      </c>
      <c r="F28" s="586">
        <v>288857</v>
      </c>
      <c r="G28" s="586">
        <v>10658156</v>
      </c>
      <c r="H28" s="571">
        <f t="shared" si="2"/>
        <v>10947013</v>
      </c>
    </row>
    <row r="29" spans="1:8" s="16" customFormat="1">
      <c r="A29" s="217">
        <v>5.5</v>
      </c>
      <c r="B29" s="269" t="s">
        <v>294</v>
      </c>
      <c r="C29" s="586">
        <v>0</v>
      </c>
      <c r="D29" s="586">
        <v>0</v>
      </c>
      <c r="E29" s="570">
        <f t="shared" si="1"/>
        <v>0</v>
      </c>
      <c r="F29" s="586">
        <v>0</v>
      </c>
      <c r="G29" s="586">
        <v>0</v>
      </c>
      <c r="H29" s="571">
        <f t="shared" si="2"/>
        <v>0</v>
      </c>
    </row>
    <row r="30" spans="1:8" s="16" customFormat="1">
      <c r="A30" s="217">
        <v>5.6</v>
      </c>
      <c r="B30" s="269" t="s">
        <v>295</v>
      </c>
      <c r="C30" s="586">
        <v>0</v>
      </c>
      <c r="D30" s="586">
        <v>0</v>
      </c>
      <c r="E30" s="570">
        <f t="shared" si="1"/>
        <v>0</v>
      </c>
      <c r="F30" s="586">
        <v>0</v>
      </c>
      <c r="G30" s="586">
        <v>0</v>
      </c>
      <c r="H30" s="571">
        <f t="shared" si="2"/>
        <v>0</v>
      </c>
    </row>
    <row r="31" spans="1:8" s="16" customFormat="1">
      <c r="A31" s="217">
        <v>5.7</v>
      </c>
      <c r="B31" s="269" t="s">
        <v>79</v>
      </c>
      <c r="C31" s="586">
        <v>0</v>
      </c>
      <c r="D31" s="586">
        <v>0</v>
      </c>
      <c r="E31" s="570">
        <f t="shared" si="1"/>
        <v>0</v>
      </c>
      <c r="F31" s="586">
        <v>0</v>
      </c>
      <c r="G31" s="586">
        <v>0</v>
      </c>
      <c r="H31" s="571">
        <f t="shared" si="2"/>
        <v>0</v>
      </c>
    </row>
    <row r="32" spans="1:8" s="16" customFormat="1">
      <c r="A32" s="217">
        <v>6</v>
      </c>
      <c r="B32" s="220" t="s">
        <v>323</v>
      </c>
      <c r="C32" s="586">
        <v>0</v>
      </c>
      <c r="D32" s="586">
        <v>0</v>
      </c>
      <c r="E32" s="570">
        <f t="shared" si="1"/>
        <v>0</v>
      </c>
      <c r="F32" s="586">
        <v>0</v>
      </c>
      <c r="G32" s="586">
        <v>0</v>
      </c>
      <c r="H32" s="571">
        <f t="shared" si="2"/>
        <v>0</v>
      </c>
    </row>
    <row r="33" spans="1:8" s="16" customFormat="1">
      <c r="A33" s="217">
        <v>6.1</v>
      </c>
      <c r="B33" s="270" t="s">
        <v>313</v>
      </c>
      <c r="C33" s="586">
        <v>20294642.5</v>
      </c>
      <c r="D33" s="586">
        <v>0</v>
      </c>
      <c r="E33" s="570">
        <f t="shared" si="1"/>
        <v>20294642.5</v>
      </c>
      <c r="F33" s="586">
        <v>0</v>
      </c>
      <c r="G33" s="586">
        <v>12402022.640000001</v>
      </c>
      <c r="H33" s="571">
        <f t="shared" si="2"/>
        <v>12402022.640000001</v>
      </c>
    </row>
    <row r="34" spans="1:8" s="16" customFormat="1">
      <c r="A34" s="217">
        <v>6.2</v>
      </c>
      <c r="B34" s="270" t="s">
        <v>314</v>
      </c>
      <c r="C34" s="586">
        <v>0</v>
      </c>
      <c r="D34" s="586">
        <v>19557153.59</v>
      </c>
      <c r="E34" s="570">
        <f t="shared" si="1"/>
        <v>19557153.59</v>
      </c>
      <c r="F34" s="586">
        <v>0</v>
      </c>
      <c r="G34" s="586">
        <v>12013200</v>
      </c>
      <c r="H34" s="571">
        <f t="shared" si="2"/>
        <v>12013200</v>
      </c>
    </row>
    <row r="35" spans="1:8" s="16" customFormat="1">
      <c r="A35" s="217">
        <v>6.3</v>
      </c>
      <c r="B35" s="270" t="s">
        <v>310</v>
      </c>
      <c r="C35" s="586">
        <v>0</v>
      </c>
      <c r="D35" s="586">
        <v>0</v>
      </c>
      <c r="E35" s="570">
        <f t="shared" si="1"/>
        <v>0</v>
      </c>
      <c r="F35" s="586">
        <v>0</v>
      </c>
      <c r="G35" s="586">
        <v>0</v>
      </c>
      <c r="H35" s="571">
        <f t="shared" si="2"/>
        <v>0</v>
      </c>
    </row>
    <row r="36" spans="1:8" s="16" customFormat="1">
      <c r="A36" s="217">
        <v>6.4</v>
      </c>
      <c r="B36" s="270" t="s">
        <v>311</v>
      </c>
      <c r="C36" s="586">
        <v>0</v>
      </c>
      <c r="D36" s="586">
        <v>0</v>
      </c>
      <c r="E36" s="570">
        <f t="shared" si="1"/>
        <v>0</v>
      </c>
      <c r="F36" s="586">
        <v>0</v>
      </c>
      <c r="G36" s="586">
        <v>0</v>
      </c>
      <c r="H36" s="571">
        <f t="shared" si="2"/>
        <v>0</v>
      </c>
    </row>
    <row r="37" spans="1:8" s="16" customFormat="1">
      <c r="A37" s="217">
        <v>6.5</v>
      </c>
      <c r="B37" s="270" t="s">
        <v>312</v>
      </c>
      <c r="C37" s="586">
        <v>0</v>
      </c>
      <c r="D37" s="586">
        <v>0</v>
      </c>
      <c r="E37" s="570">
        <f t="shared" si="1"/>
        <v>0</v>
      </c>
      <c r="F37" s="586">
        <v>0</v>
      </c>
      <c r="G37" s="586">
        <v>0</v>
      </c>
      <c r="H37" s="571">
        <f t="shared" si="2"/>
        <v>0</v>
      </c>
    </row>
    <row r="38" spans="1:8" s="16" customFormat="1">
      <c r="A38" s="217">
        <v>6.6</v>
      </c>
      <c r="B38" s="270" t="s">
        <v>315</v>
      </c>
      <c r="C38" s="586">
        <v>0</v>
      </c>
      <c r="D38" s="586">
        <v>0</v>
      </c>
      <c r="E38" s="570">
        <f t="shared" si="1"/>
        <v>0</v>
      </c>
      <c r="F38" s="586">
        <v>0</v>
      </c>
      <c r="G38" s="586">
        <v>0</v>
      </c>
      <c r="H38" s="571">
        <f t="shared" si="2"/>
        <v>0</v>
      </c>
    </row>
    <row r="39" spans="1:8" s="16" customFormat="1">
      <c r="A39" s="217">
        <v>6.7</v>
      </c>
      <c r="B39" s="270" t="s">
        <v>316</v>
      </c>
      <c r="C39" s="586">
        <v>0</v>
      </c>
      <c r="D39" s="586">
        <v>0</v>
      </c>
      <c r="E39" s="570">
        <f t="shared" si="1"/>
        <v>0</v>
      </c>
      <c r="F39" s="586">
        <v>0</v>
      </c>
      <c r="G39" s="586">
        <v>0</v>
      </c>
      <c r="H39" s="571">
        <f t="shared" si="2"/>
        <v>0</v>
      </c>
    </row>
    <row r="40" spans="1:8" s="16" customFormat="1">
      <c r="A40" s="217">
        <v>7</v>
      </c>
      <c r="B40" s="220" t="s">
        <v>319</v>
      </c>
      <c r="C40" s="586">
        <v>0</v>
      </c>
      <c r="D40" s="586">
        <v>0</v>
      </c>
      <c r="E40" s="570">
        <f t="shared" si="1"/>
        <v>0</v>
      </c>
      <c r="F40" s="586">
        <v>0</v>
      </c>
      <c r="G40" s="586">
        <v>0</v>
      </c>
      <c r="H40" s="571">
        <f t="shared" si="2"/>
        <v>0</v>
      </c>
    </row>
    <row r="41" spans="1:8" s="16" customFormat="1">
      <c r="A41" s="217">
        <v>7.1</v>
      </c>
      <c r="B41" s="219" t="s">
        <v>320</v>
      </c>
      <c r="C41" s="586">
        <v>0</v>
      </c>
      <c r="D41" s="586">
        <v>23660.66</v>
      </c>
      <c r="E41" s="570">
        <f t="shared" si="1"/>
        <v>23660.66</v>
      </c>
      <c r="F41" s="586">
        <v>0</v>
      </c>
      <c r="G41" s="586">
        <v>0</v>
      </c>
      <c r="H41" s="571">
        <f t="shared" si="2"/>
        <v>0</v>
      </c>
    </row>
    <row r="42" spans="1:8" s="16" customFormat="1" ht="25.5">
      <c r="A42" s="217">
        <v>7.2</v>
      </c>
      <c r="B42" s="219" t="s">
        <v>321</v>
      </c>
      <c r="C42" s="586">
        <v>899695.66999999946</v>
      </c>
      <c r="D42" s="586">
        <v>2262018.2900000005</v>
      </c>
      <c r="E42" s="570">
        <f t="shared" si="1"/>
        <v>3161713.96</v>
      </c>
      <c r="F42" s="586">
        <v>424741.61000000022</v>
      </c>
      <c r="G42" s="586">
        <v>943852.30999999971</v>
      </c>
      <c r="H42" s="571">
        <f t="shared" si="2"/>
        <v>1368593.92</v>
      </c>
    </row>
    <row r="43" spans="1:8" s="16" customFormat="1" ht="25.5">
      <c r="A43" s="217">
        <v>7.3</v>
      </c>
      <c r="B43" s="219" t="s">
        <v>324</v>
      </c>
      <c r="C43" s="586">
        <v>18593</v>
      </c>
      <c r="D43" s="586">
        <v>80028</v>
      </c>
      <c r="E43" s="570">
        <f t="shared" si="1"/>
        <v>98621</v>
      </c>
      <c r="F43" s="586">
        <v>18842</v>
      </c>
      <c r="G43" s="586">
        <v>88040</v>
      </c>
      <c r="H43" s="571">
        <f t="shared" si="2"/>
        <v>106882</v>
      </c>
    </row>
    <row r="44" spans="1:8" s="16" customFormat="1" ht="25.5">
      <c r="A44" s="217">
        <v>7.4</v>
      </c>
      <c r="B44" s="219" t="s">
        <v>325</v>
      </c>
      <c r="C44" s="586" vm="7">
        <v>1281075.2800000003</v>
      </c>
      <c r="D44" s="586" vm="7">
        <v>3503707.3499999996</v>
      </c>
      <c r="E44" s="570">
        <f t="shared" si="1"/>
        <v>4784782.63</v>
      </c>
      <c r="F44" s="586">
        <v>788269.94999999984</v>
      </c>
      <c r="G44" s="586">
        <v>3738908.7800000007</v>
      </c>
      <c r="H44" s="571">
        <f t="shared" si="2"/>
        <v>4527178.7300000004</v>
      </c>
    </row>
    <row r="45" spans="1:8" s="16" customFormat="1">
      <c r="A45" s="217">
        <v>8</v>
      </c>
      <c r="B45" s="220" t="s">
        <v>302</v>
      </c>
      <c r="C45" s="586">
        <v>0</v>
      </c>
      <c r="D45" s="586">
        <v>0</v>
      </c>
      <c r="E45" s="570">
        <f t="shared" si="1"/>
        <v>0</v>
      </c>
      <c r="F45" s="586">
        <v>0</v>
      </c>
      <c r="G45" s="586">
        <v>0</v>
      </c>
      <c r="H45" s="571">
        <f t="shared" si="2"/>
        <v>0</v>
      </c>
    </row>
    <row r="46" spans="1:8" s="16" customFormat="1">
      <c r="A46" s="217">
        <v>8.1</v>
      </c>
      <c r="B46" s="268" t="s">
        <v>326</v>
      </c>
      <c r="C46" s="586">
        <v>0</v>
      </c>
      <c r="D46" s="586">
        <v>0</v>
      </c>
      <c r="E46" s="570">
        <f t="shared" si="1"/>
        <v>0</v>
      </c>
      <c r="F46" s="586">
        <v>0</v>
      </c>
      <c r="G46" s="586">
        <v>0</v>
      </c>
      <c r="H46" s="571">
        <f t="shared" si="2"/>
        <v>0</v>
      </c>
    </row>
    <row r="47" spans="1:8" s="16" customFormat="1">
      <c r="A47" s="217">
        <v>8.1999999999999993</v>
      </c>
      <c r="B47" s="268" t="s">
        <v>327</v>
      </c>
      <c r="C47" s="586">
        <v>0</v>
      </c>
      <c r="D47" s="586">
        <v>0</v>
      </c>
      <c r="E47" s="570">
        <f t="shared" si="1"/>
        <v>0</v>
      </c>
      <c r="F47" s="586">
        <v>0</v>
      </c>
      <c r="G47" s="586">
        <v>0</v>
      </c>
      <c r="H47" s="571">
        <f t="shared" si="2"/>
        <v>0</v>
      </c>
    </row>
    <row r="48" spans="1:8" s="16" customFormat="1">
      <c r="A48" s="217">
        <v>8.3000000000000007</v>
      </c>
      <c r="B48" s="268" t="s">
        <v>328</v>
      </c>
      <c r="C48" s="586">
        <v>0</v>
      </c>
      <c r="D48" s="586">
        <v>0</v>
      </c>
      <c r="E48" s="570">
        <f t="shared" si="1"/>
        <v>0</v>
      </c>
      <c r="F48" s="586">
        <v>0</v>
      </c>
      <c r="G48" s="586">
        <v>0</v>
      </c>
      <c r="H48" s="571">
        <f t="shared" si="2"/>
        <v>0</v>
      </c>
    </row>
    <row r="49" spans="1:8" s="16" customFormat="1">
      <c r="A49" s="217">
        <v>8.4</v>
      </c>
      <c r="B49" s="268" t="s">
        <v>329</v>
      </c>
      <c r="C49" s="586">
        <v>0</v>
      </c>
      <c r="D49" s="586">
        <v>0</v>
      </c>
      <c r="E49" s="570">
        <f t="shared" si="1"/>
        <v>0</v>
      </c>
      <c r="F49" s="586">
        <v>0</v>
      </c>
      <c r="G49" s="586">
        <v>0</v>
      </c>
      <c r="H49" s="571">
        <f t="shared" si="2"/>
        <v>0</v>
      </c>
    </row>
    <row r="50" spans="1:8" s="16" customFormat="1">
      <c r="A50" s="217">
        <v>8.5</v>
      </c>
      <c r="B50" s="268" t="s">
        <v>330</v>
      </c>
      <c r="C50" s="586">
        <v>0</v>
      </c>
      <c r="D50" s="586">
        <v>0</v>
      </c>
      <c r="E50" s="570">
        <f t="shared" si="1"/>
        <v>0</v>
      </c>
      <c r="F50" s="586">
        <v>0</v>
      </c>
      <c r="G50" s="586">
        <v>0</v>
      </c>
      <c r="H50" s="571">
        <f t="shared" si="2"/>
        <v>0</v>
      </c>
    </row>
    <row r="51" spans="1:8" s="16" customFormat="1">
      <c r="A51" s="217">
        <v>8.6</v>
      </c>
      <c r="B51" s="268" t="s">
        <v>331</v>
      </c>
      <c r="C51" s="586">
        <v>0</v>
      </c>
      <c r="D51" s="586">
        <v>0</v>
      </c>
      <c r="E51" s="570">
        <f t="shared" si="1"/>
        <v>0</v>
      </c>
      <c r="F51" s="586">
        <v>0</v>
      </c>
      <c r="G51" s="586">
        <v>0</v>
      </c>
      <c r="H51" s="571">
        <f t="shared" si="2"/>
        <v>0</v>
      </c>
    </row>
    <row r="52" spans="1:8" s="16" customFormat="1">
      <c r="A52" s="217">
        <v>8.6999999999999993</v>
      </c>
      <c r="B52" s="268" t="s">
        <v>332</v>
      </c>
      <c r="C52" s="586">
        <v>0</v>
      </c>
      <c r="D52" s="586">
        <v>0</v>
      </c>
      <c r="E52" s="570">
        <f t="shared" si="1"/>
        <v>0</v>
      </c>
      <c r="F52" s="586">
        <v>0</v>
      </c>
      <c r="G52" s="586">
        <v>0</v>
      </c>
      <c r="H52" s="571">
        <f t="shared" si="2"/>
        <v>0</v>
      </c>
    </row>
    <row r="53" spans="1:8" s="16" customFormat="1" ht="15" thickBot="1">
      <c r="A53" s="222">
        <v>9</v>
      </c>
      <c r="B53" s="223" t="s">
        <v>322</v>
      </c>
      <c r="C53" s="586">
        <v>0</v>
      </c>
      <c r="D53" s="586">
        <v>0</v>
      </c>
      <c r="E53" s="570">
        <f t="shared" si="1"/>
        <v>0</v>
      </c>
      <c r="F53" s="586">
        <v>0</v>
      </c>
      <c r="G53" s="586">
        <v>0</v>
      </c>
      <c r="H53" s="571">
        <f t="shared" si="2"/>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D8" sqref="D8"/>
    </sheetView>
  </sheetViews>
  <sheetFormatPr defaultColWidth="9.140625" defaultRowHeight="12.75"/>
  <cols>
    <col min="1" max="1" width="9.5703125" style="4" bestFit="1" customWidth="1"/>
    <col min="2" max="2" width="93.5703125" style="4" customWidth="1"/>
    <col min="3" max="4" width="10.7109375" style="4" customWidth="1"/>
    <col min="5" max="7" width="10.42578125" style="45" bestFit="1" customWidth="1"/>
    <col min="8" max="11" width="9.7109375" style="45" customWidth="1"/>
    <col min="12" max="16384" width="9.140625" style="45"/>
  </cols>
  <sheetData>
    <row r="1" spans="1:8">
      <c r="A1" s="2" t="s">
        <v>30</v>
      </c>
      <c r="B1" s="3" t="str">
        <f>'Info '!C2</f>
        <v>JSC " Halyk Bank Georgia"</v>
      </c>
      <c r="C1" s="3"/>
    </row>
    <row r="2" spans="1:8">
      <c r="A2" s="2" t="s">
        <v>31</v>
      </c>
      <c r="B2" s="435">
        <f>'1. key ratios '!B2</f>
        <v>44651</v>
      </c>
      <c r="C2" s="6"/>
      <c r="D2" s="7"/>
      <c r="E2" s="63"/>
      <c r="F2" s="63"/>
      <c r="G2" s="63"/>
      <c r="H2" s="63"/>
    </row>
    <row r="3" spans="1:8">
      <c r="A3" s="2"/>
      <c r="B3" s="3"/>
      <c r="C3" s="6"/>
      <c r="D3" s="7"/>
      <c r="E3" s="63"/>
      <c r="F3" s="63"/>
      <c r="G3" s="63"/>
      <c r="H3" s="63"/>
    </row>
    <row r="4" spans="1:8" ht="15" customHeight="1" thickBot="1">
      <c r="A4" s="7" t="s">
        <v>197</v>
      </c>
      <c r="B4" s="161" t="s">
        <v>296</v>
      </c>
      <c r="C4" s="64" t="s">
        <v>73</v>
      </c>
    </row>
    <row r="5" spans="1:8" ht="15" customHeight="1">
      <c r="A5" s="253" t="s">
        <v>6</v>
      </c>
      <c r="B5" s="254"/>
      <c r="C5" s="433" t="str">
        <f>INT((MONTH($B$2))/3)&amp;"Q"&amp;"-"&amp;YEAR($B$2)</f>
        <v>1Q-2022</v>
      </c>
      <c r="D5" s="433" t="str">
        <f>IF(INT(MONTH($B$2))=3, "4"&amp;"Q"&amp;"-"&amp;YEAR($B$2)-1, IF(INT(MONTH($B$2))=6, "1"&amp;"Q"&amp;"-"&amp;YEAR($B$2), IF(INT(MONTH($B$2))=9, "2"&amp;"Q"&amp;"-"&amp;YEAR($B$2),IF(INT(MONTH($B$2))=12, "3"&amp;"Q"&amp;"-"&amp;YEAR($B$2), 0))))</f>
        <v>4Q-2021</v>
      </c>
      <c r="E5" s="433" t="str">
        <f>IF(INT(MONTH($B$2))=3, "3"&amp;"Q"&amp;"-"&amp;YEAR($B$2)-1, IF(INT(MONTH($B$2))=6, "4"&amp;"Q"&amp;"-"&amp;YEAR($B$2)-1, IF(INT(MONTH($B$2))=9, "1"&amp;"Q"&amp;"-"&amp;YEAR($B$2),IF(INT(MONTH($B$2))=12, "2"&amp;"Q"&amp;"-"&amp;YEAR($B$2), 0))))</f>
        <v>3Q-2021</v>
      </c>
      <c r="F5" s="433" t="str">
        <f>IF(INT(MONTH($B$2))=3, "2"&amp;"Q"&amp;"-"&amp;YEAR($B$2)-1, IF(INT(MONTH($B$2))=6, "3"&amp;"Q"&amp;"-"&amp;YEAR($B$2)-1, IF(INT(MONTH($B$2))=9, "4"&amp;"Q"&amp;"-"&amp;YEAR($B$2)-1,IF(INT(MONTH($B$2))=12, "1"&amp;"Q"&amp;"-"&amp;YEAR($B$2), 0))))</f>
        <v>2Q-2021</v>
      </c>
      <c r="G5" s="434" t="str">
        <f>IF(INT(MONTH($B$2))=3, "1"&amp;"Q"&amp;"-"&amp;YEAR($B$2)-1, IF(INT(MONTH($B$2))=6, "2"&amp;"Q"&amp;"-"&amp;YEAR($B$2)-1, IF(INT(MONTH($B$2))=9, "3"&amp;"Q"&amp;"-"&amp;YEAR($B$2)-1,IF(INT(MONTH($B$2))=12, "4"&amp;"Q"&amp;"-"&amp;YEAR($B$2)-1, 0))))</f>
        <v>1Q-2021</v>
      </c>
    </row>
    <row r="6" spans="1:8" ht="15" customHeight="1">
      <c r="A6" s="65">
        <v>1</v>
      </c>
      <c r="B6" s="355" t="s">
        <v>300</v>
      </c>
      <c r="C6" s="428">
        <f>C7+C9+C10</f>
        <v>871925491.70660007</v>
      </c>
      <c r="D6" s="429">
        <f>D7+D9+D10</f>
        <v>877579458.52169979</v>
      </c>
      <c r="E6" s="357">
        <f t="shared" ref="E6:G6" si="0">E7+E9+E10</f>
        <v>784999315.09219992</v>
      </c>
      <c r="F6" s="428">
        <f t="shared" si="0"/>
        <v>676238484.48240006</v>
      </c>
      <c r="G6" s="431">
        <f t="shared" si="0"/>
        <v>632275456.70140004</v>
      </c>
    </row>
    <row r="7" spans="1:8" ht="15" customHeight="1">
      <c r="A7" s="65">
        <v>1.1000000000000001</v>
      </c>
      <c r="B7" s="355" t="s">
        <v>480</v>
      </c>
      <c r="C7" s="587">
        <v>862630101.69160008</v>
      </c>
      <c r="D7" s="587">
        <v>867462543.65669978</v>
      </c>
      <c r="E7" s="587">
        <v>774201440.97720003</v>
      </c>
      <c r="F7" s="587">
        <v>665186615.74240005</v>
      </c>
      <c r="G7" s="587">
        <v>621161460.57840002</v>
      </c>
    </row>
    <row r="8" spans="1:8">
      <c r="A8" s="65" t="s">
        <v>14</v>
      </c>
      <c r="B8" s="355" t="s">
        <v>196</v>
      </c>
      <c r="C8" s="587">
        <v>0</v>
      </c>
      <c r="D8" s="587">
        <v>0</v>
      </c>
      <c r="E8" s="587">
        <v>0</v>
      </c>
      <c r="F8" s="587">
        <v>0</v>
      </c>
      <c r="G8" s="587">
        <v>0</v>
      </c>
    </row>
    <row r="9" spans="1:8" ht="15" customHeight="1">
      <c r="A9" s="65">
        <v>1.2</v>
      </c>
      <c r="B9" s="356" t="s">
        <v>195</v>
      </c>
      <c r="C9" s="587">
        <v>8889497.1549999993</v>
      </c>
      <c r="D9" s="587">
        <v>9841926.7249999996</v>
      </c>
      <c r="E9" s="587">
        <v>10359640.935000001</v>
      </c>
      <c r="F9" s="587">
        <v>10596420.16</v>
      </c>
      <c r="G9" s="587">
        <v>10865955.663000003</v>
      </c>
    </row>
    <row r="10" spans="1:8" ht="15" customHeight="1">
      <c r="A10" s="65">
        <v>1.3</v>
      </c>
      <c r="B10" s="355" t="s">
        <v>28</v>
      </c>
      <c r="C10" s="587">
        <v>405892.86</v>
      </c>
      <c r="D10" s="587">
        <v>274988.14</v>
      </c>
      <c r="E10" s="587">
        <v>438233.18</v>
      </c>
      <c r="F10" s="587">
        <v>455448.58</v>
      </c>
      <c r="G10" s="587">
        <v>248040.46</v>
      </c>
    </row>
    <row r="11" spans="1:8" ht="15" customHeight="1">
      <c r="A11" s="65">
        <v>2</v>
      </c>
      <c r="B11" s="355" t="s">
        <v>297</v>
      </c>
      <c r="C11" s="587">
        <v>102662.24581998</v>
      </c>
      <c r="D11" s="587">
        <v>2619699.4461294501</v>
      </c>
      <c r="E11" s="587">
        <v>846534.34012970526</v>
      </c>
      <c r="F11" s="587">
        <v>2625098.253032499</v>
      </c>
      <c r="G11" s="587">
        <v>2484647.6071396791</v>
      </c>
    </row>
    <row r="12" spans="1:8" ht="15" customHeight="1">
      <c r="A12" s="65">
        <v>3</v>
      </c>
      <c r="B12" s="355" t="s">
        <v>298</v>
      </c>
      <c r="C12" s="587">
        <v>56772577.5</v>
      </c>
      <c r="D12" s="587">
        <v>51351879.743750006</v>
      </c>
      <c r="E12" s="587">
        <v>51351879.743750006</v>
      </c>
      <c r="F12" s="587">
        <v>51351879.743750006</v>
      </c>
      <c r="G12" s="587">
        <v>51351879.743750006</v>
      </c>
    </row>
    <row r="13" spans="1:8" ht="15" customHeight="1" thickBot="1">
      <c r="A13" s="67">
        <v>4</v>
      </c>
      <c r="B13" s="68" t="s">
        <v>299</v>
      </c>
      <c r="C13" s="358">
        <f>C6+C11+C12</f>
        <v>928800731.45242</v>
      </c>
      <c r="D13" s="430">
        <f>D6+D11+D12</f>
        <v>931551037.7115792</v>
      </c>
      <c r="E13" s="359">
        <f t="shared" ref="E13:G13" si="1">E6+E11+E12</f>
        <v>837197729.17607963</v>
      </c>
      <c r="F13" s="358">
        <f t="shared" si="1"/>
        <v>730215462.47918248</v>
      </c>
      <c r="G13" s="432">
        <f t="shared" si="1"/>
        <v>686111984.05228972</v>
      </c>
    </row>
    <row r="14" spans="1:8">
      <c r="B14" s="71"/>
    </row>
    <row r="15" spans="1:8" ht="25.5">
      <c r="B15" s="72" t="s">
        <v>481</v>
      </c>
    </row>
    <row r="16" spans="1:8">
      <c r="B16" s="72"/>
    </row>
    <row r="17" spans="1:4" ht="11.25">
      <c r="A17" s="45"/>
      <c r="B17" s="45"/>
      <c r="C17" s="45"/>
      <c r="D17" s="45"/>
    </row>
    <row r="18" spans="1:4" ht="11.25">
      <c r="A18" s="45"/>
      <c r="B18" s="45"/>
      <c r="C18" s="45"/>
      <c r="D18" s="45"/>
    </row>
    <row r="19" spans="1:4" ht="11.25">
      <c r="A19" s="45"/>
      <c r="B19" s="45"/>
      <c r="C19" s="45"/>
      <c r="D19" s="45"/>
    </row>
    <row r="20" spans="1:4" ht="11.25">
      <c r="A20" s="45"/>
      <c r="B20" s="45"/>
      <c r="C20" s="45"/>
      <c r="D20" s="45"/>
    </row>
    <row r="21" spans="1:4" ht="11.25">
      <c r="A21" s="45"/>
      <c r="B21" s="45"/>
      <c r="C21" s="45"/>
      <c r="D21" s="45"/>
    </row>
    <row r="22" spans="1:4" ht="11.25">
      <c r="A22" s="45"/>
      <c r="B22" s="45"/>
      <c r="C22" s="45"/>
      <c r="D22" s="45"/>
    </row>
    <row r="23" spans="1:4" ht="11.25">
      <c r="A23" s="45"/>
      <c r="B23" s="45"/>
      <c r="C23" s="45"/>
      <c r="D23" s="45"/>
    </row>
    <row r="24" spans="1:4" ht="11.25">
      <c r="A24" s="45"/>
      <c r="B24" s="45"/>
      <c r="C24" s="45"/>
      <c r="D24" s="45"/>
    </row>
    <row r="25" spans="1:4" ht="11.25">
      <c r="A25" s="45"/>
      <c r="B25" s="45"/>
      <c r="C25" s="45"/>
      <c r="D25" s="45"/>
    </row>
    <row r="26" spans="1:4" ht="11.25">
      <c r="A26" s="45"/>
      <c r="B26" s="45"/>
      <c r="C26" s="45"/>
      <c r="D26" s="45"/>
    </row>
    <row r="27" spans="1:4" ht="11.25">
      <c r="A27" s="45"/>
      <c r="B27" s="45"/>
      <c r="C27" s="45"/>
      <c r="D27" s="45"/>
    </row>
    <row r="28" spans="1:4" ht="11.25">
      <c r="A28" s="45"/>
      <c r="B28" s="45"/>
      <c r="C28" s="45"/>
      <c r="D28" s="45"/>
    </row>
    <row r="29" spans="1:4" ht="11.25">
      <c r="A29" s="45"/>
      <c r="B29" s="45"/>
      <c r="C29" s="45"/>
      <c r="D29" s="4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2" sqref="B2"/>
    </sheetView>
  </sheetViews>
  <sheetFormatPr defaultColWidth="9.140625" defaultRowHeight="14.25"/>
  <cols>
    <col min="1" max="1" width="9.5703125" style="4" bestFit="1" customWidth="1"/>
    <col min="2" max="2" width="65.5703125" style="4" customWidth="1"/>
    <col min="3" max="3" width="27.5703125" style="4" customWidth="1"/>
    <col min="4" max="16384" width="9.140625" style="5"/>
  </cols>
  <sheetData>
    <row r="1" spans="1:8">
      <c r="A1" s="2" t="s">
        <v>30</v>
      </c>
      <c r="B1" s="3" t="str">
        <f>'Info '!C2</f>
        <v>JSC " Halyk Bank Georgia"</v>
      </c>
    </row>
    <row r="2" spans="1:8">
      <c r="A2" s="2" t="s">
        <v>31</v>
      </c>
      <c r="B2" s="435">
        <f>'1. key ratios '!B2</f>
        <v>44651</v>
      </c>
    </row>
    <row r="4" spans="1:8" ht="27.95" customHeight="1" thickBot="1">
      <c r="A4" s="73" t="s">
        <v>80</v>
      </c>
      <c r="B4" s="74" t="s">
        <v>266</v>
      </c>
      <c r="C4" s="75"/>
    </row>
    <row r="5" spans="1:8">
      <c r="A5" s="76"/>
      <c r="B5" s="422" t="s">
        <v>81</v>
      </c>
      <c r="C5" s="423" t="s">
        <v>494</v>
      </c>
    </row>
    <row r="6" spans="1:8">
      <c r="A6" s="77">
        <v>1</v>
      </c>
      <c r="B6" s="78" t="s">
        <v>741</v>
      </c>
      <c r="C6" s="78" t="s">
        <v>744</v>
      </c>
    </row>
    <row r="7" spans="1:8">
      <c r="A7" s="77">
        <v>2</v>
      </c>
      <c r="B7" s="78" t="s">
        <v>745</v>
      </c>
      <c r="C7" s="79" t="s">
        <v>746</v>
      </c>
    </row>
    <row r="8" spans="1:8">
      <c r="A8" s="77">
        <v>3</v>
      </c>
      <c r="B8" s="78" t="s">
        <v>747</v>
      </c>
      <c r="C8" s="79" t="s">
        <v>746</v>
      </c>
    </row>
    <row r="9" spans="1:8">
      <c r="A9" s="77">
        <v>4</v>
      </c>
      <c r="B9" s="78" t="s">
        <v>748</v>
      </c>
      <c r="C9" s="79" t="s">
        <v>746</v>
      </c>
    </row>
    <row r="10" spans="1:8">
      <c r="A10" s="77">
        <v>5</v>
      </c>
      <c r="B10" s="78" t="s">
        <v>749</v>
      </c>
      <c r="C10" s="79" t="s">
        <v>744</v>
      </c>
    </row>
    <row r="11" spans="1:8">
      <c r="A11" s="77">
        <v>6</v>
      </c>
      <c r="B11" s="78"/>
      <c r="C11" s="79"/>
    </row>
    <row r="12" spans="1:8">
      <c r="A12" s="77">
        <v>7</v>
      </c>
      <c r="B12" s="78"/>
      <c r="C12" s="79"/>
      <c r="H12" s="80"/>
    </row>
    <row r="13" spans="1:8">
      <c r="A13" s="77">
        <v>8</v>
      </c>
      <c r="B13" s="78"/>
      <c r="C13" s="79"/>
    </row>
    <row r="14" spans="1:8">
      <c r="A14" s="77">
        <v>9</v>
      </c>
      <c r="B14" s="78"/>
      <c r="C14" s="79"/>
    </row>
    <row r="15" spans="1:8">
      <c r="A15" s="77">
        <v>10</v>
      </c>
      <c r="B15" s="78"/>
      <c r="C15" s="79"/>
    </row>
    <row r="16" spans="1:8">
      <c r="A16" s="77"/>
      <c r="B16" s="424"/>
      <c r="C16" s="425"/>
    </row>
    <row r="17" spans="1:3" ht="25.5">
      <c r="A17" s="77"/>
      <c r="B17" s="426" t="s">
        <v>82</v>
      </c>
      <c r="C17" s="427" t="s">
        <v>495</v>
      </c>
    </row>
    <row r="18" spans="1:3">
      <c r="A18" s="77">
        <v>1</v>
      </c>
      <c r="B18" s="78" t="s">
        <v>742</v>
      </c>
      <c r="C18" s="81" t="s">
        <v>750</v>
      </c>
    </row>
    <row r="19" spans="1:3">
      <c r="A19" s="77">
        <v>2</v>
      </c>
      <c r="B19" s="78" t="s">
        <v>751</v>
      </c>
      <c r="C19" s="81" t="s">
        <v>752</v>
      </c>
    </row>
    <row r="20" spans="1:3">
      <c r="A20" s="77">
        <v>3</v>
      </c>
      <c r="B20" s="78" t="s">
        <v>753</v>
      </c>
      <c r="C20" s="81" t="s">
        <v>754</v>
      </c>
    </row>
    <row r="21" spans="1:3">
      <c r="A21" s="77">
        <v>4</v>
      </c>
      <c r="B21" s="78" t="s">
        <v>755</v>
      </c>
      <c r="C21" s="81" t="s">
        <v>756</v>
      </c>
    </row>
    <row r="22" spans="1:3">
      <c r="A22" s="77">
        <v>5</v>
      </c>
      <c r="B22" s="78" t="s">
        <v>757</v>
      </c>
      <c r="C22" s="81" t="s">
        <v>758</v>
      </c>
    </row>
    <row r="23" spans="1:3">
      <c r="A23" s="77">
        <v>6</v>
      </c>
      <c r="B23" s="78"/>
      <c r="C23" s="81"/>
    </row>
    <row r="24" spans="1:3">
      <c r="A24" s="77">
        <v>7</v>
      </c>
      <c r="B24" s="78"/>
      <c r="C24" s="81"/>
    </row>
    <row r="25" spans="1:3">
      <c r="A25" s="77">
        <v>8</v>
      </c>
      <c r="B25" s="78"/>
      <c r="C25" s="81"/>
    </row>
    <row r="26" spans="1:3">
      <c r="A26" s="77">
        <v>9</v>
      </c>
      <c r="B26" s="78"/>
      <c r="C26" s="81"/>
    </row>
    <row r="27" spans="1:3" ht="15.75" customHeight="1">
      <c r="A27" s="77">
        <v>10</v>
      </c>
      <c r="B27" s="78"/>
      <c r="C27" s="82"/>
    </row>
    <row r="28" spans="1:3" ht="15.75" customHeight="1">
      <c r="A28" s="77"/>
      <c r="B28" s="78"/>
      <c r="C28" s="82"/>
    </row>
    <row r="29" spans="1:3" ht="30" customHeight="1">
      <c r="A29" s="77"/>
      <c r="B29" s="649" t="s">
        <v>83</v>
      </c>
      <c r="C29" s="650"/>
    </row>
    <row r="30" spans="1:3">
      <c r="A30" s="77">
        <v>1</v>
      </c>
      <c r="B30" s="78" t="s">
        <v>759</v>
      </c>
      <c r="C30" s="588">
        <v>1</v>
      </c>
    </row>
    <row r="31" spans="1:3" ht="15.75" customHeight="1">
      <c r="A31" s="77"/>
      <c r="B31" s="78"/>
      <c r="C31" s="79"/>
    </row>
    <row r="32" spans="1:3" ht="29.25" customHeight="1">
      <c r="A32" s="77"/>
      <c r="B32" s="649" t="s">
        <v>84</v>
      </c>
      <c r="C32" s="650"/>
    </row>
    <row r="33" spans="1:3">
      <c r="A33" s="77">
        <v>1</v>
      </c>
      <c r="B33" s="78" t="s">
        <v>760</v>
      </c>
      <c r="C33" s="589">
        <v>0.3476048699771862</v>
      </c>
    </row>
    <row r="34" spans="1:3" ht="15" thickBot="1">
      <c r="A34" s="83"/>
      <c r="B34" s="84" t="s">
        <v>761</v>
      </c>
      <c r="C34" s="589">
        <v>0.3476048699771862</v>
      </c>
    </row>
  </sheetData>
  <mergeCells count="2">
    <mergeCell ref="B32:C32"/>
    <mergeCell ref="B29:C29"/>
  </mergeCells>
  <dataValidations count="1">
    <dataValidation type="list" allowBlank="1" showInputMessage="1" showErrorMessage="1" sqref="C7: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E20"/>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99" t="s">
        <v>30</v>
      </c>
      <c r="B1" s="3" t="str">
        <f>'Info '!C2</f>
        <v>JSC " Halyk Bank Georgia"</v>
      </c>
      <c r="C1" s="98"/>
      <c r="D1" s="98"/>
      <c r="E1" s="98"/>
      <c r="F1" s="16"/>
    </row>
    <row r="2" spans="1:7" s="85" customFormat="1" ht="15.75" customHeight="1">
      <c r="A2" s="299" t="s">
        <v>31</v>
      </c>
      <c r="B2" s="435">
        <f>'1. key ratios '!B2</f>
        <v>44651</v>
      </c>
    </row>
    <row r="3" spans="1:7" s="85" customFormat="1" ht="15.75" customHeight="1">
      <c r="A3" s="299"/>
    </row>
    <row r="4" spans="1:7" s="85" customFormat="1" ht="15.75" customHeight="1" thickBot="1">
      <c r="A4" s="300" t="s">
        <v>201</v>
      </c>
      <c r="B4" s="655" t="s">
        <v>346</v>
      </c>
      <c r="C4" s="656"/>
      <c r="D4" s="656"/>
      <c r="E4" s="656"/>
    </row>
    <row r="5" spans="1:7" s="89" customFormat="1" ht="17.45" customHeight="1">
      <c r="A5" s="234"/>
      <c r="B5" s="235"/>
      <c r="C5" s="87" t="s">
        <v>0</v>
      </c>
      <c r="D5" s="87" t="s">
        <v>1</v>
      </c>
      <c r="E5" s="88" t="s">
        <v>2</v>
      </c>
    </row>
    <row r="6" spans="1:7" s="16" customFormat="1" ht="14.45" customHeight="1">
      <c r="A6" s="301"/>
      <c r="B6" s="651" t="s">
        <v>353</v>
      </c>
      <c r="C6" s="651" t="s">
        <v>92</v>
      </c>
      <c r="D6" s="653" t="s">
        <v>200</v>
      </c>
      <c r="E6" s="654"/>
      <c r="G6" s="5"/>
    </row>
    <row r="7" spans="1:7" s="16" customFormat="1" ht="99.6" customHeight="1">
      <c r="A7" s="301"/>
      <c r="B7" s="652"/>
      <c r="C7" s="651"/>
      <c r="D7" s="335" t="s">
        <v>199</v>
      </c>
      <c r="E7" s="336" t="s">
        <v>354</v>
      </c>
      <c r="G7" s="5"/>
    </row>
    <row r="8" spans="1:7">
      <c r="A8" s="302">
        <v>1</v>
      </c>
      <c r="B8" s="337" t="s">
        <v>35</v>
      </c>
      <c r="C8" s="590">
        <v>12122051</v>
      </c>
      <c r="D8" s="590">
        <v>0</v>
      </c>
      <c r="E8" s="590">
        <v>12122051</v>
      </c>
      <c r="F8" s="16"/>
    </row>
    <row r="9" spans="1:7">
      <c r="A9" s="302">
        <v>2</v>
      </c>
      <c r="B9" s="337" t="s">
        <v>36</v>
      </c>
      <c r="C9" s="590">
        <v>174382600</v>
      </c>
      <c r="D9" s="590">
        <v>0</v>
      </c>
      <c r="E9" s="590">
        <v>174382600</v>
      </c>
      <c r="F9" s="16"/>
    </row>
    <row r="10" spans="1:7">
      <c r="A10" s="302">
        <v>3</v>
      </c>
      <c r="B10" s="337" t="s">
        <v>37</v>
      </c>
      <c r="C10" s="590">
        <v>40903649</v>
      </c>
      <c r="D10" s="590">
        <v>0</v>
      </c>
      <c r="E10" s="590">
        <v>40903649</v>
      </c>
      <c r="F10" s="16"/>
    </row>
    <row r="11" spans="1:7">
      <c r="A11" s="302">
        <v>4</v>
      </c>
      <c r="B11" s="337" t="s">
        <v>38</v>
      </c>
      <c r="C11" s="590">
        <v>0</v>
      </c>
      <c r="D11" s="590">
        <v>0</v>
      </c>
      <c r="E11" s="590">
        <v>0</v>
      </c>
      <c r="F11" s="16"/>
    </row>
    <row r="12" spans="1:7">
      <c r="A12" s="302">
        <v>5</v>
      </c>
      <c r="B12" s="337" t="s">
        <v>39</v>
      </c>
      <c r="C12" s="590">
        <v>16603179</v>
      </c>
      <c r="D12" s="590">
        <v>0</v>
      </c>
      <c r="E12" s="590">
        <v>16603179</v>
      </c>
      <c r="F12" s="16"/>
    </row>
    <row r="13" spans="1:7">
      <c r="A13" s="302">
        <v>6.1</v>
      </c>
      <c r="B13" s="338" t="s">
        <v>40</v>
      </c>
      <c r="C13" s="590">
        <v>726076973</v>
      </c>
      <c r="D13" s="590">
        <v>0</v>
      </c>
      <c r="E13" s="590">
        <v>726076973</v>
      </c>
      <c r="F13" s="16"/>
    </row>
    <row r="14" spans="1:7">
      <c r="A14" s="302">
        <v>6.2</v>
      </c>
      <c r="B14" s="339" t="s">
        <v>41</v>
      </c>
      <c r="C14" s="590">
        <v>-38612184</v>
      </c>
      <c r="D14" s="590">
        <v>0</v>
      </c>
      <c r="E14" s="590">
        <v>-38612184</v>
      </c>
      <c r="F14" s="16"/>
    </row>
    <row r="15" spans="1:7">
      <c r="A15" s="302">
        <v>6</v>
      </c>
      <c r="B15" s="337" t="s">
        <v>42</v>
      </c>
      <c r="C15" s="590">
        <v>687464789</v>
      </c>
      <c r="D15" s="590">
        <v>0</v>
      </c>
      <c r="E15" s="590">
        <v>687464789</v>
      </c>
      <c r="F15" s="16"/>
    </row>
    <row r="16" spans="1:7">
      <c r="A16" s="302">
        <v>7</v>
      </c>
      <c r="B16" s="337" t="s">
        <v>43</v>
      </c>
      <c r="C16" s="590">
        <v>7274515</v>
      </c>
      <c r="D16" s="590">
        <v>0</v>
      </c>
      <c r="E16" s="590">
        <v>7274515</v>
      </c>
      <c r="F16" s="16"/>
    </row>
    <row r="17" spans="1:7">
      <c r="A17" s="302">
        <v>8</v>
      </c>
      <c r="B17" s="337" t="s">
        <v>198</v>
      </c>
      <c r="C17" s="590">
        <v>7828664.4400000004</v>
      </c>
      <c r="D17" s="590">
        <v>0</v>
      </c>
      <c r="E17" s="590">
        <v>7828664.4400000004</v>
      </c>
      <c r="F17" s="303"/>
      <c r="G17" s="92"/>
    </row>
    <row r="18" spans="1:7">
      <c r="A18" s="302">
        <v>9</v>
      </c>
      <c r="B18" s="337" t="s">
        <v>44</v>
      </c>
      <c r="C18" s="590">
        <v>54000</v>
      </c>
      <c r="D18" s="590">
        <v>0</v>
      </c>
      <c r="E18" s="590">
        <v>54000</v>
      </c>
      <c r="F18" s="16"/>
      <c r="G18" s="92"/>
    </row>
    <row r="19" spans="1:7">
      <c r="A19" s="302">
        <v>10</v>
      </c>
      <c r="B19" s="337" t="s">
        <v>45</v>
      </c>
      <c r="C19" s="590">
        <v>21450586</v>
      </c>
      <c r="D19" s="590">
        <v>4576553</v>
      </c>
      <c r="E19" s="590">
        <v>16874033</v>
      </c>
      <c r="F19" s="16"/>
      <c r="G19" s="92"/>
    </row>
    <row r="20" spans="1:7">
      <c r="A20" s="302">
        <v>11</v>
      </c>
      <c r="B20" s="337" t="s">
        <v>46</v>
      </c>
      <c r="C20" s="590">
        <v>9364989.2400000989</v>
      </c>
      <c r="D20" s="590">
        <v>0</v>
      </c>
      <c r="E20" s="590">
        <v>9364989.2400000989</v>
      </c>
      <c r="F20" s="16"/>
    </row>
    <row r="21" spans="1:7" ht="26.25" thickBot="1">
      <c r="A21" s="181"/>
      <c r="B21" s="304" t="s">
        <v>356</v>
      </c>
      <c r="C21" s="236">
        <f>SUM(C8:C12, C15:C20)</f>
        <v>977449022.68000019</v>
      </c>
      <c r="D21" s="236">
        <f>SUM(D8:D12, D15:D20)</f>
        <v>4576553</v>
      </c>
      <c r="E21" s="340">
        <f>SUM(E8:E12, E15:E20)</f>
        <v>972872469.68000019</v>
      </c>
    </row>
    <row r="22" spans="1:7">
      <c r="A22" s="5"/>
      <c r="B22" s="5"/>
      <c r="C22" s="5"/>
      <c r="D22" s="5"/>
      <c r="E22" s="5"/>
    </row>
    <row r="23" spans="1:7">
      <c r="A23" s="5"/>
      <c r="B23" s="5"/>
      <c r="C23" s="5"/>
      <c r="D23" s="5"/>
      <c r="E23" s="5"/>
    </row>
    <row r="25" spans="1:7" s="4" customFormat="1">
      <c r="B25" s="93"/>
      <c r="F25" s="5"/>
      <c r="G25" s="5"/>
    </row>
    <row r="26" spans="1:7" s="4" customFormat="1">
      <c r="B26" s="93"/>
      <c r="F26" s="5"/>
      <c r="G26" s="5"/>
    </row>
    <row r="27" spans="1:7" s="4" customFormat="1">
      <c r="B27" s="93"/>
      <c r="F27" s="5"/>
      <c r="G27" s="5"/>
    </row>
    <row r="28" spans="1:7" s="4" customFormat="1">
      <c r="B28" s="93"/>
      <c r="F28" s="5"/>
      <c r="G28" s="5"/>
    </row>
    <row r="29" spans="1:7" s="4" customFormat="1">
      <c r="B29" s="93"/>
      <c r="F29" s="5"/>
      <c r="G29" s="5"/>
    </row>
    <row r="30" spans="1:7" s="4" customFormat="1">
      <c r="B30" s="93"/>
      <c r="F30" s="5"/>
      <c r="G30" s="5"/>
    </row>
    <row r="31" spans="1:7" s="4" customFormat="1">
      <c r="B31" s="93"/>
      <c r="F31" s="5"/>
      <c r="G31" s="5"/>
    </row>
    <row r="32" spans="1:7" s="4" customFormat="1">
      <c r="B32" s="93"/>
      <c r="F32" s="5"/>
      <c r="G32" s="5"/>
    </row>
    <row r="33" spans="2:7" s="4" customFormat="1">
      <c r="B33" s="93"/>
      <c r="F33" s="5"/>
      <c r="G33" s="5"/>
    </row>
    <row r="34" spans="2:7" s="4" customFormat="1">
      <c r="B34" s="93"/>
      <c r="F34" s="5"/>
      <c r="G34" s="5"/>
    </row>
    <row r="35" spans="2:7" s="4" customFormat="1">
      <c r="B35" s="93"/>
      <c r="F35" s="5"/>
      <c r="G35" s="5"/>
    </row>
    <row r="36" spans="2:7" s="4" customFormat="1">
      <c r="B36" s="93"/>
      <c r="F36" s="5"/>
      <c r="G36" s="5"/>
    </row>
    <row r="37" spans="2:7" s="4" customFormat="1">
      <c r="B37" s="9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B3" sqref="B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 Halyk Bank Georgia"</v>
      </c>
    </row>
    <row r="2" spans="1:6" s="85" customFormat="1" ht="15.75" customHeight="1">
      <c r="A2" s="2" t="s">
        <v>31</v>
      </c>
      <c r="B2" s="435">
        <f>'1. key ratios '!B2</f>
        <v>44651</v>
      </c>
      <c r="C2" s="4"/>
      <c r="D2" s="4"/>
      <c r="E2" s="4"/>
      <c r="F2" s="4"/>
    </row>
    <row r="3" spans="1:6" s="85" customFormat="1" ht="15.75" customHeight="1">
      <c r="C3" s="4"/>
      <c r="D3" s="4"/>
      <c r="E3" s="4"/>
      <c r="F3" s="4"/>
    </row>
    <row r="4" spans="1:6" s="85" customFormat="1" ht="13.5" thickBot="1">
      <c r="A4" s="85" t="s">
        <v>85</v>
      </c>
      <c r="B4" s="305" t="s">
        <v>333</v>
      </c>
      <c r="C4" s="86" t="s">
        <v>73</v>
      </c>
      <c r="D4" s="4"/>
      <c r="E4" s="4"/>
      <c r="F4" s="4"/>
    </row>
    <row r="5" spans="1:6">
      <c r="A5" s="241">
        <v>1</v>
      </c>
      <c r="B5" s="306" t="s">
        <v>355</v>
      </c>
      <c r="C5" s="242">
        <f>'7. LI1 '!E21</f>
        <v>972872469.68000019</v>
      </c>
    </row>
    <row r="6" spans="1:6" s="243" customFormat="1">
      <c r="A6" s="94">
        <v>2.1</v>
      </c>
      <c r="B6" s="238" t="s">
        <v>334</v>
      </c>
      <c r="C6" s="169">
        <v>32942728.740000002</v>
      </c>
    </row>
    <row r="7" spans="1:6" s="71" customFormat="1" outlineLevel="1">
      <c r="A7" s="65">
        <v>2.2000000000000002</v>
      </c>
      <c r="B7" s="66" t="s">
        <v>335</v>
      </c>
      <c r="C7" s="169">
        <v>0</v>
      </c>
    </row>
    <row r="8" spans="1:6" s="71" customFormat="1" ht="25.5">
      <c r="A8" s="65">
        <v>3</v>
      </c>
      <c r="B8" s="239" t="s">
        <v>336</v>
      </c>
      <c r="C8" s="244">
        <f>SUM(C5:C7)</f>
        <v>1005815198.4200002</v>
      </c>
    </row>
    <row r="9" spans="1:6" s="243" customFormat="1">
      <c r="A9" s="94">
        <v>4</v>
      </c>
      <c r="B9" s="96" t="s">
        <v>87</v>
      </c>
      <c r="C9" s="169">
        <v>11582656.248599997</v>
      </c>
    </row>
    <row r="10" spans="1:6" s="71" customFormat="1" outlineLevel="1">
      <c r="A10" s="65">
        <v>5.0999999999999996</v>
      </c>
      <c r="B10" s="66" t="s">
        <v>337</v>
      </c>
      <c r="C10" s="169">
        <v>-23852555.57</v>
      </c>
    </row>
    <row r="11" spans="1:6" s="71" customFormat="1" outlineLevel="1">
      <c r="A11" s="65">
        <v>5.2</v>
      </c>
      <c r="B11" s="66" t="s">
        <v>338</v>
      </c>
      <c r="C11" s="169">
        <v>0</v>
      </c>
    </row>
    <row r="12" spans="1:6" s="71" customFormat="1">
      <c r="A12" s="65">
        <v>6</v>
      </c>
      <c r="B12" s="237" t="s">
        <v>482</v>
      </c>
      <c r="C12" s="169">
        <v>0</v>
      </c>
    </row>
    <row r="13" spans="1:6" s="71" customFormat="1" ht="13.5" thickBot="1">
      <c r="A13" s="67">
        <v>7</v>
      </c>
      <c r="B13" s="240" t="s">
        <v>284</v>
      </c>
      <c r="C13" s="245">
        <f>SUM(C8:C12)</f>
        <v>993545299.09860015</v>
      </c>
    </row>
    <row r="15" spans="1:6" ht="25.5">
      <c r="A15" s="260"/>
      <c r="B15" s="72" t="s">
        <v>483</v>
      </c>
    </row>
    <row r="16" spans="1:6">
      <c r="A16" s="260"/>
      <c r="B16" s="260"/>
    </row>
    <row r="17" spans="1:5" ht="15">
      <c r="A17" s="255"/>
      <c r="B17" s="256"/>
      <c r="C17" s="260"/>
      <c r="D17" s="260"/>
      <c r="E17" s="260"/>
    </row>
    <row r="18" spans="1:5" ht="15">
      <c r="A18" s="261"/>
      <c r="B18" s="262"/>
      <c r="C18" s="260"/>
      <c r="D18" s="260"/>
      <c r="E18" s="260"/>
    </row>
    <row r="19" spans="1:5">
      <c r="A19" s="263"/>
      <c r="B19" s="257"/>
      <c r="C19" s="260"/>
      <c r="D19" s="260"/>
      <c r="E19" s="260"/>
    </row>
    <row r="20" spans="1:5">
      <c r="A20" s="264"/>
      <c r="B20" s="258"/>
      <c r="C20" s="260"/>
      <c r="D20" s="260"/>
      <c r="E20" s="260"/>
    </row>
    <row r="21" spans="1:5">
      <c r="A21" s="264"/>
      <c r="B21" s="262"/>
      <c r="C21" s="260"/>
      <c r="D21" s="260"/>
      <c r="E21" s="260"/>
    </row>
    <row r="22" spans="1:5">
      <c r="A22" s="263"/>
      <c r="B22" s="259"/>
      <c r="C22" s="260"/>
      <c r="D22" s="260"/>
      <c r="E22" s="260"/>
    </row>
    <row r="23" spans="1:5">
      <c r="A23" s="264"/>
      <c r="B23" s="258"/>
      <c r="C23" s="260"/>
      <c r="D23" s="260"/>
      <c r="E23" s="260"/>
    </row>
    <row r="24" spans="1:5">
      <c r="A24" s="264"/>
      <c r="B24" s="258"/>
      <c r="C24" s="260"/>
      <c r="D24" s="260"/>
      <c r="E24" s="260"/>
    </row>
    <row r="25" spans="1:5">
      <c r="A25" s="264"/>
      <c r="B25" s="265"/>
      <c r="C25" s="260"/>
      <c r="D25" s="260"/>
      <c r="E25" s="260"/>
    </row>
    <row r="26" spans="1:5">
      <c r="A26" s="264"/>
      <c r="B26" s="262"/>
      <c r="C26" s="260"/>
      <c r="D26" s="260"/>
      <c r="E26" s="260"/>
    </row>
    <row r="27" spans="1:5">
      <c r="A27" s="260"/>
      <c r="B27" s="266"/>
      <c r="C27" s="260"/>
      <c r="D27" s="260"/>
      <c r="E27" s="260"/>
    </row>
    <row r="28" spans="1:5">
      <c r="A28" s="260"/>
      <c r="B28" s="266"/>
      <c r="C28" s="260"/>
      <c r="D28" s="260"/>
      <c r="E28" s="260"/>
    </row>
    <row r="29" spans="1:5">
      <c r="A29" s="260"/>
      <c r="B29" s="266"/>
      <c r="C29" s="260"/>
      <c r="D29" s="260"/>
      <c r="E29" s="260"/>
    </row>
    <row r="30" spans="1:5">
      <c r="A30" s="260"/>
      <c r="B30" s="266"/>
      <c r="C30" s="260"/>
      <c r="D30" s="260"/>
      <c r="E30" s="260"/>
    </row>
    <row r="31" spans="1:5">
      <c r="A31" s="260"/>
      <c r="B31" s="266"/>
      <c r="C31" s="260"/>
      <c r="D31" s="260"/>
      <c r="E31" s="260"/>
    </row>
    <row r="32" spans="1:5">
      <c r="A32" s="260"/>
      <c r="B32" s="266"/>
      <c r="C32" s="260"/>
      <c r="D32" s="260"/>
      <c r="E32" s="260"/>
    </row>
    <row r="33" spans="1:5">
      <c r="A33" s="260"/>
      <c r="B33" s="266"/>
      <c r="C33" s="260"/>
      <c r="D33" s="260"/>
      <c r="E33" s="260"/>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ggiwCUKzzSAPLUl3TOBxOxq9hkIGkKLE71t+WHQr+pM=</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oFexEAf0rbz4k2hktu/WlaIfKbw50N1n+QWrxq7efl8=</DigestValue>
    </Reference>
  </SignedInfo>
  <SignatureValue>PYrDQbTZTIPC+8z6KUOkIkSMPEmFDIs76mlGqQuiHEfGIsLoQvSDWpwnqI5NqfmyIvEukwDuEkeZ
rLv7kcoYswsD0CAW/pKCpZRdtYNITVYEOFK/kNfp0+vUOrMRb0QsQkK3QSqlQUxsQQ0mNRGnSo8t
vhTKURC+LsJTK5U0pcvuKB1dC/952pJEZCj9Hhp7wlIFUFyr/vjH2JUg75v81MoeiMwz6vgG6rrp
zqYOau5M/6PHPNwGFd9nRjaL8Jk06frHHowA66AS9kxV7Pm2WmGFtph2O9okVIP6r0IHfyPvHKnj
ZRdffLydLW6yppB6jaj+Ou+lwLse8VweYGumrA==</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2NXDQXUNHl1w+UbAe4jnWITOu6lZzv/TmyNuv/hno/o=</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6uK2H82kxWvzLbDW8RmftYm0kewsFgzntFrUTjOyVVk=</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w3R2a2TH0mvynzh9ROYkWc+SYqicEnPO1CxWJbBH01Y=</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sUjUjZdu9IazwPiwbvQA5sumV9O6wRmV7QnuVp9jUKU=</DigestValue>
      </Reference>
      <Reference URI="/xl/styles.xml?ContentType=application/vnd.openxmlformats-officedocument.spreadsheetml.styles+xml">
        <DigestMethod Algorithm="http://www.w3.org/2001/04/xmlenc#sha256"/>
        <DigestValue>2LgAm3sHt23J6bF8SZdf+qxkAHpZ2asORsKY3j2++eI=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j/c3fzRmbnuAqWCh6ifBBYFWO/IY+PxJnx/y3PxLavQ=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l1VlMIEFEHtABLyVwOiGgV+/PbjlqXRwODikydVF8so=</DigestValue>
      </Reference>
      <Reference URI="/xl/worksheets/sheet10.xml?ContentType=application/vnd.openxmlformats-officedocument.spreadsheetml.worksheet+xml">
        <DigestMethod Algorithm="http://www.w3.org/2001/04/xmlenc#sha256"/>
        <DigestValue>HW/rQHnwvV/xtqhlcdkdg3IOQBJjrvds05LuULQvEFg=</DigestValue>
      </Reference>
      <Reference URI="/xl/worksheets/sheet11.xml?ContentType=application/vnd.openxmlformats-officedocument.spreadsheetml.worksheet+xml">
        <DigestMethod Algorithm="http://www.w3.org/2001/04/xmlenc#sha256"/>
        <DigestValue>rPZpXCcyA0ur4uH37j0rVyOarawelEX29zwt+verRWc=</DigestValue>
      </Reference>
      <Reference URI="/xl/worksheets/sheet12.xml?ContentType=application/vnd.openxmlformats-officedocument.spreadsheetml.worksheet+xml">
        <DigestMethod Algorithm="http://www.w3.org/2001/04/xmlenc#sha256"/>
        <DigestValue>rU20jNRQXhcaBYiK3e0ZWsfXXsw47igTyyPbfgE3Xv0=</DigestValue>
      </Reference>
      <Reference URI="/xl/worksheets/sheet13.xml?ContentType=application/vnd.openxmlformats-officedocument.spreadsheetml.worksheet+xml">
        <DigestMethod Algorithm="http://www.w3.org/2001/04/xmlenc#sha256"/>
        <DigestValue>fwVEJHYSLiYpIE7xCJ5OUpEMm/0i0ovD5XgbNc+vxOc=</DigestValue>
      </Reference>
      <Reference URI="/xl/worksheets/sheet14.xml?ContentType=application/vnd.openxmlformats-officedocument.spreadsheetml.worksheet+xml">
        <DigestMethod Algorithm="http://www.w3.org/2001/04/xmlenc#sha256"/>
        <DigestValue>13PMCouh+sSg7kEuZmkgLsICxvD1H226wichF+vQ/yw=</DigestValue>
      </Reference>
      <Reference URI="/xl/worksheets/sheet15.xml?ContentType=application/vnd.openxmlformats-officedocument.spreadsheetml.worksheet+xml">
        <DigestMethod Algorithm="http://www.w3.org/2001/04/xmlenc#sha256"/>
        <DigestValue>+2bycKp4YPVjE3oTOl2rFiBguiQHolDlYqIsQesNYAE=</DigestValue>
      </Reference>
      <Reference URI="/xl/worksheets/sheet16.xml?ContentType=application/vnd.openxmlformats-officedocument.spreadsheetml.worksheet+xml">
        <DigestMethod Algorithm="http://www.w3.org/2001/04/xmlenc#sha256"/>
        <DigestValue>NxztycAziTGeqvgLI8gHPhQzt3MjmGT9RK84n+ASZag=</DigestValue>
      </Reference>
      <Reference URI="/xl/worksheets/sheet17.xml?ContentType=application/vnd.openxmlformats-officedocument.spreadsheetml.worksheet+xml">
        <DigestMethod Algorithm="http://www.w3.org/2001/04/xmlenc#sha256"/>
        <DigestValue>R7jNiD8BI4wItVXEO8XBaV4bx6rZMFmYIZ/J63f4PGU=</DigestValue>
      </Reference>
      <Reference URI="/xl/worksheets/sheet18.xml?ContentType=application/vnd.openxmlformats-officedocument.spreadsheetml.worksheet+xml">
        <DigestMethod Algorithm="http://www.w3.org/2001/04/xmlenc#sha256"/>
        <DigestValue>RqOs/O4QBbsj4fgp0wuhZDNEz3ruaN3QHGB3cz3Bo4I=</DigestValue>
      </Reference>
      <Reference URI="/xl/worksheets/sheet19.xml?ContentType=application/vnd.openxmlformats-officedocument.spreadsheetml.worksheet+xml">
        <DigestMethod Algorithm="http://www.w3.org/2001/04/xmlenc#sha256"/>
        <DigestValue>gTEe1rpPf8U3gQ0ZkRE51/ttzwaw6GYFCHRJX0shJII=</DigestValue>
      </Reference>
      <Reference URI="/xl/worksheets/sheet2.xml?ContentType=application/vnd.openxmlformats-officedocument.spreadsheetml.worksheet+xml">
        <DigestMethod Algorithm="http://www.w3.org/2001/04/xmlenc#sha256"/>
        <DigestValue>mMpwJMNi9PR4OBM6Cc3oMDdIssjPXUNDMwb7l3crN1A=</DigestValue>
      </Reference>
      <Reference URI="/xl/worksheets/sheet20.xml?ContentType=application/vnd.openxmlformats-officedocument.spreadsheetml.worksheet+xml">
        <DigestMethod Algorithm="http://www.w3.org/2001/04/xmlenc#sha256"/>
        <DigestValue>xxBePU0OOhMd04GDCu0vXuW/kLSpErKvDCIIToi9g/0=</DigestValue>
      </Reference>
      <Reference URI="/xl/worksheets/sheet21.xml?ContentType=application/vnd.openxmlformats-officedocument.spreadsheetml.worksheet+xml">
        <DigestMethod Algorithm="http://www.w3.org/2001/04/xmlenc#sha256"/>
        <DigestValue>WdwFtKy+obyvEe5W9YaNE6LDWYNMQVjyE+pp3A08JEg=</DigestValue>
      </Reference>
      <Reference URI="/xl/worksheets/sheet22.xml?ContentType=application/vnd.openxmlformats-officedocument.spreadsheetml.worksheet+xml">
        <DigestMethod Algorithm="http://www.w3.org/2001/04/xmlenc#sha256"/>
        <DigestValue>J6lmQJx/rDIzDDzlVVddD7upDT5FIpw6Mf3C2T1egv4=</DigestValue>
      </Reference>
      <Reference URI="/xl/worksheets/sheet23.xml?ContentType=application/vnd.openxmlformats-officedocument.spreadsheetml.worksheet+xml">
        <DigestMethod Algorithm="http://www.w3.org/2001/04/xmlenc#sha256"/>
        <DigestValue>COpP+ssuH4GtHCc8WIWhOzA8FdR3dtg1EqqQDwZzDfw=</DigestValue>
      </Reference>
      <Reference URI="/xl/worksheets/sheet24.xml?ContentType=application/vnd.openxmlformats-officedocument.spreadsheetml.worksheet+xml">
        <DigestMethod Algorithm="http://www.w3.org/2001/04/xmlenc#sha256"/>
        <DigestValue>tSGP+FTzy1AQgJG+o1pNvWnXnEb4uUVrDQPMv0L1TlQ=</DigestValue>
      </Reference>
      <Reference URI="/xl/worksheets/sheet25.xml?ContentType=application/vnd.openxmlformats-officedocument.spreadsheetml.worksheet+xml">
        <DigestMethod Algorithm="http://www.w3.org/2001/04/xmlenc#sha256"/>
        <DigestValue>IP4uwUkq0/ot/quwikfhuNJp3lqVzJiK2l62Df42ySE=</DigestValue>
      </Reference>
      <Reference URI="/xl/worksheets/sheet26.xml?ContentType=application/vnd.openxmlformats-officedocument.spreadsheetml.worksheet+xml">
        <DigestMethod Algorithm="http://www.w3.org/2001/04/xmlenc#sha256"/>
        <DigestValue>ZqDMrJP3EnrE1R9NRkOTCCIgSnNqW27f/hLKYEFczwU=</DigestValue>
      </Reference>
      <Reference URI="/xl/worksheets/sheet27.xml?ContentType=application/vnd.openxmlformats-officedocument.spreadsheetml.worksheet+xml">
        <DigestMethod Algorithm="http://www.w3.org/2001/04/xmlenc#sha256"/>
        <DigestValue>DWnmo5WSytuAi8TqfYDnV1oRZtpBFagG4Nxs3Xpw9ik=</DigestValue>
      </Reference>
      <Reference URI="/xl/worksheets/sheet28.xml?ContentType=application/vnd.openxmlformats-officedocument.spreadsheetml.worksheet+xml">
        <DigestMethod Algorithm="http://www.w3.org/2001/04/xmlenc#sha256"/>
        <DigestValue>jiZHqyOpORfX8DmxJ6Tq0DTMQxq/uBcH9iRUWFCXgks=</DigestValue>
      </Reference>
      <Reference URI="/xl/worksheets/sheet29.xml?ContentType=application/vnd.openxmlformats-officedocument.spreadsheetml.worksheet+xml">
        <DigestMethod Algorithm="http://www.w3.org/2001/04/xmlenc#sha256"/>
        <DigestValue>KEmws+xa2abvJIzU5fvLVpWhIrJAZWFxuRHz8g1rM0w=</DigestValue>
      </Reference>
      <Reference URI="/xl/worksheets/sheet3.xml?ContentType=application/vnd.openxmlformats-officedocument.spreadsheetml.worksheet+xml">
        <DigestMethod Algorithm="http://www.w3.org/2001/04/xmlenc#sha256"/>
        <DigestValue>iK4xQvKwslOIq+lRGxBG8lkLWif2kvj4LllaH2ja+yc=</DigestValue>
      </Reference>
      <Reference URI="/xl/worksheets/sheet4.xml?ContentType=application/vnd.openxmlformats-officedocument.spreadsheetml.worksheet+xml">
        <DigestMethod Algorithm="http://www.w3.org/2001/04/xmlenc#sha256"/>
        <DigestValue>H2XBu9Q1Uvh/zSg3k9C4s4PUiKJJIf05M5RT2xFFMq8=</DigestValue>
      </Reference>
      <Reference URI="/xl/worksheets/sheet5.xml?ContentType=application/vnd.openxmlformats-officedocument.spreadsheetml.worksheet+xml">
        <DigestMethod Algorithm="http://www.w3.org/2001/04/xmlenc#sha256"/>
        <DigestValue>7+lOslODlZhXo1MEXzagTHwfCnLBp0DDcz2kgsyYnos=</DigestValue>
      </Reference>
      <Reference URI="/xl/worksheets/sheet6.xml?ContentType=application/vnd.openxmlformats-officedocument.spreadsheetml.worksheet+xml">
        <DigestMethod Algorithm="http://www.w3.org/2001/04/xmlenc#sha256"/>
        <DigestValue>TMhe/TBayC1Q2+K4Xus/NVFNq6ilth5m0dAZ7bJPWHc=</DigestValue>
      </Reference>
      <Reference URI="/xl/worksheets/sheet7.xml?ContentType=application/vnd.openxmlformats-officedocument.spreadsheetml.worksheet+xml">
        <DigestMethod Algorithm="http://www.w3.org/2001/04/xmlenc#sha256"/>
        <DigestValue>KTU/JNM2DNxjcbo3dfBEbo0EFiDbQSipcuVivlh8ACY=</DigestValue>
      </Reference>
      <Reference URI="/xl/worksheets/sheet8.xml?ContentType=application/vnd.openxmlformats-officedocument.spreadsheetml.worksheet+xml">
        <DigestMethod Algorithm="http://www.w3.org/2001/04/xmlenc#sha256"/>
        <DigestValue>WoBde2KElg+Cay5IQwe1o0TkPFidKpx0tB5V9XDRIn4=</DigestValue>
      </Reference>
      <Reference URI="/xl/worksheets/sheet9.xml?ContentType=application/vnd.openxmlformats-officedocument.spreadsheetml.worksheet+xml">
        <DigestMethod Algorithm="http://www.w3.org/2001/04/xmlenc#sha256"/>
        <DigestValue>Zy4TOQD5PNmBJL17W1sMfcv+Cv8clNWxch73CHqX6Zk=</DigestValue>
      </Reference>
    </Manifest>
    <SignatureProperties>
      <SignatureProperty Id="idSignatureTime" Target="#idPackageSignature">
        <mdssi:SignatureTime xmlns:mdssi="http://schemas.openxmlformats.org/package/2006/digital-signature">
          <mdssi:Format>YYYY-MM-DDThh:mm:ssTZD</mdssi:Format>
          <mdssi:Value>2023-02-20T12:17:11Z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2023-02-20T12:17:11Z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f8vkuMyt10CufvpbJ4ZSy2Ytq7ivJaL95nvW34Rgz/g=</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pePzXdEeiZEFWMdk9Bwd8xX6LkpXEuaRKwCI9Sx1CWU=</DigestValue>
    </Reference>
  </SignedInfo>
  <SignatureValue>1hNBOQjQUV7wSy74efzDRSYiALB7tSsj7XivxGB0XV2bnYwNeCuGUZmjDR0J8cdrJ1OvwCUaFBlx
kzz5ugS+YIc2SDwkon9818bXyEUa5UnwVVmEHForGEJiEOVHGuez7pC/IZQlMyIoh0CsHyzOccHq
1/+V0Ub43JrRynBpysEpYr6R3Zn6u9864PZsAX97iTlp+3dOFb8P3r/dMO0qgl1fI0AjraS7Ydy0
a53E2DHTQ+f3z91sB2Zs8SKWVxrCxWG/M1qztST4Hc/7Y7mlVki9D8c16a7WR/g+vBkjdz9yqWuh
i4/0ajY9vjWx4d58+KcdAmJuf1SBGj89R0S7og==</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2NXDQXUNHl1w+UbAe4jnWITOu6lZzv/TmyNuv/hno/o=</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6uK2H82kxWvzLbDW8RmftYm0kewsFgzntFrUTjOyVVk=</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w3R2a2TH0mvynzh9ROYkWc+SYqicEnPO1CxWJbBH01Y=</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sUjUjZdu9IazwPiwbvQA5sumV9O6wRmV7QnuVp9jUKU=</DigestValue>
      </Reference>
      <Reference URI="/xl/styles.xml?ContentType=application/vnd.openxmlformats-officedocument.spreadsheetml.styles+xml">
        <DigestMethod Algorithm="http://www.w3.org/2001/04/xmlenc#sha256"/>
        <DigestValue>2LgAm3sHt23J6bF8SZdf+qxkAHpZ2asORsKY3j2++eI=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j/c3fzRmbnuAqWCh6ifBBYFWO/IY+PxJnx/y3PxLavQ=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l1VlMIEFEHtABLyVwOiGgV+/PbjlqXRwODikydVF8so=</DigestValue>
      </Reference>
      <Reference URI="/xl/worksheets/sheet10.xml?ContentType=application/vnd.openxmlformats-officedocument.spreadsheetml.worksheet+xml">
        <DigestMethod Algorithm="http://www.w3.org/2001/04/xmlenc#sha256"/>
        <DigestValue>HW/rQHnwvV/xtqhlcdkdg3IOQBJjrvds05LuULQvEFg=</DigestValue>
      </Reference>
      <Reference URI="/xl/worksheets/sheet11.xml?ContentType=application/vnd.openxmlformats-officedocument.spreadsheetml.worksheet+xml">
        <DigestMethod Algorithm="http://www.w3.org/2001/04/xmlenc#sha256"/>
        <DigestValue>rPZpXCcyA0ur4uH37j0rVyOarawelEX29zwt+verRWc=</DigestValue>
      </Reference>
      <Reference URI="/xl/worksheets/sheet12.xml?ContentType=application/vnd.openxmlformats-officedocument.spreadsheetml.worksheet+xml">
        <DigestMethod Algorithm="http://www.w3.org/2001/04/xmlenc#sha256"/>
        <DigestValue>rU20jNRQXhcaBYiK3e0ZWsfXXsw47igTyyPbfgE3Xv0=</DigestValue>
      </Reference>
      <Reference URI="/xl/worksheets/sheet13.xml?ContentType=application/vnd.openxmlformats-officedocument.spreadsheetml.worksheet+xml">
        <DigestMethod Algorithm="http://www.w3.org/2001/04/xmlenc#sha256"/>
        <DigestValue>fwVEJHYSLiYpIE7xCJ5OUpEMm/0i0ovD5XgbNc+vxOc=</DigestValue>
      </Reference>
      <Reference URI="/xl/worksheets/sheet14.xml?ContentType=application/vnd.openxmlformats-officedocument.spreadsheetml.worksheet+xml">
        <DigestMethod Algorithm="http://www.w3.org/2001/04/xmlenc#sha256"/>
        <DigestValue>13PMCouh+sSg7kEuZmkgLsICxvD1H226wichF+vQ/yw=</DigestValue>
      </Reference>
      <Reference URI="/xl/worksheets/sheet15.xml?ContentType=application/vnd.openxmlformats-officedocument.spreadsheetml.worksheet+xml">
        <DigestMethod Algorithm="http://www.w3.org/2001/04/xmlenc#sha256"/>
        <DigestValue>+2bycKp4YPVjE3oTOl2rFiBguiQHolDlYqIsQesNYAE=</DigestValue>
      </Reference>
      <Reference URI="/xl/worksheets/sheet16.xml?ContentType=application/vnd.openxmlformats-officedocument.spreadsheetml.worksheet+xml">
        <DigestMethod Algorithm="http://www.w3.org/2001/04/xmlenc#sha256"/>
        <DigestValue>NxztycAziTGeqvgLI8gHPhQzt3MjmGT9RK84n+ASZag=</DigestValue>
      </Reference>
      <Reference URI="/xl/worksheets/sheet17.xml?ContentType=application/vnd.openxmlformats-officedocument.spreadsheetml.worksheet+xml">
        <DigestMethod Algorithm="http://www.w3.org/2001/04/xmlenc#sha256"/>
        <DigestValue>R7jNiD8BI4wItVXEO8XBaV4bx6rZMFmYIZ/J63f4PGU=</DigestValue>
      </Reference>
      <Reference URI="/xl/worksheets/sheet18.xml?ContentType=application/vnd.openxmlformats-officedocument.spreadsheetml.worksheet+xml">
        <DigestMethod Algorithm="http://www.w3.org/2001/04/xmlenc#sha256"/>
        <DigestValue>RqOs/O4QBbsj4fgp0wuhZDNEz3ruaN3QHGB3cz3Bo4I=</DigestValue>
      </Reference>
      <Reference URI="/xl/worksheets/sheet19.xml?ContentType=application/vnd.openxmlformats-officedocument.spreadsheetml.worksheet+xml">
        <DigestMethod Algorithm="http://www.w3.org/2001/04/xmlenc#sha256"/>
        <DigestValue>gTEe1rpPf8U3gQ0ZkRE51/ttzwaw6GYFCHRJX0shJII=</DigestValue>
      </Reference>
      <Reference URI="/xl/worksheets/sheet2.xml?ContentType=application/vnd.openxmlformats-officedocument.spreadsheetml.worksheet+xml">
        <DigestMethod Algorithm="http://www.w3.org/2001/04/xmlenc#sha256"/>
        <DigestValue>mMpwJMNi9PR4OBM6Cc3oMDdIssjPXUNDMwb7l3crN1A=</DigestValue>
      </Reference>
      <Reference URI="/xl/worksheets/sheet20.xml?ContentType=application/vnd.openxmlformats-officedocument.spreadsheetml.worksheet+xml">
        <DigestMethod Algorithm="http://www.w3.org/2001/04/xmlenc#sha256"/>
        <DigestValue>xxBePU0OOhMd04GDCu0vXuW/kLSpErKvDCIIToi9g/0=</DigestValue>
      </Reference>
      <Reference URI="/xl/worksheets/sheet21.xml?ContentType=application/vnd.openxmlformats-officedocument.spreadsheetml.worksheet+xml">
        <DigestMethod Algorithm="http://www.w3.org/2001/04/xmlenc#sha256"/>
        <DigestValue>WdwFtKy+obyvEe5W9YaNE6LDWYNMQVjyE+pp3A08JEg=</DigestValue>
      </Reference>
      <Reference URI="/xl/worksheets/sheet22.xml?ContentType=application/vnd.openxmlformats-officedocument.spreadsheetml.worksheet+xml">
        <DigestMethod Algorithm="http://www.w3.org/2001/04/xmlenc#sha256"/>
        <DigestValue>J6lmQJx/rDIzDDzlVVddD7upDT5FIpw6Mf3C2T1egv4=</DigestValue>
      </Reference>
      <Reference URI="/xl/worksheets/sheet23.xml?ContentType=application/vnd.openxmlformats-officedocument.spreadsheetml.worksheet+xml">
        <DigestMethod Algorithm="http://www.w3.org/2001/04/xmlenc#sha256"/>
        <DigestValue>COpP+ssuH4GtHCc8WIWhOzA8FdR3dtg1EqqQDwZzDfw=</DigestValue>
      </Reference>
      <Reference URI="/xl/worksheets/sheet24.xml?ContentType=application/vnd.openxmlformats-officedocument.spreadsheetml.worksheet+xml">
        <DigestMethod Algorithm="http://www.w3.org/2001/04/xmlenc#sha256"/>
        <DigestValue>tSGP+FTzy1AQgJG+o1pNvWnXnEb4uUVrDQPMv0L1TlQ=</DigestValue>
      </Reference>
      <Reference URI="/xl/worksheets/sheet25.xml?ContentType=application/vnd.openxmlformats-officedocument.spreadsheetml.worksheet+xml">
        <DigestMethod Algorithm="http://www.w3.org/2001/04/xmlenc#sha256"/>
        <DigestValue>IP4uwUkq0/ot/quwikfhuNJp3lqVzJiK2l62Df42ySE=</DigestValue>
      </Reference>
      <Reference URI="/xl/worksheets/sheet26.xml?ContentType=application/vnd.openxmlformats-officedocument.spreadsheetml.worksheet+xml">
        <DigestMethod Algorithm="http://www.w3.org/2001/04/xmlenc#sha256"/>
        <DigestValue>ZqDMrJP3EnrE1R9NRkOTCCIgSnNqW27f/hLKYEFczwU=</DigestValue>
      </Reference>
      <Reference URI="/xl/worksheets/sheet27.xml?ContentType=application/vnd.openxmlformats-officedocument.spreadsheetml.worksheet+xml">
        <DigestMethod Algorithm="http://www.w3.org/2001/04/xmlenc#sha256"/>
        <DigestValue>DWnmo5WSytuAi8TqfYDnV1oRZtpBFagG4Nxs3Xpw9ik=</DigestValue>
      </Reference>
      <Reference URI="/xl/worksheets/sheet28.xml?ContentType=application/vnd.openxmlformats-officedocument.spreadsheetml.worksheet+xml">
        <DigestMethod Algorithm="http://www.w3.org/2001/04/xmlenc#sha256"/>
        <DigestValue>jiZHqyOpORfX8DmxJ6Tq0DTMQxq/uBcH9iRUWFCXgks=</DigestValue>
      </Reference>
      <Reference URI="/xl/worksheets/sheet29.xml?ContentType=application/vnd.openxmlformats-officedocument.spreadsheetml.worksheet+xml">
        <DigestMethod Algorithm="http://www.w3.org/2001/04/xmlenc#sha256"/>
        <DigestValue>KEmws+xa2abvJIzU5fvLVpWhIrJAZWFxuRHz8g1rM0w=</DigestValue>
      </Reference>
      <Reference URI="/xl/worksheets/sheet3.xml?ContentType=application/vnd.openxmlformats-officedocument.spreadsheetml.worksheet+xml">
        <DigestMethod Algorithm="http://www.w3.org/2001/04/xmlenc#sha256"/>
        <DigestValue>iK4xQvKwslOIq+lRGxBG8lkLWif2kvj4LllaH2ja+yc=</DigestValue>
      </Reference>
      <Reference URI="/xl/worksheets/sheet4.xml?ContentType=application/vnd.openxmlformats-officedocument.spreadsheetml.worksheet+xml">
        <DigestMethod Algorithm="http://www.w3.org/2001/04/xmlenc#sha256"/>
        <DigestValue>H2XBu9Q1Uvh/zSg3k9C4s4PUiKJJIf05M5RT2xFFMq8=</DigestValue>
      </Reference>
      <Reference URI="/xl/worksheets/sheet5.xml?ContentType=application/vnd.openxmlformats-officedocument.spreadsheetml.worksheet+xml">
        <DigestMethod Algorithm="http://www.w3.org/2001/04/xmlenc#sha256"/>
        <DigestValue>7+lOslODlZhXo1MEXzagTHwfCnLBp0DDcz2kgsyYnos=</DigestValue>
      </Reference>
      <Reference URI="/xl/worksheets/sheet6.xml?ContentType=application/vnd.openxmlformats-officedocument.spreadsheetml.worksheet+xml">
        <DigestMethod Algorithm="http://www.w3.org/2001/04/xmlenc#sha256"/>
        <DigestValue>TMhe/TBayC1Q2+K4Xus/NVFNq6ilth5m0dAZ7bJPWHc=</DigestValue>
      </Reference>
      <Reference URI="/xl/worksheets/sheet7.xml?ContentType=application/vnd.openxmlformats-officedocument.spreadsheetml.worksheet+xml">
        <DigestMethod Algorithm="http://www.w3.org/2001/04/xmlenc#sha256"/>
        <DigestValue>KTU/JNM2DNxjcbo3dfBEbo0EFiDbQSipcuVivlh8ACY=</DigestValue>
      </Reference>
      <Reference URI="/xl/worksheets/sheet8.xml?ContentType=application/vnd.openxmlformats-officedocument.spreadsheetml.worksheet+xml">
        <DigestMethod Algorithm="http://www.w3.org/2001/04/xmlenc#sha256"/>
        <DigestValue>WoBde2KElg+Cay5IQwe1o0TkPFidKpx0tB5V9XDRIn4=</DigestValue>
      </Reference>
      <Reference URI="/xl/worksheets/sheet9.xml?ContentType=application/vnd.openxmlformats-officedocument.spreadsheetml.worksheet+xml">
        <DigestMethod Algorithm="http://www.w3.org/2001/04/xmlenc#sha256"/>
        <DigestValue>Zy4TOQD5PNmBJL17W1sMfcv+Cv8clNWxch73CHqX6Zk=</DigestValue>
      </Reference>
    </Manifest>
    <SignatureProperties>
      <SignatureProperty Id="idSignatureTime" Target="#idPackageSignature">
        <mdssi:SignatureTime xmlns:mdssi="http://schemas.openxmlformats.org/package/2006/digital-signature">
          <mdssi:Format>YYYY-MM-DDThh:mm:ssTZD</mdssi:Format>
          <mdssi:Value>2023-02-20T12:20:10Z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2023-02-20T12:20:10Z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2023-02-20T12:15:55Z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