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5" windowWidth="24015" windowHeight="6930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C38" i="69" l="1"/>
  <c r="B2" i="95" l="1"/>
  <c r="B2" i="92"/>
  <c r="B2" i="93"/>
  <c r="B2" i="91"/>
  <c r="B2" i="64"/>
  <c r="B2" i="90"/>
  <c r="B2" i="69"/>
  <c r="B2" i="94"/>
  <c r="B2" i="89"/>
  <c r="B2" i="73"/>
  <c r="B2" i="88"/>
  <c r="B2" i="52"/>
  <c r="B2" i="86"/>
  <c r="B2" i="75"/>
  <c r="B2" i="85"/>
  <c r="B2" i="83"/>
  <c r="D34" i="85" l="1"/>
  <c r="F34" i="85"/>
  <c r="G34" i="85"/>
  <c r="C34" i="85"/>
  <c r="D14" i="83"/>
  <c r="F14" i="83"/>
  <c r="G14" i="83"/>
  <c r="C14" i="83"/>
  <c r="C21" i="94" l="1"/>
  <c r="B17" i="84" s="1"/>
  <c r="C20" i="94"/>
  <c r="B16" i="84" s="1"/>
  <c r="C19" i="94"/>
  <c r="B15" i="84" s="1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C30" i="95" l="1"/>
  <c r="C26" i="95"/>
  <c r="C18" i="95"/>
  <c r="C8" i="95"/>
  <c r="C36" i="95" l="1"/>
  <c r="C38" i="95" s="1"/>
  <c r="D6" i="86"/>
  <c r="D13" i="86" s="1"/>
  <c r="C6" i="86" l="1"/>
  <c r="C13" i="86" s="1"/>
  <c r="D7" i="94" l="1"/>
  <c r="D19" i="94"/>
  <c r="D8" i="94"/>
  <c r="D9" i="94"/>
  <c r="D11" i="94"/>
  <c r="D17" i="94"/>
  <c r="D21" i="94"/>
  <c r="D12" i="94"/>
  <c r="D13" i="94"/>
  <c r="D15" i="94"/>
  <c r="D16" i="94"/>
  <c r="D20" i="94"/>
  <c r="N20" i="92"/>
  <c r="N19" i="92"/>
  <c r="E19" i="92"/>
  <c r="N18" i="92"/>
  <c r="E18" i="92"/>
  <c r="N17" i="92"/>
  <c r="E17" i="92"/>
  <c r="N16" i="92"/>
  <c r="E16" i="92"/>
  <c r="N15" i="92"/>
  <c r="N14" i="92" s="1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N8" i="92"/>
  <c r="N7" i="92" s="1"/>
  <c r="E8" i="92"/>
  <c r="E7" i="92" s="1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C7" i="92"/>
  <c r="C21" i="92" l="1"/>
  <c r="N21" i="92"/>
  <c r="E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H21" i="91"/>
  <c r="H18" i="91"/>
  <c r="H17" i="91"/>
  <c r="H14" i="91"/>
  <c r="H13" i="91"/>
  <c r="H8" i="91"/>
  <c r="H22" i="91" l="1"/>
  <c r="K22" i="90"/>
  <c r="L22" i="90"/>
  <c r="M22" i="90"/>
  <c r="N22" i="90"/>
  <c r="O22" i="90"/>
  <c r="P22" i="90"/>
  <c r="Q22" i="90"/>
  <c r="R22" i="90"/>
  <c r="S22" i="90"/>
  <c r="D21" i="88" l="1"/>
  <c r="E21" i="88"/>
  <c r="C5" i="73" s="1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1" i="89"/>
  <c r="C30" i="89" s="1"/>
  <c r="C35" i="89"/>
  <c r="C41" i="89" s="1"/>
  <c r="C43" i="89"/>
  <c r="C47" i="89"/>
  <c r="E8" i="85"/>
  <c r="H8" i="85"/>
  <c r="C9" i="85"/>
  <c r="C22" i="85" s="1"/>
  <c r="D9" i="85"/>
  <c r="D22" i="85" s="1"/>
  <c r="F9" i="85"/>
  <c r="F22" i="85" s="1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D30" i="85"/>
  <c r="F30" i="85"/>
  <c r="G30" i="85"/>
  <c r="D45" i="85"/>
  <c r="G45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H34" i="85" l="1"/>
  <c r="E34" i="85"/>
  <c r="E53" i="85"/>
  <c r="E30" i="85"/>
  <c r="H9" i="85"/>
  <c r="F31" i="85"/>
  <c r="G54" i="85"/>
  <c r="E61" i="85"/>
  <c r="H53" i="85"/>
  <c r="F45" i="85"/>
  <c r="F54" i="85" s="1"/>
  <c r="H61" i="85"/>
  <c r="G31" i="85"/>
  <c r="C8" i="73"/>
  <c r="C13" i="73" s="1"/>
  <c r="E22" i="85"/>
  <c r="C31" i="85"/>
  <c r="H30" i="85"/>
  <c r="D31" i="85"/>
  <c r="C52" i="89"/>
  <c r="C45" i="85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20" i="83"/>
  <c r="F20" i="83"/>
  <c r="C20" i="83"/>
  <c r="E20" i="83" s="1"/>
  <c r="H13" i="83"/>
  <c r="E13" i="83"/>
  <c r="H12" i="83"/>
  <c r="E12" i="83"/>
  <c r="E14" i="83" s="1"/>
  <c r="H11" i="83"/>
  <c r="E11" i="83"/>
  <c r="H10" i="83"/>
  <c r="E10" i="83"/>
  <c r="H9" i="83"/>
  <c r="E9" i="83"/>
  <c r="H8" i="83"/>
  <c r="E8" i="83"/>
  <c r="H7" i="83"/>
  <c r="E7" i="83"/>
  <c r="H14" i="83" l="1"/>
  <c r="H45" i="85"/>
  <c r="H54" i="85"/>
  <c r="H31" i="85"/>
  <c r="D56" i="85"/>
  <c r="D63" i="85" s="1"/>
  <c r="D65" i="85" s="1"/>
  <c r="D67" i="85" s="1"/>
  <c r="G56" i="85"/>
  <c r="G63" i="85" s="1"/>
  <c r="G65" i="85" s="1"/>
  <c r="G67" i="85" s="1"/>
  <c r="H31" i="83"/>
  <c r="H20" i="83"/>
  <c r="G41" i="83"/>
  <c r="H41" i="83" s="1"/>
  <c r="E45" i="85"/>
  <c r="C54" i="85"/>
  <c r="F56" i="85"/>
  <c r="E31" i="85"/>
  <c r="E41" i="83"/>
  <c r="E31" i="83"/>
  <c r="H56" i="85" l="1"/>
  <c r="F63" i="85"/>
  <c r="H63" i="85" s="1"/>
  <c r="E54" i="85"/>
  <c r="C56" i="85"/>
  <c r="C26" i="69"/>
  <c r="F65" i="85" l="1"/>
  <c r="H65" i="85" s="1"/>
  <c r="E56" i="85"/>
  <c r="C63" i="85"/>
  <c r="F67" i="85" l="1"/>
  <c r="H67" i="85" s="1"/>
  <c r="C65" i="85"/>
  <c r="E63" i="85"/>
  <c r="C67" i="85" l="1"/>
  <c r="E67" i="85" s="1"/>
  <c r="E65" i="85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  <c r="C46" i="69" l="1"/>
</calcChain>
</file>

<file path=xl/sharedStrings.xml><?xml version="1.0" encoding="utf-8"?>
<sst xmlns="http://schemas.openxmlformats.org/spreadsheetml/2006/main" count="732" uniqueCount="522">
  <si>
    <t>a</t>
  </si>
  <si>
    <t>b</t>
  </si>
  <si>
    <t>c</t>
  </si>
  <si>
    <t>d</t>
  </si>
  <si>
    <t>e</t>
  </si>
  <si>
    <t xml:space="preserve"> 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</si>
  <si>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</si>
  <si>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</si>
  <si>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</si>
  <si>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</si>
  <si>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</si>
  <si>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</si>
  <si>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</si>
  <si>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</si>
  <si>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</si>
  <si>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</si>
  <si>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</si>
  <si>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</si>
  <si>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</si>
  <si>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</si>
  <si>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</si>
  <si>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</si>
  <si>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</si>
  <si>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</si>
  <si>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</si>
  <si>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</si>
  <si>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</si>
  <si>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</si>
  <si>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</si>
  <si>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</si>
  <si>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</si>
  <si>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</si>
  <si>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</si>
  <si>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</si>
  <si>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</si>
  <si>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</si>
  <si>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</si>
  <si>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</si>
  <si>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</si>
  <si>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</si>
  <si>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</si>
  <si>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</si>
  <si>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</si>
  <si>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</si>
  <si>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</si>
  <si>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</si>
  <si>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</si>
  <si>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</si>
  <si>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</si>
  <si>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</si>
  <si>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</si>
  <si>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</si>
  <si>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</si>
  <si>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</si>
  <si>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</si>
  <si>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</si>
  <si>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</si>
  <si>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</si>
  <si>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</si>
  <si>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</si>
  <si>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</si>
  <si>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</si>
  <si>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</si>
  <si>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</si>
  <si>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</si>
  <si>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</si>
  <si>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</si>
  <si>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</si>
  <si>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</si>
  <si>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</si>
  <si>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</si>
  <si>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</si>
  <si>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</si>
  <si>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</si>
  <si>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</si>
  <si>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</si>
  <si>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</si>
  <si>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</si>
  <si>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</si>
  <si>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</si>
  <si>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</si>
  <si>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</si>
  <si>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</si>
  <si>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</si>
  <si>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</si>
  <si>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</si>
  <si>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</si>
  <si>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</si>
  <si>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</si>
  <si>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</si>
  <si>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</si>
  <si>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</si>
  <si>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</si>
  <si>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</si>
  <si>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</si>
  <si>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</si>
  <si>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</si>
  <si>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</si>
  <si>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</si>
  <si>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</si>
  <si>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</si>
  <si>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</si>
  <si>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</si>
  <si>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</si>
  <si>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</si>
  <si>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</si>
  <si>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</si>
  <si>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</si>
  <si>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</si>
  <si>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</si>
  <si>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</si>
  <si>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</si>
  <si>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</si>
  <si>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</si>
  <si>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</si>
  <si>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</si>
  <si>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</si>
  <si>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</si>
  <si>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</si>
  <si>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</si>
  <si>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</si>
  <si>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</si>
  <si>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</si>
  <si>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</si>
  <si>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</si>
  <si>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</si>
  <si>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</si>
  <si>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</si>
  <si>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</si>
  <si>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</si>
  <si>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</si>
  <si>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</si>
  <si>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</si>
  <si>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</si>
  <si>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</si>
  <si>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</si>
  <si>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</si>
  <si>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</si>
  <si>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</si>
  <si>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</si>
  <si>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</si>
  <si>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</si>
  <si>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</si>
  <si>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</si>
  <si>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</si>
  <si>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</si>
  <si>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</si>
  <si>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</si>
  <si>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</si>
  <si>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</si>
  <si>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</si>
  <si>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</si>
  <si>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</si>
  <si>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</si>
  <si>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</si>
  <si>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</si>
  <si>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</si>
  <si>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</si>
  <si>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</si>
  <si>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</si>
  <si>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</si>
  <si>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</si>
  <si>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</si>
  <si>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</si>
  <si>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</si>
  <si>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</si>
  <si>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</si>
  <si>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</si>
  <si>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</si>
  <si>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</si>
  <si>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</si>
  <si>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</si>
  <si>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</si>
  <si>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</si>
  <si>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</si>
  <si>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</si>
  <si>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</si>
  <si>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</si>
  <si>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</si>
  <si>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</si>
  <si>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</si>
  <si>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</si>
  <si>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</si>
  <si>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</si>
  <si>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</si>
  <si>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</si>
  <si>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</si>
  <si>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</si>
  <si>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</si>
  <si>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</si>
  <si>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</si>
  <si>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</si>
  <si>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</si>
  <si>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</si>
  <si>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</si>
  <si>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</si>
  <si>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</si>
  <si>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</si>
  <si>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</si>
  <si>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</si>
  <si>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</si>
  <si>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</si>
  <si>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</si>
  <si>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</si>
  <si>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</si>
  <si>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</si>
  <si>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</si>
  <si>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</si>
  <si>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</si>
  <si>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</si>
  <si>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</si>
  <si>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</si>
  <si>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</si>
  <si>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</si>
  <si>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</si>
  <si>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</si>
  <si>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</si>
  <si>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</si>
  <si>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</si>
  <si>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</si>
  <si>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</si>
  <si>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</si>
  <si>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</si>
  <si>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</si>
  <si>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</si>
  <si>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</si>
  <si>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</si>
  <si>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</si>
  <si>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</si>
  <si>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</si>
  <si>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</si>
  <si>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</si>
  <si>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</si>
  <si>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</si>
  <si>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</si>
  <si>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</si>
  <si>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</si>
  <si>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</si>
  <si>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</si>
  <si>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</si>
  <si>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</si>
  <si>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</si>
  <si>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</si>
  <si>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</si>
  <si>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</si>
  <si>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</si>
  <si>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</si>
  <si>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</si>
  <si>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</si>
  <si>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</si>
  <si>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</si>
  <si>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</si>
  <si>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</si>
  <si>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</si>
  <si>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</si>
  <si>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</si>
  <si>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</si>
  <si>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</si>
  <si>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</si>
  <si>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</si>
  <si>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</si>
  <si>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</si>
  <si>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</si>
  <si>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</si>
  <si>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</si>
  <si>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</si>
  <si>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</si>
  <si>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</si>
  <si>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</si>
  <si>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</si>
  <si>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</si>
  <si>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</si>
  <si>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</si>
  <si>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</si>
  <si>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</si>
  <si>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</si>
  <si>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</si>
  <si>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</si>
  <si>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</si>
  <si>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</si>
  <si>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</si>
  <si>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</si>
  <si>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</si>
  <si>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</si>
  <si>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</si>
  <si>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</si>
  <si>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</si>
  <si>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</si>
  <si>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</si>
  <si>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</si>
  <si>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</si>
  <si>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</si>
  <si>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</si>
  <si>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</si>
  <si>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</si>
  <si>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</si>
  <si>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</si>
  <si>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</si>
  <si>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</si>
  <si>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</si>
  <si>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</si>
  <si>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</si>
  <si>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</si>
  <si>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</si>
  <si>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</si>
  <si>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</si>
  <si>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</si>
  <si>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</si>
  <si>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</si>
  <si>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</si>
  <si>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</si>
  <si>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</si>
  <si>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</si>
  <si>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</si>
  <si>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</si>
  <si>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</si>
  <si>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</si>
  <si>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</si>
  <si>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</si>
  <si>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</si>
  <si>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</si>
  <si>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</si>
  <si>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</si>
  <si>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</si>
  <si>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</si>
  <si>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</si>
  <si>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</si>
  <si>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</si>
  <si>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</si>
  <si>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</si>
  <si>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</si>
  <si>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</si>
  <si>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</si>
  <si>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</si>
  <si>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</si>
  <si>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</si>
  <si>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</si>
  <si>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</si>
  <si>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</si>
  <si>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</si>
  <si>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</si>
  <si>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</si>
  <si>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</si>
  <si>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</si>
  <si>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</si>
  <si>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</si>
  <si>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</si>
  <si>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</si>
  <si>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</si>
  <si>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</si>
  <si>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</si>
  <si>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</si>
  <si>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</si>
  <si>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</si>
  <si>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</si>
  <si>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</si>
  <si>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</si>
  <si>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</si>
  <si>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</si>
  <si>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</si>
  <si>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</si>
  <si>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</si>
  <si>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</si>
  <si>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</si>
  <si>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</si>
  <si>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</si>
  <si>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</si>
  <si>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</si>
  <si>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</si>
  <si>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</si>
  <si>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</si>
  <si>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</si>
  <si>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</si>
  <si>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</si>
  <si>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</si>
  <si>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</si>
  <si>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</si>
  <si>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</si>
  <si>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</si>
  <si>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</si>
  <si>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</si>
  <si>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</si>
  <si>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</si>
  <si>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</si>
  <si>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</si>
  <si>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</si>
  <si>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</si>
  <si>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</si>
  <si>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</si>
  <si>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</si>
  <si>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</si>
  <si>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</si>
  <si>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</si>
  <si>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</si>
  <si>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</si>
  <si>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</si>
  <si>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</si>
  <si>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</si>
  <si>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</si>
  <si>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</si>
  <si>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</si>
  <si>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</si>
  <si>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</si>
  <si>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</si>
  <si>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</si>
  <si>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</si>
  <si>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</si>
  <si>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</si>
  <si>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</si>
  <si>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</si>
  <si>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</si>
  <si>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</si>
  <si>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</si>
  <si>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</si>
  <si>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</si>
  <si>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</si>
  <si>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</si>
  <si>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</si>
  <si>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</si>
  <si>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</si>
  <si>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</si>
  <si>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</si>
  <si>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</si>
  <si>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</si>
  <si>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</si>
  <si>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</si>
  <si>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</si>
  <si>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</si>
  <si>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</si>
  <si>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</si>
  <si>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</si>
  <si>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</si>
  <si>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</si>
  <si>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</si>
  <si>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</si>
  <si>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</si>
  <si>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</si>
  <si>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</si>
  <si>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</si>
  <si>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</si>
  <si>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</si>
  <si>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</si>
  <si>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</si>
  <si>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</si>
  <si>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</si>
  <si>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</si>
  <si>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</si>
  <si>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</si>
  <si>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</si>
  <si>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</si>
  <si>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</si>
  <si>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</si>
  <si>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</si>
  <si>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</si>
  <si>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</si>
  <si>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</si>
  <si>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</si>
  <si>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</si>
  <si>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</si>
  <si>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</si>
  <si>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</si>
  <si>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</si>
  <si>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</si>
  <si>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</si>
  <si>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</si>
  <si>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</si>
  <si>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</si>
  <si>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</si>
  <si>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</si>
  <si>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</si>
  <si>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</si>
  <si>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</si>
  <si>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</si>
  <si>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</si>
  <si>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</si>
  <si>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</si>
  <si>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</si>
  <si>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</si>
  <si>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</si>
  <si>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</si>
  <si>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</si>
  <si>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</si>
  <si>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</si>
  <si>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Based on Basel III framework *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</si>
  <si>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</si>
  <si>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Capital Conservation Buffer *</t>
  </si>
  <si>
    <t>Balance sheet items *</t>
  </si>
  <si>
    <t>* COVID 19 related provisions are deducted from balance sheet items after applying relevant risks weights and mitigation</t>
  </si>
  <si>
    <t>Effect of other adjustments *</t>
  </si>
  <si>
    <t>*Other adjustments include COVID 19 related provisions too. These provisions are deducted from risk weighted balance sheet items. See table "5.RWA"</t>
  </si>
  <si>
    <t>On-balance sheet items (excluding derivatives, SFTs and fiduciary assets, but including collateral) *</t>
  </si>
  <si>
    <t>*COVID 19 related provisions are deducted from balance sheet items</t>
  </si>
  <si>
    <t>1 Q 2020</t>
  </si>
  <si>
    <t>4 Q 2019</t>
  </si>
  <si>
    <t>JSC " Halyk Bank Georgia"</t>
  </si>
  <si>
    <t>Nikoloz Geguchadze</t>
  </si>
  <si>
    <t>www.Halykbank.ge</t>
  </si>
  <si>
    <t>Nana Gvaladze - Independent member of the Supervisory Board</t>
  </si>
  <si>
    <t>Nikoloz Geguchadze- General Director</t>
  </si>
  <si>
    <t>Shota Chkoidze- Deputy General Director</t>
  </si>
  <si>
    <t>Marina Tankarova- Deputy General Director</t>
  </si>
  <si>
    <t>Tamar Goderdzishvili- Deputy General Director</t>
  </si>
  <si>
    <t>JSC " Halyk Bank of Kazakhstan"</t>
  </si>
  <si>
    <t>Timur Kulibayev</t>
  </si>
  <si>
    <t>Dinara Kulibayeva</t>
  </si>
  <si>
    <t>6.2.1</t>
  </si>
  <si>
    <t>Of which 2% Loan Loss Reserves</t>
  </si>
  <si>
    <t>6.2.2</t>
  </si>
  <si>
    <t>Of which Covid 19 Loan Loss Reserves</t>
  </si>
  <si>
    <t>Of which 2% Off balance Loss Reserves</t>
  </si>
  <si>
    <t>Of which General reserves, limited to a maximum of 1.25% of the bank’s credit risk-weighted exposures</t>
  </si>
  <si>
    <t>6.2.3</t>
  </si>
  <si>
    <t>2 Q 2020</t>
  </si>
  <si>
    <t>Arman Dunayev -Chairman of Supervisory Board, Independent Member</t>
  </si>
  <si>
    <t>Aliya Karpykova - Member of the Supervisory Board</t>
  </si>
  <si>
    <t>Evgenya Shaimerden-Member of the Supervisory Board</t>
  </si>
  <si>
    <t>Konstantine Gordeziani- Deputy General Director</t>
  </si>
  <si>
    <t>Chairman of Supervisory Board, Independent Member</t>
  </si>
  <si>
    <t xml:space="preserve">Arman Dunayev </t>
  </si>
  <si>
    <t>3 Q 2020</t>
  </si>
  <si>
    <t>Viktor Skryl - member of the Supervisory Board</t>
  </si>
  <si>
    <t>4 Q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</si>
</sst>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68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5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1" fontId="2" fillId="36" borderId="3" xfId="7" applyNumberFormat="1" applyFont="1" applyFill="1" applyBorder="1" applyAlignment="1" applyProtection="1">
      <alignment horizontal="right"/>
    </xf>
    <xf numFmtId="1" fontId="2" fillId="36" borderId="22" xfId="7" applyNumberFormat="1" applyFont="1" applyFill="1" applyBorder="1" applyAlignment="1" applyProtection="1">
      <alignment horizontal="right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45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38" fontId="2" fillId="36" borderId="3" xfId="0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38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38" fontId="2" fillId="36" borderId="25" xfId="0" applyNumberFormat="1" applyFont="1" applyFill="1" applyBorder="1" applyAlignment="1">
      <alignment horizontal="right"/>
    </xf>
    <xf numFmtId="1" fontId="2" fillId="36" borderId="25" xfId="7" applyNumberFormat="1" applyFont="1" applyFill="1" applyBorder="1" applyAlignment="1" applyProtection="1">
      <alignment horizontal="right"/>
    </xf>
    <xf numFmtId="1" fontId="2" fillId="36" borderId="26" xfId="7" applyNumberFormat="1" applyFont="1" applyFill="1" applyBorder="1" applyAlignment="1" applyProtection="1">
      <alignment horizontal="right"/>
    </xf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5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167" fontId="84" fillId="0" borderId="69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70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70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6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4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6" xfId="0" applyFont="1" applyFill="1" applyBorder="1" applyAlignment="1">
      <alignment horizontal="left"/>
    </xf>
    <xf numFmtId="0" fontId="100" fillId="3" borderId="87" xfId="0" applyFont="1" applyFill="1" applyBorder="1" applyAlignment="1">
      <alignment horizontal="left"/>
    </xf>
    <xf numFmtId="0" fontId="4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3" borderId="92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vertical="center"/>
    </xf>
    <xf numFmtId="169" fontId="9" fillId="37" borderId="27" xfId="20" applyBorder="1"/>
    <xf numFmtId="169" fontId="9" fillId="37" borderId="97" xfId="20" applyBorder="1"/>
    <xf numFmtId="169" fontId="9" fillId="37" borderId="28" xfId="20" applyBorder="1"/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8" xfId="0" applyFont="1" applyFill="1" applyBorder="1" applyAlignment="1">
      <alignment horizontal="center" vertical="center" wrapText="1"/>
    </xf>
    <xf numFmtId="0" fontId="86" fillId="0" borderId="89" xfId="0" applyFont="1" applyFill="1" applyBorder="1" applyAlignment="1">
      <alignment horizontal="center" vertical="center" wrapText="1"/>
    </xf>
    <xf numFmtId="0" fontId="84" fillId="0" borderId="88" xfId="0" applyFont="1" applyFill="1" applyBorder="1"/>
    <xf numFmtId="193" fontId="84" fillId="0" borderId="88" xfId="0" applyNumberFormat="1" applyFont="1" applyFill="1" applyBorder="1" applyAlignment="1">
      <alignment horizontal="center" vertical="center"/>
    </xf>
    <xf numFmtId="193" fontId="84" fillId="0" borderId="89" xfId="0" applyNumberFormat="1" applyFont="1" applyFill="1" applyBorder="1" applyAlignment="1">
      <alignment horizontal="center" vertical="center"/>
    </xf>
    <xf numFmtId="0" fontId="84" fillId="0" borderId="88" xfId="0" applyFont="1" applyFill="1" applyBorder="1" applyAlignment="1">
      <alignment horizontal="left" indent="1"/>
    </xf>
    <xf numFmtId="193" fontId="88" fillId="0" borderId="88" xfId="0" applyNumberFormat="1" applyFont="1" applyFill="1" applyBorder="1" applyAlignment="1">
      <alignment horizontal="center" vertical="center"/>
    </xf>
    <xf numFmtId="0" fontId="88" fillId="0" borderId="88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4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8" xfId="0" applyFont="1" applyBorder="1" applyAlignment="1">
      <alignment vertical="center" wrapText="1"/>
    </xf>
    <xf numFmtId="14" fontId="2" fillId="3" borderId="88" xfId="8" quotePrefix="1" applyNumberFormat="1" applyFont="1" applyFill="1" applyBorder="1" applyAlignment="1" applyProtection="1">
      <alignment horizontal="left"/>
      <protection locked="0"/>
    </xf>
    <xf numFmtId="3" fontId="105" fillId="36" borderId="88" xfId="0" applyNumberFormat="1" applyFont="1" applyFill="1" applyBorder="1" applyAlignment="1">
      <alignment vertical="center" wrapText="1"/>
    </xf>
    <xf numFmtId="3" fontId="105" fillId="36" borderId="89" xfId="0" applyNumberFormat="1" applyFont="1" applyFill="1" applyBorder="1" applyAlignment="1">
      <alignment vertical="center" wrapText="1"/>
    </xf>
    <xf numFmtId="3" fontId="105" fillId="0" borderId="88" xfId="0" applyNumberFormat="1" applyFont="1" applyBorder="1" applyAlignment="1">
      <alignment vertical="center" wrapText="1"/>
    </xf>
    <xf numFmtId="3" fontId="105" fillId="0" borderId="89" xfId="0" applyNumberFormat="1" applyFont="1" applyBorder="1" applyAlignment="1">
      <alignment vertical="center" wrapText="1"/>
    </xf>
    <xf numFmtId="3" fontId="105" fillId="0" borderId="88" xfId="0" applyNumberFormat="1" applyFont="1" applyFill="1" applyBorder="1" applyAlignment="1">
      <alignment vertical="center" wrapText="1"/>
    </xf>
    <xf numFmtId="3" fontId="105" fillId="36" borderId="25" xfId="0" applyNumberFormat="1" applyFont="1" applyFill="1" applyBorder="1" applyAlignment="1">
      <alignment vertical="center" wrapText="1"/>
    </xf>
    <xf numFmtId="3" fontId="105" fillId="36" borderId="26" xfId="0" applyNumberFormat="1" applyFont="1" applyFill="1" applyBorder="1" applyAlignment="1">
      <alignment vertical="center" wrapText="1"/>
    </xf>
    <xf numFmtId="0" fontId="104" fillId="0" borderId="19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6" fillId="0" borderId="88" xfId="17" applyFill="1" applyBorder="1" applyAlignment="1" applyProtection="1"/>
    <xf numFmtId="49" fontId="84" fillId="0" borderId="88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8" xfId="20964" applyFont="1" applyFill="1" applyBorder="1" applyAlignment="1">
      <alignment vertical="center"/>
    </xf>
    <xf numFmtId="0" fontId="45" fillId="77" borderId="109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107" fillId="70" borderId="105" xfId="20964" applyFont="1" applyFill="1" applyBorder="1" applyAlignment="1">
      <alignment horizontal="center" vertical="center"/>
    </xf>
    <xf numFmtId="0" fontId="107" fillId="70" borderId="106" xfId="20964" applyFont="1" applyFill="1" applyBorder="1" applyAlignment="1">
      <alignment horizontal="left" vertical="center" wrapText="1"/>
    </xf>
    <xf numFmtId="164" fontId="107" fillId="0" borderId="107" xfId="7" applyNumberFormat="1" applyFont="1" applyFill="1" applyBorder="1" applyAlignment="1" applyProtection="1">
      <alignment horizontal="right" vertical="center"/>
      <protection locked="0"/>
    </xf>
    <xf numFmtId="0" fontId="106" fillId="78" borderId="107" xfId="20964" applyFont="1" applyFill="1" applyBorder="1" applyAlignment="1">
      <alignment horizontal="center" vertical="center"/>
    </xf>
    <xf numFmtId="0" fontId="106" fillId="78" borderId="109" xfId="20964" applyFont="1" applyFill="1" applyBorder="1" applyAlignment="1">
      <alignment vertical="top" wrapText="1"/>
    </xf>
    <xf numFmtId="164" fontId="45" fillId="77" borderId="106" xfId="7" applyNumberFormat="1" applyFont="1" applyFill="1" applyBorder="1" applyAlignment="1">
      <alignment horizontal="right" vertical="center"/>
    </xf>
    <xf numFmtId="0" fontId="108" fillId="70" borderId="105" xfId="20964" applyFont="1" applyFill="1" applyBorder="1" applyAlignment="1">
      <alignment horizontal="center" vertical="center"/>
    </xf>
    <xf numFmtId="0" fontId="107" fillId="70" borderId="109" xfId="20964" applyFont="1" applyFill="1" applyBorder="1" applyAlignment="1">
      <alignment vertical="center" wrapText="1"/>
    </xf>
    <xf numFmtId="0" fontId="107" fillId="70" borderId="106" xfId="20964" applyFont="1" applyFill="1" applyBorder="1" applyAlignment="1">
      <alignment horizontal="left" vertical="center"/>
    </xf>
    <xf numFmtId="0" fontId="108" fillId="3" borderId="105" xfId="20964" applyFont="1" applyFill="1" applyBorder="1" applyAlignment="1">
      <alignment horizontal="center" vertical="center"/>
    </xf>
    <xf numFmtId="0" fontId="107" fillId="3" borderId="106" xfId="20964" applyFont="1" applyFill="1" applyBorder="1" applyAlignment="1">
      <alignment horizontal="left" vertical="center"/>
    </xf>
    <xf numFmtId="0" fontId="108" fillId="0" borderId="105" xfId="20964" applyFont="1" applyFill="1" applyBorder="1" applyAlignment="1">
      <alignment horizontal="center" vertical="center"/>
    </xf>
    <xf numFmtId="0" fontId="107" fillId="0" borderId="106" xfId="20964" applyFont="1" applyFill="1" applyBorder="1" applyAlignment="1">
      <alignment horizontal="left" vertical="center"/>
    </xf>
    <xf numFmtId="0" fontId="109" fillId="78" borderId="107" xfId="20964" applyFont="1" applyFill="1" applyBorder="1" applyAlignment="1">
      <alignment horizontal="center" vertical="center"/>
    </xf>
    <xf numFmtId="0" fontId="106" fillId="78" borderId="109" xfId="20964" applyFont="1" applyFill="1" applyBorder="1" applyAlignment="1">
      <alignment vertical="center"/>
    </xf>
    <xf numFmtId="164" fontId="107" fillId="78" borderId="107" xfId="7" applyNumberFormat="1" applyFont="1" applyFill="1" applyBorder="1" applyAlignment="1" applyProtection="1">
      <alignment horizontal="right" vertical="center"/>
      <protection locked="0"/>
    </xf>
    <xf numFmtId="0" fontId="106" fillId="77" borderId="108" xfId="20964" applyFont="1" applyFill="1" applyBorder="1" applyAlignment="1">
      <alignment vertical="center"/>
    </xf>
    <xf numFmtId="0" fontId="106" fillId="77" borderId="109" xfId="20964" applyFont="1" applyFill="1" applyBorder="1" applyAlignment="1">
      <alignment vertical="center"/>
    </xf>
    <xf numFmtId="164" fontId="106" fillId="77" borderId="106" xfId="7" applyNumberFormat="1" applyFont="1" applyFill="1" applyBorder="1" applyAlignment="1">
      <alignment horizontal="right" vertical="center"/>
    </xf>
    <xf numFmtId="0" fontId="111" fillId="3" borderId="105" xfId="20964" applyFont="1" applyFill="1" applyBorder="1" applyAlignment="1">
      <alignment horizontal="center" vertical="center"/>
    </xf>
    <xf numFmtId="0" fontId="112" fillId="78" borderId="107" xfId="20964" applyFont="1" applyFill="1" applyBorder="1" applyAlignment="1">
      <alignment horizontal="center" vertical="center"/>
    </xf>
    <xf numFmtId="0" fontId="45" fillId="78" borderId="109" xfId="20964" applyFont="1" applyFill="1" applyBorder="1" applyAlignment="1">
      <alignment vertical="center"/>
    </xf>
    <xf numFmtId="0" fontId="111" fillId="70" borderId="105" xfId="20964" applyFont="1" applyFill="1" applyBorder="1" applyAlignment="1">
      <alignment horizontal="center" vertical="center"/>
    </xf>
    <xf numFmtId="164" fontId="107" fillId="3" borderId="107" xfId="7" applyNumberFormat="1" applyFont="1" applyFill="1" applyBorder="1" applyAlignment="1" applyProtection="1">
      <alignment horizontal="right" vertical="center"/>
      <protection locked="0"/>
    </xf>
    <xf numFmtId="0" fontId="112" fillId="3" borderId="107" xfId="20964" applyFont="1" applyFill="1" applyBorder="1" applyAlignment="1">
      <alignment horizontal="center" vertical="center"/>
    </xf>
    <xf numFmtId="0" fontId="45" fillId="3" borderId="109" xfId="20964" applyFont="1" applyFill="1" applyBorder="1" applyAlignment="1">
      <alignment vertical="center"/>
    </xf>
    <xf numFmtId="0" fontId="108" fillId="70" borderId="107" xfId="20964" applyFont="1" applyFill="1" applyBorder="1" applyAlignment="1">
      <alignment horizontal="center" vertical="center"/>
    </xf>
    <xf numFmtId="0" fontId="19" fillId="70" borderId="107" xfId="20964" applyFont="1" applyFill="1" applyBorder="1" applyAlignment="1">
      <alignment horizontal="center" vertical="center"/>
    </xf>
    <xf numFmtId="0" fontId="101" fillId="0" borderId="107" xfId="0" applyFont="1" applyFill="1" applyBorder="1" applyAlignment="1">
      <alignment horizontal="left" vertical="center" wrapText="1"/>
    </xf>
    <xf numFmtId="10" fontId="97" fillId="0" borderId="107" xfId="20962" applyNumberFormat="1" applyFont="1" applyFill="1" applyBorder="1" applyAlignment="1">
      <alignment horizontal="left" vertical="center" wrapText="1"/>
    </xf>
    <xf numFmtId="1" fontId="3" fillId="0" borderId="89" xfId="0" applyNumberFormat="1" applyFont="1" applyFill="1" applyBorder="1" applyAlignment="1">
      <alignment horizontal="right" vertical="center" wrapText="1"/>
    </xf>
    <xf numFmtId="10" fontId="3" fillId="0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left" vertical="center" wrapText="1"/>
    </xf>
    <xf numFmtId="10" fontId="101" fillId="0" borderId="107" xfId="20962" applyNumberFormat="1" applyFont="1" applyFill="1" applyBorder="1" applyAlignment="1">
      <alignment horizontal="left" vertical="center" wrapText="1"/>
    </xf>
    <xf numFmtId="10" fontId="4" fillId="36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center" vertical="center" wrapText="1"/>
    </xf>
    <xf numFmtId="10" fontId="103" fillId="0" borderId="25" xfId="20962" applyNumberFormat="1" applyFont="1" applyFill="1" applyBorder="1" applyAlignment="1" applyProtection="1">
      <alignment horizontal="left" vertical="center"/>
    </xf>
    <xf numFmtId="0" fontId="4" fillId="36" borderId="107" xfId="0" applyFont="1" applyFill="1" applyBorder="1" applyAlignment="1">
      <alignment horizontal="left" vertical="center" wrapText="1"/>
    </xf>
    <xf numFmtId="0" fontId="3" fillId="0" borderId="107" xfId="0" applyFont="1" applyFill="1" applyBorder="1" applyAlignment="1">
      <alignment horizontal="left" vertical="center" wrapText="1"/>
    </xf>
    <xf numFmtId="10" fontId="4" fillId="36" borderId="89" xfId="0" applyNumberFormat="1" applyFont="1" applyFill="1" applyBorder="1" applyAlignment="1">
      <alignment horizontal="left" vertical="center" wrapText="1"/>
    </xf>
    <xf numFmtId="10" fontId="4" fillId="36" borderId="89" xfId="20962" applyNumberFormat="1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right" vertical="center" wrapText="1"/>
    </xf>
    <xf numFmtId="0" fontId="4" fillId="36" borderId="90" xfId="0" applyFont="1" applyFill="1" applyBorder="1" applyAlignment="1">
      <alignment vertical="center" wrapText="1"/>
    </xf>
    <xf numFmtId="0" fontId="4" fillId="36" borderId="106" xfId="0" applyFont="1" applyFill="1" applyBorder="1" applyAlignment="1">
      <alignment vertical="center" wrapText="1"/>
    </xf>
    <xf numFmtId="0" fontId="4" fillId="36" borderId="77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7" xfId="0" applyFont="1" applyBorder="1"/>
    <xf numFmtId="0" fontId="6" fillId="0" borderId="107" xfId="17" applyFill="1" applyBorder="1" applyAlignment="1" applyProtection="1">
      <alignment horizontal="left" vertical="center"/>
    </xf>
    <xf numFmtId="0" fontId="6" fillId="0" borderId="107" xfId="17" applyBorder="1" applyAlignment="1" applyProtection="1"/>
    <xf numFmtId="0" fontId="84" fillId="0" borderId="107" xfId="0" applyFont="1" applyFill="1" applyBorder="1"/>
    <xf numFmtId="0" fontId="6" fillId="0" borderId="107" xfId="17" applyFill="1" applyBorder="1" applyAlignment="1" applyProtection="1">
      <alignment horizontal="left" vertical="center" wrapText="1"/>
    </xf>
    <xf numFmtId="0" fontId="6" fillId="0" borderId="107" xfId="17" applyFill="1" applyBorder="1" applyAlignment="1" applyProtection="1"/>
    <xf numFmtId="10" fontId="2" fillId="0" borderId="3" xfId="20962" applyNumberFormat="1" applyFont="1" applyBorder="1" applyAlignment="1" applyProtection="1">
      <alignment horizontal="right" vertical="center" wrapText="1"/>
      <protection locked="0"/>
    </xf>
    <xf numFmtId="10" fontId="84" fillId="0" borderId="3" xfId="20962" applyNumberFormat="1" applyFont="1" applyBorder="1" applyAlignment="1" applyProtection="1">
      <alignment vertical="center" wrapText="1"/>
      <protection locked="0"/>
    </xf>
    <xf numFmtId="10" fontId="84" fillId="0" borderId="22" xfId="20962" applyNumberFormat="1" applyFont="1" applyBorder="1" applyAlignment="1" applyProtection="1">
      <alignment vertical="center" wrapText="1"/>
      <protection locked="0"/>
    </xf>
    <xf numFmtId="10" fontId="2" fillId="2" borderId="3" xfId="20962" applyNumberFormat="1" applyFont="1" applyFill="1" applyBorder="1" applyAlignment="1" applyProtection="1">
      <alignment vertical="center"/>
      <protection locked="0"/>
    </xf>
    <xf numFmtId="10" fontId="87" fillId="2" borderId="3" xfId="20962" applyNumberFormat="1" applyFont="1" applyFill="1" applyBorder="1" applyAlignment="1" applyProtection="1">
      <alignment vertical="center"/>
      <protection locked="0"/>
    </xf>
    <xf numFmtId="10" fontId="87" fillId="2" borderId="22" xfId="20962" applyNumberFormat="1" applyFont="1" applyFill="1" applyBorder="1" applyAlignment="1" applyProtection="1">
      <alignment vertical="center"/>
      <protection locked="0"/>
    </xf>
    <xf numFmtId="10" fontId="2" fillId="2" borderId="25" xfId="20962" applyNumberFormat="1" applyFont="1" applyFill="1" applyBorder="1" applyAlignment="1" applyProtection="1">
      <alignment vertical="center"/>
      <protection locked="0"/>
    </xf>
    <xf numFmtId="10" fontId="87" fillId="2" borderId="25" xfId="20962" applyNumberFormat="1" applyFont="1" applyFill="1" applyBorder="1" applyAlignment="1" applyProtection="1">
      <alignment vertical="center"/>
      <protection locked="0"/>
    </xf>
    <xf numFmtId="10" fontId="87" fillId="2" borderId="26" xfId="20962" applyNumberFormat="1" applyFont="1" applyFill="1" applyBorder="1" applyAlignment="1" applyProtection="1">
      <alignment vertical="center"/>
      <protection locked="0"/>
    </xf>
    <xf numFmtId="10" fontId="3" fillId="0" borderId="102" xfId="20962" applyNumberFormat="1" applyFont="1" applyFill="1" applyBorder="1" applyAlignment="1">
      <alignment vertical="center"/>
    </xf>
    <xf numFmtId="10" fontId="3" fillId="0" borderId="103" xfId="20962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8" xfId="7" applyNumberFormat="1" applyFont="1" applyFill="1" applyBorder="1" applyAlignment="1">
      <alignment vertical="center"/>
    </xf>
    <xf numFmtId="164" fontId="3" fillId="0" borderId="99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0" borderId="94" xfId="7" applyNumberFormat="1" applyFont="1" applyFill="1" applyBorder="1" applyAlignment="1">
      <alignment vertical="center"/>
    </xf>
    <xf numFmtId="164" fontId="3" fillId="0" borderId="89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164" fontId="3" fillId="3" borderId="92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0" borderId="93" xfId="7" applyNumberFormat="1" applyFont="1" applyFill="1" applyBorder="1" applyAlignment="1">
      <alignment vertical="center"/>
    </xf>
    <xf numFmtId="164" fontId="3" fillId="0" borderId="71" xfId="7" applyNumberFormat="1" applyFont="1" applyFill="1" applyBorder="1" applyAlignment="1">
      <alignment vertical="center"/>
    </xf>
    <xf numFmtId="10" fontId="107" fillId="0" borderId="107" xfId="20962" applyNumberFormat="1" applyFont="1" applyFill="1" applyBorder="1" applyAlignment="1" applyProtection="1">
      <alignment horizontal="right" vertical="center"/>
      <protection locked="0"/>
    </xf>
    <xf numFmtId="0" fontId="6" fillId="0" borderId="3" xfId="17" applyBorder="1" applyAlignment="1" applyProtection="1"/>
    <xf numFmtId="14" fontId="2" fillId="0" borderId="0" xfId="0" applyNumberFormat="1" applyFont="1"/>
    <xf numFmtId="14" fontId="84" fillId="0" borderId="0" xfId="0" applyNumberFormat="1" applyFont="1"/>
    <xf numFmtId="9" fontId="84" fillId="0" borderId="23" xfId="20962" applyFont="1" applyBorder="1" applyAlignment="1"/>
    <xf numFmtId="165" fontId="84" fillId="0" borderId="23" xfId="20962" applyNumberFormat="1" applyFont="1" applyBorder="1" applyAlignment="1"/>
    <xf numFmtId="165" fontId="84" fillId="0" borderId="42" xfId="20962" applyNumberFormat="1" applyFont="1" applyBorder="1" applyAlignment="1"/>
    <xf numFmtId="0" fontId="84" fillId="0" borderId="21" xfId="0" quotePrefix="1" applyFont="1" applyBorder="1" applyAlignment="1">
      <alignment horizontal="center"/>
    </xf>
    <xf numFmtId="0" fontId="94" fillId="0" borderId="73" xfId="0" applyFont="1" applyBorder="1" applyAlignment="1">
      <alignment horizontal="left" wrapText="1"/>
    </xf>
    <xf numFmtId="0" fontId="94" fillId="0" borderId="72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4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8" xfId="0" applyFont="1" applyFill="1" applyBorder="1" applyAlignment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89" xfId="11" applyFont="1" applyFill="1" applyBorder="1" applyAlignment="1" applyProtection="1">
      <alignment horizontal="center" vertical="center" wrapText="1"/>
    </xf>
    <xf numFmtId="0" fontId="45" fillId="0" borderId="78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9" xfId="13" applyFont="1" applyFill="1" applyBorder="1" applyAlignment="1" applyProtection="1">
      <alignment horizontal="center" vertical="center" wrapText="1"/>
      <protection locked="0"/>
    </xf>
    <xf numFmtId="0" fontId="99" fillId="3" borderId="71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7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86" fillId="0" borderId="82" xfId="0" applyFont="1" applyBorder="1" applyAlignment="1">
      <alignment horizontal="center"/>
    </xf>
    <xf numFmtId="0" fontId="86" fillId="0" borderId="8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lykbank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C13" sqref="C13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210"/>
      <c r="B1" s="258" t="s">
        <v>349</v>
      </c>
      <c r="C1" s="210"/>
    </row>
    <row r="2" spans="1:3">
      <c r="A2" s="259">
        <v>1</v>
      </c>
      <c r="B2" s="417" t="s">
        <v>350</v>
      </c>
      <c r="C2" s="115" t="s">
        <v>494</v>
      </c>
    </row>
    <row r="3" spans="1:3">
      <c r="A3" s="259">
        <v>2</v>
      </c>
      <c r="B3" s="418" t="s">
        <v>517</v>
      </c>
      <c r="C3" s="115" t="s">
        <v>518</v>
      </c>
    </row>
    <row r="4" spans="1:3">
      <c r="A4" s="259">
        <v>3</v>
      </c>
      <c r="B4" s="419" t="s">
        <v>351</v>
      </c>
      <c r="C4" s="115" t="s">
        <v>495</v>
      </c>
    </row>
    <row r="5" spans="1:3">
      <c r="A5" s="260">
        <v>4</v>
      </c>
      <c r="B5" s="420" t="s">
        <v>347</v>
      </c>
      <c r="C5" s="510" t="s">
        <v>496</v>
      </c>
    </row>
    <row r="6" spans="1:3" s="261" customFormat="1" ht="45.75" customHeight="1">
      <c r="A6" s="517" t="s">
        <v>425</v>
      </c>
      <c r="B6" s="518"/>
      <c r="C6" s="518"/>
    </row>
    <row r="7" spans="1:3" ht="15">
      <c r="A7" s="262" t="s">
        <v>30</v>
      </c>
      <c r="B7" s="258" t="s">
        <v>348</v>
      </c>
    </row>
    <row r="8" spans="1:3">
      <c r="A8" s="210">
        <v>1</v>
      </c>
      <c r="B8" s="308" t="s">
        <v>21</v>
      </c>
    </row>
    <row r="9" spans="1:3">
      <c r="A9" s="210">
        <v>2</v>
      </c>
      <c r="B9" s="309" t="s">
        <v>22</v>
      </c>
    </row>
    <row r="10" spans="1:3">
      <c r="A10" s="210">
        <v>3</v>
      </c>
      <c r="B10" s="309" t="s">
        <v>23</v>
      </c>
    </row>
    <row r="11" spans="1:3">
      <c r="A11" s="210">
        <v>4</v>
      </c>
      <c r="B11" s="309" t="s">
        <v>24</v>
      </c>
      <c r="C11" s="121"/>
    </row>
    <row r="12" spans="1:3">
      <c r="A12" s="210">
        <v>5</v>
      </c>
      <c r="B12" s="309" t="s">
        <v>25</v>
      </c>
    </row>
    <row r="13" spans="1:3">
      <c r="A13" s="210">
        <v>6</v>
      </c>
      <c r="B13" s="310" t="s">
        <v>358</v>
      </c>
    </row>
    <row r="14" spans="1:3">
      <c r="A14" s="210">
        <v>7</v>
      </c>
      <c r="B14" s="309" t="s">
        <v>352</v>
      </c>
    </row>
    <row r="15" spans="1:3">
      <c r="A15" s="210">
        <v>8</v>
      </c>
      <c r="B15" s="309" t="s">
        <v>353</v>
      </c>
    </row>
    <row r="16" spans="1:3">
      <c r="A16" s="210">
        <v>9</v>
      </c>
      <c r="B16" s="309" t="s">
        <v>26</v>
      </c>
    </row>
    <row r="17" spans="1:2">
      <c r="A17" s="416" t="s">
        <v>424</v>
      </c>
      <c r="B17" s="415" t="s">
        <v>411</v>
      </c>
    </row>
    <row r="18" spans="1:2">
      <c r="A18" s="210">
        <v>10</v>
      </c>
      <c r="B18" s="309" t="s">
        <v>27</v>
      </c>
    </row>
    <row r="19" spans="1:2">
      <c r="A19" s="210">
        <v>11</v>
      </c>
      <c r="B19" s="310" t="s">
        <v>354</v>
      </c>
    </row>
    <row r="20" spans="1:2">
      <c r="A20" s="210">
        <v>12</v>
      </c>
      <c r="B20" s="310" t="s">
        <v>28</v>
      </c>
    </row>
    <row r="21" spans="1:2">
      <c r="A21" s="478">
        <v>13</v>
      </c>
      <c r="B21" s="479" t="s">
        <v>355</v>
      </c>
    </row>
    <row r="22" spans="1:2">
      <c r="A22" s="478">
        <v>14</v>
      </c>
      <c r="B22" s="480" t="s">
        <v>382</v>
      </c>
    </row>
    <row r="23" spans="1:2">
      <c r="A23" s="481">
        <v>15</v>
      </c>
      <c r="B23" s="482" t="s">
        <v>29</v>
      </c>
    </row>
    <row r="24" spans="1:2">
      <c r="A24" s="481">
        <v>15.1</v>
      </c>
      <c r="B24" s="483" t="s">
        <v>438</v>
      </c>
    </row>
    <row r="25" spans="1:2">
      <c r="A25" s="124"/>
      <c r="B25" s="20"/>
    </row>
    <row r="26" spans="1:2">
      <c r="A26" s="124"/>
      <c r="B26" s="20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30" activePane="bottomRight" state="frozen"/>
      <selection activeCell="B9" sqref="B9"/>
      <selection pane="topRight" activeCell="B9" sqref="B9"/>
      <selection pane="bottomLeft" activeCell="B9" sqref="B9"/>
      <selection pane="bottomRight" activeCell="C1" sqref="C1:C1048576"/>
    </sheetView>
  </sheetViews>
  <sheetFormatPr defaultColWidth="9.140625" defaultRowHeight="12.75"/>
  <cols>
    <col min="1" max="1" width="9.5703125" style="124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31</v>
      </c>
      <c r="B1" s="3" t="str">
        <f>'Info '!C2</f>
        <v>JSC " Halyk Bank Georgia"</v>
      </c>
    </row>
    <row r="2" spans="1:3" s="110" customFormat="1" ht="15.75" customHeight="1">
      <c r="A2" s="110" t="s">
        <v>32</v>
      </c>
      <c r="B2" s="512">
        <f>'1. key ratios '!B2</f>
        <v>44196</v>
      </c>
    </row>
    <row r="3" spans="1:3" s="110" customFormat="1" ht="15.75" customHeight="1"/>
    <row r="4" spans="1:3" ht="13.5" thickBot="1">
      <c r="A4" s="124" t="s">
        <v>251</v>
      </c>
      <c r="B4" s="191" t="s">
        <v>250</v>
      </c>
    </row>
    <row r="5" spans="1:3">
      <c r="A5" s="125" t="s">
        <v>7</v>
      </c>
      <c r="B5" s="126"/>
      <c r="C5" s="127" t="s">
        <v>74</v>
      </c>
    </row>
    <row r="6" spans="1:3">
      <c r="A6" s="128">
        <v>1</v>
      </c>
      <c r="B6" s="129" t="s">
        <v>249</v>
      </c>
      <c r="C6" s="130">
        <f>SUM(C7:C11)</f>
        <v>95537541</v>
      </c>
    </row>
    <row r="7" spans="1:3">
      <c r="A7" s="128">
        <v>2</v>
      </c>
      <c r="B7" s="131" t="s">
        <v>248</v>
      </c>
      <c r="C7" s="132">
        <v>76000000</v>
      </c>
    </row>
    <row r="8" spans="1:3">
      <c r="A8" s="128">
        <v>3</v>
      </c>
      <c r="B8" s="133" t="s">
        <v>247</v>
      </c>
      <c r="C8" s="132"/>
    </row>
    <row r="9" spans="1:3">
      <c r="A9" s="128">
        <v>4</v>
      </c>
      <c r="B9" s="133" t="s">
        <v>246</v>
      </c>
      <c r="C9" s="132">
        <v>1981799</v>
      </c>
    </row>
    <row r="10" spans="1:3">
      <c r="A10" s="128">
        <v>5</v>
      </c>
      <c r="B10" s="133" t="s">
        <v>245</v>
      </c>
      <c r="C10" s="132"/>
    </row>
    <row r="11" spans="1:3">
      <c r="A11" s="128">
        <v>6</v>
      </c>
      <c r="B11" s="134" t="s">
        <v>244</v>
      </c>
      <c r="C11" s="132">
        <v>17555742.000000007</v>
      </c>
    </row>
    <row r="12" spans="1:3" s="96" customFormat="1">
      <c r="A12" s="128">
        <v>7</v>
      </c>
      <c r="B12" s="129" t="s">
        <v>243</v>
      </c>
      <c r="C12" s="135">
        <f>SUM(C13:C27)</f>
        <v>6446226</v>
      </c>
    </row>
    <row r="13" spans="1:3" s="96" customFormat="1">
      <c r="A13" s="128">
        <v>8</v>
      </c>
      <c r="B13" s="136" t="s">
        <v>242</v>
      </c>
      <c r="C13" s="137">
        <v>1981799</v>
      </c>
    </row>
    <row r="14" spans="1:3" s="96" customFormat="1" ht="25.5">
      <c r="A14" s="128">
        <v>9</v>
      </c>
      <c r="B14" s="138" t="s">
        <v>241</v>
      </c>
      <c r="C14" s="137"/>
    </row>
    <row r="15" spans="1:3" s="96" customFormat="1">
      <c r="A15" s="128">
        <v>10</v>
      </c>
      <c r="B15" s="139" t="s">
        <v>240</v>
      </c>
      <c r="C15" s="137">
        <v>4464427</v>
      </c>
    </row>
    <row r="16" spans="1:3" s="96" customFormat="1">
      <c r="A16" s="128">
        <v>11</v>
      </c>
      <c r="B16" s="140" t="s">
        <v>239</v>
      </c>
      <c r="C16" s="137"/>
    </row>
    <row r="17" spans="1:3" s="96" customFormat="1">
      <c r="A17" s="128">
        <v>12</v>
      </c>
      <c r="B17" s="139" t="s">
        <v>238</v>
      </c>
      <c r="C17" s="137"/>
    </row>
    <row r="18" spans="1:3" s="96" customFormat="1">
      <c r="A18" s="128">
        <v>13</v>
      </c>
      <c r="B18" s="139" t="s">
        <v>237</v>
      </c>
      <c r="C18" s="137"/>
    </row>
    <row r="19" spans="1:3" s="96" customFormat="1">
      <c r="A19" s="128">
        <v>14</v>
      </c>
      <c r="B19" s="139" t="s">
        <v>236</v>
      </c>
      <c r="C19" s="137"/>
    </row>
    <row r="20" spans="1:3" s="96" customFormat="1">
      <c r="A20" s="128">
        <v>15</v>
      </c>
      <c r="B20" s="139" t="s">
        <v>235</v>
      </c>
      <c r="C20" s="137"/>
    </row>
    <row r="21" spans="1:3" s="96" customFormat="1" ht="25.5">
      <c r="A21" s="128">
        <v>16</v>
      </c>
      <c r="B21" s="138" t="s">
        <v>234</v>
      </c>
      <c r="C21" s="137"/>
    </row>
    <row r="22" spans="1:3" s="96" customFormat="1">
      <c r="A22" s="128">
        <v>17</v>
      </c>
      <c r="B22" s="141" t="s">
        <v>233</v>
      </c>
      <c r="C22" s="137"/>
    </row>
    <row r="23" spans="1:3" s="96" customFormat="1">
      <c r="A23" s="128">
        <v>18</v>
      </c>
      <c r="B23" s="138" t="s">
        <v>232</v>
      </c>
      <c r="C23" s="137"/>
    </row>
    <row r="24" spans="1:3" s="96" customFormat="1" ht="25.5">
      <c r="A24" s="128">
        <v>19</v>
      </c>
      <c r="B24" s="138" t="s">
        <v>209</v>
      </c>
      <c r="C24" s="137"/>
    </row>
    <row r="25" spans="1:3" s="96" customFormat="1">
      <c r="A25" s="128">
        <v>20</v>
      </c>
      <c r="B25" s="142" t="s">
        <v>231</v>
      </c>
      <c r="C25" s="137"/>
    </row>
    <row r="26" spans="1:3" s="96" customFormat="1">
      <c r="A26" s="128">
        <v>21</v>
      </c>
      <c r="B26" s="142" t="s">
        <v>230</v>
      </c>
      <c r="C26" s="137"/>
    </row>
    <row r="27" spans="1:3" s="96" customFormat="1">
      <c r="A27" s="128">
        <v>22</v>
      </c>
      <c r="B27" s="142" t="s">
        <v>229</v>
      </c>
      <c r="C27" s="137"/>
    </row>
    <row r="28" spans="1:3" s="96" customFormat="1">
      <c r="A28" s="128">
        <v>23</v>
      </c>
      <c r="B28" s="143" t="s">
        <v>228</v>
      </c>
      <c r="C28" s="135">
        <f>C6-C12</f>
        <v>89091315</v>
      </c>
    </row>
    <row r="29" spans="1:3" s="96" customFormat="1">
      <c r="A29" s="144"/>
      <c r="B29" s="145"/>
      <c r="C29" s="137"/>
    </row>
    <row r="30" spans="1:3" s="96" customFormat="1">
      <c r="A30" s="144">
        <v>24</v>
      </c>
      <c r="B30" s="143" t="s">
        <v>227</v>
      </c>
      <c r="C30" s="135">
        <f>C31+C34</f>
        <v>0</v>
      </c>
    </row>
    <row r="31" spans="1:3" s="96" customFormat="1">
      <c r="A31" s="144">
        <v>25</v>
      </c>
      <c r="B31" s="133" t="s">
        <v>226</v>
      </c>
      <c r="C31" s="146">
        <f>C32+C33</f>
        <v>0</v>
      </c>
    </row>
    <row r="32" spans="1:3" s="96" customFormat="1">
      <c r="A32" s="144">
        <v>26</v>
      </c>
      <c r="B32" s="147" t="s">
        <v>308</v>
      </c>
      <c r="C32" s="137"/>
    </row>
    <row r="33" spans="1:3" s="96" customFormat="1">
      <c r="A33" s="144">
        <v>27</v>
      </c>
      <c r="B33" s="147" t="s">
        <v>225</v>
      </c>
      <c r="C33" s="137"/>
    </row>
    <row r="34" spans="1:3" s="96" customFormat="1">
      <c r="A34" s="144">
        <v>28</v>
      </c>
      <c r="B34" s="133" t="s">
        <v>224</v>
      </c>
      <c r="C34" s="137"/>
    </row>
    <row r="35" spans="1:3" s="96" customFormat="1">
      <c r="A35" s="144">
        <v>29</v>
      </c>
      <c r="B35" s="143" t="s">
        <v>223</v>
      </c>
      <c r="C35" s="135">
        <f>SUM(C36:C40)</f>
        <v>0</v>
      </c>
    </row>
    <row r="36" spans="1:3" s="96" customFormat="1">
      <c r="A36" s="144">
        <v>30</v>
      </c>
      <c r="B36" s="138" t="s">
        <v>222</v>
      </c>
      <c r="C36" s="137"/>
    </row>
    <row r="37" spans="1:3" s="96" customFormat="1">
      <c r="A37" s="144">
        <v>31</v>
      </c>
      <c r="B37" s="139" t="s">
        <v>221</v>
      </c>
      <c r="C37" s="137"/>
    </row>
    <row r="38" spans="1:3" s="96" customFormat="1" ht="25.5">
      <c r="A38" s="144">
        <v>32</v>
      </c>
      <c r="B38" s="138" t="s">
        <v>220</v>
      </c>
      <c r="C38" s="137"/>
    </row>
    <row r="39" spans="1:3" s="96" customFormat="1" ht="25.5">
      <c r="A39" s="144">
        <v>33</v>
      </c>
      <c r="B39" s="138" t="s">
        <v>209</v>
      </c>
      <c r="C39" s="137"/>
    </row>
    <row r="40" spans="1:3" s="96" customFormat="1">
      <c r="A40" s="144">
        <v>34</v>
      </c>
      <c r="B40" s="142" t="s">
        <v>219</v>
      </c>
      <c r="C40" s="137"/>
    </row>
    <row r="41" spans="1:3" s="96" customFormat="1">
      <c r="A41" s="144">
        <v>35</v>
      </c>
      <c r="B41" s="143" t="s">
        <v>218</v>
      </c>
      <c r="C41" s="135">
        <f>C30-C35</f>
        <v>0</v>
      </c>
    </row>
    <row r="42" spans="1:3" s="96" customFormat="1">
      <c r="A42" s="144"/>
      <c r="B42" s="145"/>
      <c r="C42" s="137"/>
    </row>
    <row r="43" spans="1:3" s="96" customFormat="1">
      <c r="A43" s="144">
        <v>36</v>
      </c>
      <c r="B43" s="148" t="s">
        <v>217</v>
      </c>
      <c r="C43" s="135">
        <f>SUM(C44:C46)</f>
        <v>40175047.8864825</v>
      </c>
    </row>
    <row r="44" spans="1:3" s="96" customFormat="1">
      <c r="A44" s="144">
        <v>37</v>
      </c>
      <c r="B44" s="133" t="s">
        <v>216</v>
      </c>
      <c r="C44" s="137">
        <v>32766000</v>
      </c>
    </row>
    <row r="45" spans="1:3" s="96" customFormat="1">
      <c r="A45" s="144">
        <v>38</v>
      </c>
      <c r="B45" s="133" t="s">
        <v>215</v>
      </c>
      <c r="C45" s="137"/>
    </row>
    <row r="46" spans="1:3" s="96" customFormat="1">
      <c r="A46" s="144">
        <v>39</v>
      </c>
      <c r="B46" s="133" t="s">
        <v>214</v>
      </c>
      <c r="C46" s="137">
        <v>7409047.8864825014</v>
      </c>
    </row>
    <row r="47" spans="1:3" s="96" customFormat="1">
      <c r="A47" s="144">
        <v>40</v>
      </c>
      <c r="B47" s="148" t="s">
        <v>213</v>
      </c>
      <c r="C47" s="135">
        <f>SUM(C48:C51)</f>
        <v>0</v>
      </c>
    </row>
    <row r="48" spans="1:3" s="96" customFormat="1">
      <c r="A48" s="144">
        <v>41</v>
      </c>
      <c r="B48" s="138" t="s">
        <v>212</v>
      </c>
      <c r="C48" s="137"/>
    </row>
    <row r="49" spans="1:3" s="96" customFormat="1">
      <c r="A49" s="144">
        <v>42</v>
      </c>
      <c r="B49" s="139" t="s">
        <v>211</v>
      </c>
      <c r="C49" s="137"/>
    </row>
    <row r="50" spans="1:3" s="96" customFormat="1">
      <c r="A50" s="144">
        <v>43</v>
      </c>
      <c r="B50" s="138" t="s">
        <v>210</v>
      </c>
      <c r="C50" s="137"/>
    </row>
    <row r="51" spans="1:3" s="96" customFormat="1" ht="25.5">
      <c r="A51" s="144">
        <v>44</v>
      </c>
      <c r="B51" s="138" t="s">
        <v>209</v>
      </c>
      <c r="C51" s="137"/>
    </row>
    <row r="52" spans="1:3" s="96" customFormat="1" ht="13.5" thickBot="1">
      <c r="A52" s="149">
        <v>45</v>
      </c>
      <c r="B52" s="150" t="s">
        <v>208</v>
      </c>
      <c r="C52" s="151">
        <f>C43-C47</f>
        <v>40175047.8864825</v>
      </c>
    </row>
    <row r="55" spans="1:3">
      <c r="B55" s="4" t="s">
        <v>8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3"/>
  <sheetViews>
    <sheetView workbookViewId="0">
      <selection activeCell="C1" sqref="C1:D1048576"/>
    </sheetView>
  </sheetViews>
  <sheetFormatPr defaultColWidth="9.140625" defaultRowHeight="12.75"/>
  <cols>
    <col min="1" max="1" width="9.42578125" style="324" bestFit="1" customWidth="1"/>
    <col min="2" max="2" width="59" style="324" customWidth="1"/>
    <col min="3" max="3" width="16.7109375" style="324" bestFit="1" customWidth="1"/>
    <col min="4" max="4" width="13.28515625" style="324" bestFit="1" customWidth="1"/>
    <col min="5" max="16384" width="9.140625" style="324"/>
  </cols>
  <sheetData>
    <row r="1" spans="1:4" ht="15">
      <c r="A1" s="389" t="s">
        <v>31</v>
      </c>
      <c r="B1" s="390" t="str">
        <f>'Info '!C2</f>
        <v>JSC " Halyk Bank Georgia"</v>
      </c>
    </row>
    <row r="2" spans="1:4" s="291" customFormat="1" ht="15.75" customHeight="1">
      <c r="A2" s="291" t="s">
        <v>32</v>
      </c>
      <c r="B2" s="512">
        <f>'1. key ratios '!B2</f>
        <v>44196</v>
      </c>
    </row>
    <row r="3" spans="1:4" s="291" customFormat="1" ht="15.75" customHeight="1"/>
    <row r="4" spans="1:4" ht="13.5" thickBot="1">
      <c r="A4" s="351" t="s">
        <v>410</v>
      </c>
      <c r="B4" s="398" t="s">
        <v>411</v>
      </c>
    </row>
    <row r="5" spans="1:4" s="399" customFormat="1" ht="12.75" customHeight="1">
      <c r="A5" s="476"/>
      <c r="B5" s="477" t="s">
        <v>414</v>
      </c>
      <c r="C5" s="391" t="s">
        <v>412</v>
      </c>
      <c r="D5" s="392" t="s">
        <v>413</v>
      </c>
    </row>
    <row r="6" spans="1:4" s="400" customFormat="1">
      <c r="A6" s="393">
        <v>1</v>
      </c>
      <c r="B6" s="468" t="s">
        <v>415</v>
      </c>
      <c r="C6" s="468"/>
      <c r="D6" s="394"/>
    </row>
    <row r="7" spans="1:4" s="400" customFormat="1">
      <c r="A7" s="395" t="s">
        <v>401</v>
      </c>
      <c r="B7" s="469" t="s">
        <v>416</v>
      </c>
      <c r="C7" s="460">
        <v>4.4999999999999998E-2</v>
      </c>
      <c r="D7" s="461">
        <f>C7*'5. RWA '!$C$13</f>
        <v>29035368.423026338</v>
      </c>
    </row>
    <row r="8" spans="1:4" s="400" customFormat="1">
      <c r="A8" s="395" t="s">
        <v>402</v>
      </c>
      <c r="B8" s="469" t="s">
        <v>417</v>
      </c>
      <c r="C8" s="462">
        <v>0.06</v>
      </c>
      <c r="D8" s="461">
        <f>C8*'5. RWA '!$C$13</f>
        <v>38713824.564035118</v>
      </c>
    </row>
    <row r="9" spans="1:4" s="400" customFormat="1">
      <c r="A9" s="395" t="s">
        <v>403</v>
      </c>
      <c r="B9" s="469" t="s">
        <v>418</v>
      </c>
      <c r="C9" s="462">
        <v>0.08</v>
      </c>
      <c r="D9" s="461">
        <f>C9*'5. RWA '!$C$13</f>
        <v>51618432.752046824</v>
      </c>
    </row>
    <row r="10" spans="1:4" s="400" customFormat="1">
      <c r="A10" s="393" t="s">
        <v>404</v>
      </c>
      <c r="B10" s="468" t="s">
        <v>419</v>
      </c>
      <c r="C10" s="463"/>
      <c r="D10" s="470"/>
    </row>
    <row r="11" spans="1:4" s="401" customFormat="1">
      <c r="A11" s="396" t="s">
        <v>405</v>
      </c>
      <c r="B11" s="459" t="s">
        <v>485</v>
      </c>
      <c r="C11" s="464">
        <v>0</v>
      </c>
      <c r="D11" s="461">
        <f>C11*'5. RWA '!$C$13</f>
        <v>0</v>
      </c>
    </row>
    <row r="12" spans="1:4" s="401" customFormat="1">
      <c r="A12" s="396" t="s">
        <v>406</v>
      </c>
      <c r="B12" s="459" t="s">
        <v>420</v>
      </c>
      <c r="C12" s="464">
        <v>0</v>
      </c>
      <c r="D12" s="461">
        <f>C12*'5. RWA '!$C$13</f>
        <v>0</v>
      </c>
    </row>
    <row r="13" spans="1:4" s="401" customFormat="1">
      <c r="A13" s="396" t="s">
        <v>407</v>
      </c>
      <c r="B13" s="459" t="s">
        <v>421</v>
      </c>
      <c r="C13" s="464"/>
      <c r="D13" s="461">
        <f>C13*'5. RWA '!$C$13</f>
        <v>0</v>
      </c>
    </row>
    <row r="14" spans="1:4" s="401" customFormat="1">
      <c r="A14" s="393" t="s">
        <v>408</v>
      </c>
      <c r="B14" s="468" t="s">
        <v>482</v>
      </c>
      <c r="C14" s="465"/>
      <c r="D14" s="471"/>
    </row>
    <row r="15" spans="1:4" s="401" customFormat="1">
      <c r="A15" s="396">
        <v>3.1</v>
      </c>
      <c r="B15" s="459" t="s">
        <v>426</v>
      </c>
      <c r="C15" s="464">
        <v>1.1746856770688052E-2</v>
      </c>
      <c r="D15" s="461">
        <f>C15*'5. RWA '!$C$13</f>
        <v>7579429.203321089</v>
      </c>
    </row>
    <row r="16" spans="1:4" s="401" customFormat="1">
      <c r="A16" s="396">
        <v>3.2</v>
      </c>
      <c r="B16" s="459" t="s">
        <v>427</v>
      </c>
      <c r="C16" s="464">
        <v>1.5696645031614935E-2</v>
      </c>
      <c r="D16" s="461">
        <f>C16*'5. RWA '!$C$13</f>
        <v>10127952.699964568</v>
      </c>
    </row>
    <row r="17" spans="1:6" s="400" customFormat="1">
      <c r="A17" s="396">
        <v>3.3</v>
      </c>
      <c r="B17" s="459" t="s">
        <v>428</v>
      </c>
      <c r="C17" s="464">
        <v>5.0293521832611807E-2</v>
      </c>
      <c r="D17" s="461">
        <f>C17*'5. RWA '!$C$13</f>
        <v>32450909.682253391</v>
      </c>
    </row>
    <row r="18" spans="1:6" s="399" customFormat="1" ht="12.75" customHeight="1">
      <c r="A18" s="474"/>
      <c r="B18" s="475" t="s">
        <v>481</v>
      </c>
      <c r="C18" s="466" t="s">
        <v>412</v>
      </c>
      <c r="D18" s="472" t="s">
        <v>413</v>
      </c>
    </row>
    <row r="19" spans="1:6" s="400" customFormat="1">
      <c r="A19" s="397">
        <v>4</v>
      </c>
      <c r="B19" s="459" t="s">
        <v>422</v>
      </c>
      <c r="C19" s="464">
        <f>C7+C11+C12+C13+C15</f>
        <v>5.6746856770688053E-2</v>
      </c>
      <c r="D19" s="461">
        <f>C19*'5. RWA '!$C$13</f>
        <v>36614797.62634743</v>
      </c>
    </row>
    <row r="20" spans="1:6" s="400" customFormat="1">
      <c r="A20" s="397">
        <v>5</v>
      </c>
      <c r="B20" s="459" t="s">
        <v>141</v>
      </c>
      <c r="C20" s="464">
        <f>C8+C11+C12+C13+C16</f>
        <v>7.569664503161494E-2</v>
      </c>
      <c r="D20" s="461">
        <f>C20*'5. RWA '!$C$13</f>
        <v>48841777.263999686</v>
      </c>
    </row>
    <row r="21" spans="1:6" s="400" customFormat="1" ht="13.5" thickBot="1">
      <c r="A21" s="402" t="s">
        <v>409</v>
      </c>
      <c r="B21" s="403" t="s">
        <v>423</v>
      </c>
      <c r="C21" s="467">
        <f>C9+C11+C12+C13+C17</f>
        <v>0.13029352183261181</v>
      </c>
      <c r="D21" s="473">
        <f>C21*'5. RWA '!$C$13</f>
        <v>84069342.434300214</v>
      </c>
    </row>
    <row r="22" spans="1:6">
      <c r="F22" s="351"/>
    </row>
    <row r="23" spans="1:6" ht="51">
      <c r="B23" s="350" t="s">
        <v>484</v>
      </c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Normal="100" workbookViewId="0">
      <pane xSplit="1" ySplit="5" topLeftCell="B30" activePane="bottomRight" state="frozen"/>
      <selection activeCell="B47" sqref="B47"/>
      <selection pane="topRight" activeCell="B47" sqref="B47"/>
      <selection pane="bottomLeft" activeCell="B47" sqref="B47"/>
      <selection pane="bottomRight" activeCell="C1" sqref="C1:C1048576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31</v>
      </c>
      <c r="B1" s="3" t="str">
        <f>'Info '!C2</f>
        <v>JSC " Halyk Bank Georgia"</v>
      </c>
      <c r="E1" s="4"/>
      <c r="F1" s="4"/>
    </row>
    <row r="2" spans="1:6" s="110" customFormat="1" ht="15.75" customHeight="1">
      <c r="A2" s="2" t="s">
        <v>32</v>
      </c>
      <c r="B2" s="512">
        <f>'1. key ratios '!B2</f>
        <v>44196</v>
      </c>
    </row>
    <row r="3" spans="1:6" s="110" customFormat="1" ht="15.75" customHeight="1">
      <c r="A3" s="152"/>
    </row>
    <row r="4" spans="1:6" s="110" customFormat="1" ht="15.75" customHeight="1" thickBot="1">
      <c r="A4" s="110" t="s">
        <v>87</v>
      </c>
      <c r="B4" s="282" t="s">
        <v>292</v>
      </c>
      <c r="D4" s="56" t="s">
        <v>74</v>
      </c>
    </row>
    <row r="5" spans="1:6" ht="25.5">
      <c r="A5" s="153" t="s">
        <v>7</v>
      </c>
      <c r="B5" s="313" t="s">
        <v>346</v>
      </c>
      <c r="C5" s="154" t="s">
        <v>94</v>
      </c>
      <c r="D5" s="155" t="s">
        <v>95</v>
      </c>
    </row>
    <row r="6" spans="1:6">
      <c r="A6" s="117">
        <v>1</v>
      </c>
      <c r="B6" s="156" t="s">
        <v>36</v>
      </c>
      <c r="C6" s="157">
        <v>7981458</v>
      </c>
      <c r="D6" s="158"/>
      <c r="E6" s="159"/>
    </row>
    <row r="7" spans="1:6">
      <c r="A7" s="117">
        <v>2</v>
      </c>
      <c r="B7" s="160" t="s">
        <v>37</v>
      </c>
      <c r="C7" s="161">
        <v>60162117</v>
      </c>
      <c r="D7" s="162"/>
      <c r="E7" s="159"/>
    </row>
    <row r="8" spans="1:6">
      <c r="A8" s="117">
        <v>3</v>
      </c>
      <c r="B8" s="160" t="s">
        <v>38</v>
      </c>
      <c r="C8" s="161">
        <v>25568882</v>
      </c>
      <c r="D8" s="162"/>
      <c r="E8" s="159"/>
    </row>
    <row r="9" spans="1:6">
      <c r="A9" s="117">
        <v>4</v>
      </c>
      <c r="B9" s="160" t="s">
        <v>39</v>
      </c>
      <c r="C9" s="161"/>
      <c r="D9" s="162"/>
      <c r="E9" s="159"/>
    </row>
    <row r="10" spans="1:6">
      <c r="A10" s="117">
        <v>5</v>
      </c>
      <c r="B10" s="160" t="s">
        <v>40</v>
      </c>
      <c r="C10" s="161">
        <v>16587520</v>
      </c>
      <c r="D10" s="162"/>
      <c r="E10" s="159"/>
    </row>
    <row r="11" spans="1:6">
      <c r="A11" s="117">
        <v>6.1</v>
      </c>
      <c r="B11" s="283" t="s">
        <v>41</v>
      </c>
      <c r="C11" s="163">
        <v>527023241</v>
      </c>
      <c r="D11" s="164"/>
      <c r="E11" s="165"/>
    </row>
    <row r="12" spans="1:6">
      <c r="A12" s="117">
        <v>6.2</v>
      </c>
      <c r="B12" s="284" t="s">
        <v>42</v>
      </c>
      <c r="C12" s="163">
        <v>-47137604</v>
      </c>
      <c r="D12" s="164"/>
      <c r="E12" s="165"/>
    </row>
    <row r="13" spans="1:6">
      <c r="A13" s="516" t="s">
        <v>505</v>
      </c>
      <c r="B13" s="284" t="s">
        <v>506</v>
      </c>
      <c r="C13" s="163">
        <v>7587253.0000000009</v>
      </c>
      <c r="D13" s="164"/>
      <c r="E13" s="165"/>
    </row>
    <row r="14" spans="1:6">
      <c r="A14" s="516" t="s">
        <v>507</v>
      </c>
      <c r="B14" s="284" t="s">
        <v>510</v>
      </c>
      <c r="C14" s="163">
        <v>7409047.8864825014</v>
      </c>
      <c r="D14" s="164"/>
      <c r="E14" s="165"/>
    </row>
    <row r="15" spans="1:6">
      <c r="A15" s="516" t="s">
        <v>511</v>
      </c>
      <c r="B15" s="284" t="s">
        <v>508</v>
      </c>
      <c r="C15" s="163">
        <v>10888940.33</v>
      </c>
      <c r="D15" s="164"/>
      <c r="E15" s="165"/>
    </row>
    <row r="16" spans="1:6">
      <c r="A16" s="117">
        <v>6</v>
      </c>
      <c r="B16" s="160" t="s">
        <v>43</v>
      </c>
      <c r="C16" s="166">
        <v>479885637</v>
      </c>
      <c r="D16" s="164"/>
      <c r="E16" s="159"/>
    </row>
    <row r="17" spans="1:5">
      <c r="A17" s="117">
        <v>7</v>
      </c>
      <c r="B17" s="160" t="s">
        <v>44</v>
      </c>
      <c r="C17" s="161">
        <v>7674689</v>
      </c>
      <c r="D17" s="162"/>
      <c r="E17" s="159"/>
    </row>
    <row r="18" spans="1:5">
      <c r="A18" s="117">
        <v>8</v>
      </c>
      <c r="B18" s="311" t="s">
        <v>204</v>
      </c>
      <c r="C18" s="161">
        <v>10606227</v>
      </c>
      <c r="D18" s="162"/>
      <c r="E18" s="159"/>
    </row>
    <row r="19" spans="1:5">
      <c r="A19" s="117">
        <v>9</v>
      </c>
      <c r="B19" s="160" t="s">
        <v>45</v>
      </c>
      <c r="C19" s="161">
        <v>54000</v>
      </c>
      <c r="D19" s="162"/>
      <c r="E19" s="159"/>
    </row>
    <row r="20" spans="1:5">
      <c r="A20" s="117">
        <v>9.1</v>
      </c>
      <c r="B20" s="167" t="s">
        <v>89</v>
      </c>
      <c r="C20" s="163"/>
      <c r="D20" s="162"/>
      <c r="E20" s="159"/>
    </row>
    <row r="21" spans="1:5">
      <c r="A21" s="117">
        <v>9.1999999999999993</v>
      </c>
      <c r="B21" s="167" t="s">
        <v>90</v>
      </c>
      <c r="C21" s="163"/>
      <c r="D21" s="162"/>
      <c r="E21" s="159"/>
    </row>
    <row r="22" spans="1:5">
      <c r="A22" s="117">
        <v>9.3000000000000007</v>
      </c>
      <c r="B22" s="285" t="s">
        <v>274</v>
      </c>
      <c r="C22" s="163"/>
      <c r="D22" s="162"/>
      <c r="E22" s="159"/>
    </row>
    <row r="23" spans="1:5">
      <c r="A23" s="117">
        <v>10</v>
      </c>
      <c r="B23" s="160" t="s">
        <v>46</v>
      </c>
      <c r="C23" s="161">
        <v>21326639</v>
      </c>
      <c r="D23" s="162"/>
      <c r="E23" s="159"/>
    </row>
    <row r="24" spans="1:5">
      <c r="A24" s="117">
        <v>10.1</v>
      </c>
      <c r="B24" s="167" t="s">
        <v>91</v>
      </c>
      <c r="C24" s="161">
        <v>4464427</v>
      </c>
      <c r="D24" s="168" t="s">
        <v>93</v>
      </c>
      <c r="E24" s="159"/>
    </row>
    <row r="25" spans="1:5">
      <c r="A25" s="117">
        <v>11</v>
      </c>
      <c r="B25" s="169" t="s">
        <v>47</v>
      </c>
      <c r="C25" s="170">
        <v>5386357.8399999999</v>
      </c>
      <c r="D25" s="171"/>
      <c r="E25" s="159"/>
    </row>
    <row r="26" spans="1:5" ht="15">
      <c r="A26" s="117">
        <v>12</v>
      </c>
      <c r="B26" s="172" t="s">
        <v>48</v>
      </c>
      <c r="C26" s="173">
        <f>SUM(C6:C10,C16:C19,C23,C25)</f>
        <v>635233526.84000003</v>
      </c>
      <c r="D26" s="174"/>
      <c r="E26" s="175"/>
    </row>
    <row r="27" spans="1:5">
      <c r="A27" s="117">
        <v>13</v>
      </c>
      <c r="B27" s="160" t="s">
        <v>50</v>
      </c>
      <c r="C27" s="176">
        <v>94762420</v>
      </c>
      <c r="D27" s="177"/>
      <c r="E27" s="159"/>
    </row>
    <row r="28" spans="1:5">
      <c r="A28" s="117">
        <v>14</v>
      </c>
      <c r="B28" s="160" t="s">
        <v>51</v>
      </c>
      <c r="C28" s="161">
        <v>104884615.97</v>
      </c>
      <c r="D28" s="162"/>
      <c r="E28" s="159"/>
    </row>
    <row r="29" spans="1:5">
      <c r="A29" s="117">
        <v>15</v>
      </c>
      <c r="B29" s="160" t="s">
        <v>52</v>
      </c>
      <c r="C29" s="161">
        <v>17093760.91</v>
      </c>
      <c r="D29" s="162"/>
      <c r="E29" s="159"/>
    </row>
    <row r="30" spans="1:5">
      <c r="A30" s="117">
        <v>16</v>
      </c>
      <c r="B30" s="160" t="s">
        <v>53</v>
      </c>
      <c r="C30" s="161">
        <v>62811773.960000001</v>
      </c>
      <c r="D30" s="162"/>
      <c r="E30" s="159"/>
    </row>
    <row r="31" spans="1:5">
      <c r="A31" s="117">
        <v>17</v>
      </c>
      <c r="B31" s="160" t="s">
        <v>54</v>
      </c>
      <c r="C31" s="161">
        <v>0</v>
      </c>
      <c r="D31" s="162"/>
      <c r="E31" s="159"/>
    </row>
    <row r="32" spans="1:5">
      <c r="A32" s="117">
        <v>18</v>
      </c>
      <c r="B32" s="160" t="s">
        <v>55</v>
      </c>
      <c r="C32" s="161">
        <v>213892800</v>
      </c>
      <c r="D32" s="162"/>
      <c r="E32" s="159"/>
    </row>
    <row r="33" spans="1:5">
      <c r="A33" s="117">
        <v>19</v>
      </c>
      <c r="B33" s="160" t="s">
        <v>56</v>
      </c>
      <c r="C33" s="161">
        <v>6492552</v>
      </c>
      <c r="D33" s="162"/>
      <c r="E33" s="159"/>
    </row>
    <row r="34" spans="1:5">
      <c r="A34" s="117">
        <v>20</v>
      </c>
      <c r="B34" s="160" t="s">
        <v>57</v>
      </c>
      <c r="C34" s="161">
        <v>6992063</v>
      </c>
      <c r="D34" s="162"/>
      <c r="E34" s="159"/>
    </row>
    <row r="35" spans="1:5">
      <c r="A35" s="117">
        <v>20.100000000000001</v>
      </c>
      <c r="B35" s="169" t="s">
        <v>509</v>
      </c>
      <c r="C35" s="170"/>
      <c r="D35" s="171"/>
      <c r="E35" s="159"/>
    </row>
    <row r="36" spans="1:5">
      <c r="A36" s="117">
        <v>21</v>
      </c>
      <c r="B36" s="169" t="s">
        <v>58</v>
      </c>
      <c r="C36" s="170">
        <v>32766000</v>
      </c>
      <c r="D36" s="171"/>
      <c r="E36" s="159"/>
    </row>
    <row r="37" spans="1:5">
      <c r="A37" s="117">
        <v>21.1</v>
      </c>
      <c r="B37" s="178" t="s">
        <v>92</v>
      </c>
      <c r="C37" s="179">
        <v>32766000</v>
      </c>
      <c r="D37" s="180"/>
      <c r="E37" s="159"/>
    </row>
    <row r="38" spans="1:5" ht="15">
      <c r="A38" s="117">
        <v>22</v>
      </c>
      <c r="B38" s="172" t="s">
        <v>59</v>
      </c>
      <c r="C38" s="173">
        <f>SUM(C27:C36)</f>
        <v>539695985.83999991</v>
      </c>
      <c r="D38" s="174"/>
      <c r="E38" s="175"/>
    </row>
    <row r="39" spans="1:5">
      <c r="A39" s="117">
        <v>23</v>
      </c>
      <c r="B39" s="169" t="s">
        <v>61</v>
      </c>
      <c r="C39" s="161">
        <v>76000000</v>
      </c>
      <c r="D39" s="162"/>
      <c r="E39" s="159"/>
    </row>
    <row r="40" spans="1:5">
      <c r="A40" s="117">
        <v>24</v>
      </c>
      <c r="B40" s="169" t="s">
        <v>62</v>
      </c>
      <c r="C40" s="161"/>
      <c r="D40" s="162"/>
      <c r="E40" s="159"/>
    </row>
    <row r="41" spans="1:5">
      <c r="A41" s="117">
        <v>25</v>
      </c>
      <c r="B41" s="169" t="s">
        <v>63</v>
      </c>
      <c r="C41" s="161"/>
      <c r="D41" s="162"/>
      <c r="E41" s="159"/>
    </row>
    <row r="42" spans="1:5">
      <c r="A42" s="117">
        <v>26</v>
      </c>
      <c r="B42" s="169" t="s">
        <v>64</v>
      </c>
      <c r="C42" s="161"/>
      <c r="D42" s="162"/>
      <c r="E42" s="159"/>
    </row>
    <row r="43" spans="1:5">
      <c r="A43" s="117">
        <v>27</v>
      </c>
      <c r="B43" s="169" t="s">
        <v>65</v>
      </c>
      <c r="C43" s="161"/>
      <c r="D43" s="162"/>
      <c r="E43" s="159"/>
    </row>
    <row r="44" spans="1:5">
      <c r="A44" s="117">
        <v>28</v>
      </c>
      <c r="B44" s="169" t="s">
        <v>66</v>
      </c>
      <c r="C44" s="161">
        <v>17555742.000000007</v>
      </c>
      <c r="D44" s="162"/>
      <c r="E44" s="159"/>
    </row>
    <row r="45" spans="1:5">
      <c r="A45" s="117">
        <v>29</v>
      </c>
      <c r="B45" s="169" t="s">
        <v>67</v>
      </c>
      <c r="C45" s="161">
        <v>1981799</v>
      </c>
      <c r="D45" s="162"/>
      <c r="E45" s="159"/>
    </row>
    <row r="46" spans="1:5" ht="15.75" thickBot="1">
      <c r="A46" s="181">
        <v>30</v>
      </c>
      <c r="B46" s="182" t="s">
        <v>272</v>
      </c>
      <c r="C46" s="183">
        <f>SUM(C39:C45)</f>
        <v>95537541</v>
      </c>
      <c r="D46" s="184"/>
      <c r="E46" s="17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C5" activePane="bottomRight" state="frozen"/>
      <selection activeCell="B9" sqref="B9"/>
      <selection pane="topRight" activeCell="B9" sqref="B9"/>
      <selection pane="bottomLeft" activeCell="B9" sqref="B9"/>
      <selection pane="bottomRight" activeCell="C8" sqref="C8:R21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54" bestFit="1" customWidth="1"/>
    <col min="17" max="17" width="14.7109375" style="54" customWidth="1"/>
    <col min="18" max="18" width="13" style="54" bestFit="1" customWidth="1"/>
    <col min="19" max="19" width="34.85546875" style="54" customWidth="1"/>
    <col min="20" max="16384" width="9.140625" style="54"/>
  </cols>
  <sheetData>
    <row r="1" spans="1:19">
      <c r="A1" s="2" t="s">
        <v>31</v>
      </c>
      <c r="B1" s="4" t="str">
        <f>'Info '!C2</f>
        <v>JSC " Halyk Bank Georgia"</v>
      </c>
    </row>
    <row r="2" spans="1:19">
      <c r="A2" s="2" t="s">
        <v>32</v>
      </c>
      <c r="B2" s="512">
        <f>'1. key ratios '!B2</f>
        <v>44196</v>
      </c>
    </row>
    <row r="4" spans="1:19" ht="26.25" thickBot="1">
      <c r="A4" s="4" t="s">
        <v>254</v>
      </c>
      <c r="B4" s="335" t="s">
        <v>380</v>
      </c>
    </row>
    <row r="5" spans="1:19" s="321" customFormat="1">
      <c r="A5" s="316"/>
      <c r="B5" s="317"/>
      <c r="C5" s="318" t="s">
        <v>0</v>
      </c>
      <c r="D5" s="318" t="s">
        <v>1</v>
      </c>
      <c r="E5" s="318" t="s">
        <v>2</v>
      </c>
      <c r="F5" s="318" t="s">
        <v>3</v>
      </c>
      <c r="G5" s="318" t="s">
        <v>4</v>
      </c>
      <c r="H5" s="318" t="s">
        <v>6</v>
      </c>
      <c r="I5" s="318" t="s">
        <v>9</v>
      </c>
      <c r="J5" s="318" t="s">
        <v>10</v>
      </c>
      <c r="K5" s="318" t="s">
        <v>11</v>
      </c>
      <c r="L5" s="318" t="s">
        <v>12</v>
      </c>
      <c r="M5" s="318" t="s">
        <v>13</v>
      </c>
      <c r="N5" s="318" t="s">
        <v>14</v>
      </c>
      <c r="O5" s="318" t="s">
        <v>363</v>
      </c>
      <c r="P5" s="318" t="s">
        <v>364</v>
      </c>
      <c r="Q5" s="318" t="s">
        <v>365</v>
      </c>
      <c r="R5" s="319" t="s">
        <v>366</v>
      </c>
      <c r="S5" s="320" t="s">
        <v>367</v>
      </c>
    </row>
    <row r="6" spans="1:19" s="321" customFormat="1" ht="99" customHeight="1">
      <c r="A6" s="322"/>
      <c r="B6" s="543" t="s">
        <v>368</v>
      </c>
      <c r="C6" s="539">
        <v>0</v>
      </c>
      <c r="D6" s="540"/>
      <c r="E6" s="539">
        <v>0.2</v>
      </c>
      <c r="F6" s="540"/>
      <c r="G6" s="539">
        <v>0.35</v>
      </c>
      <c r="H6" s="540"/>
      <c r="I6" s="539">
        <v>0.5</v>
      </c>
      <c r="J6" s="540"/>
      <c r="K6" s="539">
        <v>0.75</v>
      </c>
      <c r="L6" s="540"/>
      <c r="M6" s="539">
        <v>1</v>
      </c>
      <c r="N6" s="540"/>
      <c r="O6" s="539">
        <v>1.5</v>
      </c>
      <c r="P6" s="540"/>
      <c r="Q6" s="539">
        <v>2.5</v>
      </c>
      <c r="R6" s="540"/>
      <c r="S6" s="541" t="s">
        <v>253</v>
      </c>
    </row>
    <row r="7" spans="1:19" s="321" customFormat="1" ht="30.75" customHeight="1">
      <c r="A7" s="322"/>
      <c r="B7" s="544"/>
      <c r="C7" s="312" t="s">
        <v>256</v>
      </c>
      <c r="D7" s="312" t="s">
        <v>255</v>
      </c>
      <c r="E7" s="312" t="s">
        <v>256</v>
      </c>
      <c r="F7" s="312" t="s">
        <v>255</v>
      </c>
      <c r="G7" s="312" t="s">
        <v>256</v>
      </c>
      <c r="H7" s="312" t="s">
        <v>255</v>
      </c>
      <c r="I7" s="312" t="s">
        <v>256</v>
      </c>
      <c r="J7" s="312" t="s">
        <v>255</v>
      </c>
      <c r="K7" s="312" t="s">
        <v>256</v>
      </c>
      <c r="L7" s="312" t="s">
        <v>255</v>
      </c>
      <c r="M7" s="312" t="s">
        <v>256</v>
      </c>
      <c r="N7" s="312" t="s">
        <v>255</v>
      </c>
      <c r="O7" s="312" t="s">
        <v>256</v>
      </c>
      <c r="P7" s="312" t="s">
        <v>255</v>
      </c>
      <c r="Q7" s="312" t="s">
        <v>256</v>
      </c>
      <c r="R7" s="312" t="s">
        <v>255</v>
      </c>
      <c r="S7" s="542"/>
    </row>
    <row r="8" spans="1:19" s="187" customFormat="1">
      <c r="A8" s="185">
        <v>1</v>
      </c>
      <c r="B8" s="1" t="s">
        <v>97</v>
      </c>
      <c r="C8" s="186">
        <v>22764553</v>
      </c>
      <c r="D8" s="186"/>
      <c r="E8" s="186"/>
      <c r="F8" s="186"/>
      <c r="G8" s="186"/>
      <c r="H8" s="186"/>
      <c r="I8" s="186"/>
      <c r="J8" s="186"/>
      <c r="K8" s="186"/>
      <c r="L8" s="186"/>
      <c r="M8" s="186">
        <v>53985084</v>
      </c>
      <c r="N8" s="186"/>
      <c r="O8" s="186"/>
      <c r="P8" s="186"/>
      <c r="Q8" s="186"/>
      <c r="R8" s="186"/>
      <c r="S8" s="336">
        <f>$C$6*SUM(C8:D8)+$E$6*SUM(E8:F8)+$G$6*SUM(G8:H8)+$I$6*SUM(I8:J8)+$K$6*SUM(K8:L8)+$M$6*SUM(M8:N8)+$O$6*SUM(O8:P8)+$Q$6*SUM(Q8:R8)</f>
        <v>53985084</v>
      </c>
    </row>
    <row r="9" spans="1:19" s="187" customFormat="1">
      <c r="A9" s="185">
        <v>2</v>
      </c>
      <c r="B9" s="1" t="s">
        <v>98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336">
        <f t="shared" ref="S9:S21" si="0">$C$6*SUM(C9:D9)+$E$6*SUM(E9:F9)+$G$6*SUM(G9:H9)+$I$6*SUM(I9:J9)+$K$6*SUM(K9:L9)+$M$6*SUM(M9:N9)+$O$6*SUM(O9:P9)+$Q$6*SUM(Q9:R9)</f>
        <v>0</v>
      </c>
    </row>
    <row r="10" spans="1:19" s="187" customFormat="1">
      <c r="A10" s="185">
        <v>3</v>
      </c>
      <c r="B10" s="1" t="s">
        <v>275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336">
        <f t="shared" si="0"/>
        <v>0</v>
      </c>
    </row>
    <row r="11" spans="1:19" s="187" customFormat="1">
      <c r="A11" s="185">
        <v>4</v>
      </c>
      <c r="B11" s="1" t="s">
        <v>99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336">
        <f t="shared" si="0"/>
        <v>0</v>
      </c>
    </row>
    <row r="12" spans="1:19" s="187" customFormat="1">
      <c r="A12" s="185">
        <v>5</v>
      </c>
      <c r="B12" s="1" t="s">
        <v>100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336">
        <f t="shared" si="0"/>
        <v>0</v>
      </c>
    </row>
    <row r="13" spans="1:19" s="187" customFormat="1">
      <c r="A13" s="185">
        <v>6</v>
      </c>
      <c r="B13" s="1" t="s">
        <v>101</v>
      </c>
      <c r="C13" s="186"/>
      <c r="D13" s="186"/>
      <c r="E13" s="186">
        <v>13197151.000000002</v>
      </c>
      <c r="F13" s="186"/>
      <c r="G13" s="186"/>
      <c r="H13" s="186"/>
      <c r="I13" s="186">
        <v>12335848.129999999</v>
      </c>
      <c r="J13" s="186"/>
      <c r="K13" s="186"/>
      <c r="L13" s="186"/>
      <c r="M13" s="186">
        <v>35882.870000000003</v>
      </c>
      <c r="N13" s="186"/>
      <c r="O13" s="186"/>
      <c r="P13" s="186"/>
      <c r="Q13" s="186"/>
      <c r="R13" s="186"/>
      <c r="S13" s="336">
        <f t="shared" si="0"/>
        <v>8843237.1349999998</v>
      </c>
    </row>
    <row r="14" spans="1:19" s="187" customFormat="1">
      <c r="A14" s="185">
        <v>7</v>
      </c>
      <c r="B14" s="1" t="s">
        <v>102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>
        <v>370611088.85000002</v>
      </c>
      <c r="N14" s="186">
        <v>6450354.7670000009</v>
      </c>
      <c r="O14" s="186"/>
      <c r="P14" s="186"/>
      <c r="Q14" s="186"/>
      <c r="R14" s="186"/>
      <c r="S14" s="336">
        <f t="shared" si="0"/>
        <v>377061443.61700004</v>
      </c>
    </row>
    <row r="15" spans="1:19" s="187" customFormat="1">
      <c r="A15" s="185">
        <v>8</v>
      </c>
      <c r="B15" s="1" t="s">
        <v>103</v>
      </c>
      <c r="C15" s="186"/>
      <c r="D15" s="186"/>
      <c r="E15" s="186"/>
      <c r="F15" s="186"/>
      <c r="G15" s="186"/>
      <c r="H15" s="186"/>
      <c r="I15" s="186" t="s">
        <v>5</v>
      </c>
      <c r="J15" s="186"/>
      <c r="K15" s="186"/>
      <c r="L15" s="186"/>
      <c r="M15" s="186"/>
      <c r="N15" s="186"/>
      <c r="O15" s="186"/>
      <c r="P15" s="186"/>
      <c r="Q15" s="186"/>
      <c r="R15" s="186"/>
      <c r="S15" s="336">
        <f t="shared" si="0"/>
        <v>0</v>
      </c>
    </row>
    <row r="16" spans="1:19" s="187" customFormat="1">
      <c r="A16" s="185">
        <v>9</v>
      </c>
      <c r="B16" s="1" t="s">
        <v>104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336">
        <f t="shared" si="0"/>
        <v>0</v>
      </c>
    </row>
    <row r="17" spans="1:19" s="187" customFormat="1">
      <c r="A17" s="185">
        <v>10</v>
      </c>
      <c r="B17" s="1" t="s">
        <v>105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>
        <v>12576824.380000001</v>
      </c>
      <c r="N17" s="186">
        <v>545.72500000000002</v>
      </c>
      <c r="O17" s="186"/>
      <c r="P17" s="186"/>
      <c r="Q17" s="186"/>
      <c r="R17" s="186"/>
      <c r="S17" s="336">
        <f t="shared" si="0"/>
        <v>12577370.105</v>
      </c>
    </row>
    <row r="18" spans="1:19" s="187" customFormat="1">
      <c r="A18" s="185">
        <v>11</v>
      </c>
      <c r="B18" s="1" t="s">
        <v>106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>
        <v>26954388.939999975</v>
      </c>
      <c r="N18" s="186">
        <v>31420.639999999996</v>
      </c>
      <c r="O18" s="186">
        <v>641501.24</v>
      </c>
      <c r="P18" s="186"/>
      <c r="Q18" s="186"/>
      <c r="R18" s="186"/>
      <c r="S18" s="336">
        <f t="shared" si="0"/>
        <v>27948061.439999975</v>
      </c>
    </row>
    <row r="19" spans="1:19" s="187" customFormat="1">
      <c r="A19" s="185">
        <v>12</v>
      </c>
      <c r="B19" s="1" t="s">
        <v>107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336">
        <f t="shared" si="0"/>
        <v>0</v>
      </c>
    </row>
    <row r="20" spans="1:19" s="187" customFormat="1">
      <c r="A20" s="185">
        <v>13</v>
      </c>
      <c r="B20" s="1" t="s">
        <v>252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336">
        <f t="shared" si="0"/>
        <v>0</v>
      </c>
    </row>
    <row r="21" spans="1:19" s="187" customFormat="1">
      <c r="A21" s="185">
        <v>14</v>
      </c>
      <c r="B21" s="1" t="s">
        <v>109</v>
      </c>
      <c r="C21" s="186">
        <v>7981458</v>
      </c>
      <c r="D21" s="186"/>
      <c r="E21" s="186"/>
      <c r="F21" s="186"/>
      <c r="G21" s="186"/>
      <c r="H21" s="186"/>
      <c r="I21" s="186"/>
      <c r="J21" s="186"/>
      <c r="K21" s="186"/>
      <c r="L21" s="186"/>
      <c r="M21" s="186">
        <v>128161512.76000005</v>
      </c>
      <c r="N21" s="186">
        <v>534702.64899999998</v>
      </c>
      <c r="O21" s="186"/>
      <c r="P21" s="186"/>
      <c r="Q21" s="186"/>
      <c r="R21" s="186"/>
      <c r="S21" s="336">
        <f t="shared" si="0"/>
        <v>128696215.40900005</v>
      </c>
    </row>
    <row r="22" spans="1:19" ht="13.5" thickBot="1">
      <c r="A22" s="188"/>
      <c r="B22" s="189" t="s">
        <v>110</v>
      </c>
      <c r="C22" s="190">
        <f>SUM(C8:C21)</f>
        <v>30746011</v>
      </c>
      <c r="D22" s="190">
        <f t="shared" ref="D22:J22" si="1">SUM(D8:D21)</f>
        <v>0</v>
      </c>
      <c r="E22" s="190">
        <f t="shared" si="1"/>
        <v>13197151.000000002</v>
      </c>
      <c r="F22" s="190">
        <f t="shared" si="1"/>
        <v>0</v>
      </c>
      <c r="G22" s="190">
        <f t="shared" si="1"/>
        <v>0</v>
      </c>
      <c r="H22" s="190">
        <f t="shared" si="1"/>
        <v>0</v>
      </c>
      <c r="I22" s="190">
        <f t="shared" si="1"/>
        <v>12335848.129999999</v>
      </c>
      <c r="J22" s="190">
        <f t="shared" si="1"/>
        <v>0</v>
      </c>
      <c r="K22" s="190">
        <f t="shared" ref="K22:S22" si="2">SUM(K8:K21)</f>
        <v>0</v>
      </c>
      <c r="L22" s="190">
        <f t="shared" si="2"/>
        <v>0</v>
      </c>
      <c r="M22" s="190">
        <f t="shared" si="2"/>
        <v>592324781.80000007</v>
      </c>
      <c r="N22" s="190">
        <f t="shared" si="2"/>
        <v>7017023.7810000004</v>
      </c>
      <c r="O22" s="190">
        <f t="shared" si="2"/>
        <v>641501.24</v>
      </c>
      <c r="P22" s="190">
        <f t="shared" si="2"/>
        <v>0</v>
      </c>
      <c r="Q22" s="190">
        <f t="shared" si="2"/>
        <v>0</v>
      </c>
      <c r="R22" s="190">
        <f t="shared" si="2"/>
        <v>0</v>
      </c>
      <c r="S22" s="337">
        <f t="shared" si="2"/>
        <v>609111411.70600009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R7" activePane="bottomRight" state="frozen"/>
      <selection activeCell="B9" sqref="B9"/>
      <selection pane="topRight" activeCell="B9" sqref="B9"/>
      <selection pane="bottomLeft" activeCell="B9" sqref="B9"/>
      <selection pane="bottomRight" activeCell="T13" sqref="T13:U20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54"/>
  </cols>
  <sheetData>
    <row r="1" spans="1:22">
      <c r="A1" s="2" t="s">
        <v>31</v>
      </c>
      <c r="B1" s="4" t="str">
        <f>'Info '!C2</f>
        <v>JSC " Halyk Bank Georgia"</v>
      </c>
    </row>
    <row r="2" spans="1:22">
      <c r="A2" s="2" t="s">
        <v>32</v>
      </c>
      <c r="B2" s="512">
        <f>'1. key ratios '!B2</f>
        <v>44196</v>
      </c>
    </row>
    <row r="4" spans="1:22" ht="13.5" thickBot="1">
      <c r="A4" s="4" t="s">
        <v>371</v>
      </c>
      <c r="B4" s="191" t="s">
        <v>96</v>
      </c>
      <c r="V4" s="56" t="s">
        <v>74</v>
      </c>
    </row>
    <row r="5" spans="1:22" ht="12.75" customHeight="1">
      <c r="A5" s="192"/>
      <c r="B5" s="193"/>
      <c r="C5" s="545" t="s">
        <v>283</v>
      </c>
      <c r="D5" s="546"/>
      <c r="E5" s="546"/>
      <c r="F5" s="546"/>
      <c r="G5" s="546"/>
      <c r="H5" s="546"/>
      <c r="I5" s="546"/>
      <c r="J5" s="546"/>
      <c r="K5" s="546"/>
      <c r="L5" s="547"/>
      <c r="M5" s="548" t="s">
        <v>284</v>
      </c>
      <c r="N5" s="549"/>
      <c r="O5" s="549"/>
      <c r="P5" s="549"/>
      <c r="Q5" s="549"/>
      <c r="R5" s="549"/>
      <c r="S5" s="550"/>
      <c r="T5" s="553" t="s">
        <v>369</v>
      </c>
      <c r="U5" s="553" t="s">
        <v>370</v>
      </c>
      <c r="V5" s="551" t="s">
        <v>122</v>
      </c>
    </row>
    <row r="6" spans="1:22" s="123" customFormat="1" ht="102">
      <c r="A6" s="120"/>
      <c r="B6" s="194"/>
      <c r="C6" s="195" t="s">
        <v>111</v>
      </c>
      <c r="D6" s="288" t="s">
        <v>112</v>
      </c>
      <c r="E6" s="222" t="s">
        <v>286</v>
      </c>
      <c r="F6" s="222" t="s">
        <v>287</v>
      </c>
      <c r="G6" s="288" t="s">
        <v>290</v>
      </c>
      <c r="H6" s="288" t="s">
        <v>285</v>
      </c>
      <c r="I6" s="288" t="s">
        <v>113</v>
      </c>
      <c r="J6" s="288" t="s">
        <v>114</v>
      </c>
      <c r="K6" s="196" t="s">
        <v>115</v>
      </c>
      <c r="L6" s="197" t="s">
        <v>116</v>
      </c>
      <c r="M6" s="195" t="s">
        <v>288</v>
      </c>
      <c r="N6" s="196" t="s">
        <v>117</v>
      </c>
      <c r="O6" s="196" t="s">
        <v>118</v>
      </c>
      <c r="P6" s="196" t="s">
        <v>119</v>
      </c>
      <c r="Q6" s="196" t="s">
        <v>120</v>
      </c>
      <c r="R6" s="196" t="s">
        <v>121</v>
      </c>
      <c r="S6" s="314" t="s">
        <v>289</v>
      </c>
      <c r="T6" s="554"/>
      <c r="U6" s="554"/>
      <c r="V6" s="552"/>
    </row>
    <row r="7" spans="1:22" s="187" customFormat="1">
      <c r="A7" s="198">
        <v>1</v>
      </c>
      <c r="B7" s="1" t="s">
        <v>97</v>
      </c>
      <c r="C7" s="199"/>
      <c r="D7" s="186"/>
      <c r="E7" s="186"/>
      <c r="F7" s="186"/>
      <c r="G7" s="186"/>
      <c r="H7" s="186"/>
      <c r="I7" s="186"/>
      <c r="J7" s="186"/>
      <c r="K7" s="186"/>
      <c r="L7" s="200"/>
      <c r="M7" s="199"/>
      <c r="N7" s="186"/>
      <c r="O7" s="186"/>
      <c r="P7" s="186"/>
      <c r="Q7" s="186"/>
      <c r="R7" s="186"/>
      <c r="S7" s="200"/>
      <c r="T7" s="323"/>
      <c r="U7" s="323"/>
      <c r="V7" s="201">
        <f>SUM(C7:S7)</f>
        <v>0</v>
      </c>
    </row>
    <row r="8" spans="1:22" s="187" customFormat="1">
      <c r="A8" s="198">
        <v>2</v>
      </c>
      <c r="B8" s="1" t="s">
        <v>98</v>
      </c>
      <c r="C8" s="199"/>
      <c r="D8" s="186"/>
      <c r="E8" s="186"/>
      <c r="F8" s="186"/>
      <c r="G8" s="186"/>
      <c r="H8" s="186"/>
      <c r="I8" s="186"/>
      <c r="J8" s="186"/>
      <c r="K8" s="186"/>
      <c r="L8" s="200"/>
      <c r="M8" s="199"/>
      <c r="N8" s="186"/>
      <c r="O8" s="186"/>
      <c r="P8" s="186"/>
      <c r="Q8" s="186"/>
      <c r="R8" s="186"/>
      <c r="S8" s="200"/>
      <c r="T8" s="323"/>
      <c r="U8" s="323"/>
      <c r="V8" s="201">
        <f t="shared" ref="V8:V20" si="0">SUM(C8:S8)</f>
        <v>0</v>
      </c>
    </row>
    <row r="9" spans="1:22" s="187" customFormat="1">
      <c r="A9" s="198">
        <v>3</v>
      </c>
      <c r="B9" s="1" t="s">
        <v>276</v>
      </c>
      <c r="C9" s="199"/>
      <c r="D9" s="186"/>
      <c r="E9" s="186"/>
      <c r="F9" s="186"/>
      <c r="G9" s="186"/>
      <c r="H9" s="186"/>
      <c r="I9" s="186"/>
      <c r="J9" s="186"/>
      <c r="K9" s="186"/>
      <c r="L9" s="200"/>
      <c r="M9" s="199"/>
      <c r="N9" s="186"/>
      <c r="O9" s="186"/>
      <c r="P9" s="186"/>
      <c r="Q9" s="186"/>
      <c r="R9" s="186"/>
      <c r="S9" s="200"/>
      <c r="T9" s="323"/>
      <c r="U9" s="323"/>
      <c r="V9" s="201">
        <f t="shared" si="0"/>
        <v>0</v>
      </c>
    </row>
    <row r="10" spans="1:22" s="187" customFormat="1">
      <c r="A10" s="198">
        <v>4</v>
      </c>
      <c r="B10" s="1" t="s">
        <v>99</v>
      </c>
      <c r="C10" s="199"/>
      <c r="D10" s="186"/>
      <c r="E10" s="186"/>
      <c r="F10" s="186"/>
      <c r="G10" s="186"/>
      <c r="H10" s="186"/>
      <c r="I10" s="186"/>
      <c r="J10" s="186"/>
      <c r="K10" s="186"/>
      <c r="L10" s="200"/>
      <c r="M10" s="199"/>
      <c r="N10" s="186"/>
      <c r="O10" s="186"/>
      <c r="P10" s="186"/>
      <c r="Q10" s="186"/>
      <c r="R10" s="186"/>
      <c r="S10" s="200"/>
      <c r="T10" s="323"/>
      <c r="U10" s="323"/>
      <c r="V10" s="201">
        <f t="shared" si="0"/>
        <v>0</v>
      </c>
    </row>
    <row r="11" spans="1:22" s="187" customFormat="1">
      <c r="A11" s="198">
        <v>5</v>
      </c>
      <c r="B11" s="1" t="s">
        <v>100</v>
      </c>
      <c r="C11" s="199"/>
      <c r="D11" s="186"/>
      <c r="E11" s="186"/>
      <c r="F11" s="186"/>
      <c r="G11" s="186"/>
      <c r="H11" s="186"/>
      <c r="I11" s="186"/>
      <c r="J11" s="186"/>
      <c r="K11" s="186"/>
      <c r="L11" s="200"/>
      <c r="M11" s="199"/>
      <c r="N11" s="186"/>
      <c r="O11" s="186"/>
      <c r="P11" s="186"/>
      <c r="Q11" s="186"/>
      <c r="R11" s="186"/>
      <c r="S11" s="200"/>
      <c r="T11" s="323"/>
      <c r="U11" s="323"/>
      <c r="V11" s="201">
        <f t="shared" si="0"/>
        <v>0</v>
      </c>
    </row>
    <row r="12" spans="1:22" s="187" customFormat="1">
      <c r="A12" s="198">
        <v>6</v>
      </c>
      <c r="B12" s="1" t="s">
        <v>101</v>
      </c>
      <c r="C12" s="199"/>
      <c r="D12" s="186"/>
      <c r="E12" s="186"/>
      <c r="F12" s="186"/>
      <c r="G12" s="186"/>
      <c r="H12" s="186"/>
      <c r="I12" s="186"/>
      <c r="J12" s="186"/>
      <c r="K12" s="186"/>
      <c r="L12" s="200"/>
      <c r="M12" s="199"/>
      <c r="N12" s="186"/>
      <c r="O12" s="186"/>
      <c r="P12" s="186"/>
      <c r="Q12" s="186"/>
      <c r="R12" s="186"/>
      <c r="S12" s="200"/>
      <c r="T12" s="323"/>
      <c r="U12" s="323"/>
      <c r="V12" s="201">
        <f t="shared" si="0"/>
        <v>0</v>
      </c>
    </row>
    <row r="13" spans="1:22" s="187" customFormat="1">
      <c r="A13" s="198">
        <v>7</v>
      </c>
      <c r="B13" s="1" t="s">
        <v>102</v>
      </c>
      <c r="C13" s="199"/>
      <c r="D13" s="186">
        <v>3720144.835</v>
      </c>
      <c r="E13" s="186"/>
      <c r="F13" s="186"/>
      <c r="G13" s="186"/>
      <c r="H13" s="186"/>
      <c r="I13" s="186"/>
      <c r="J13" s="186"/>
      <c r="K13" s="186"/>
      <c r="L13" s="200"/>
      <c r="M13" s="199">
        <v>287626.50399999996</v>
      </c>
      <c r="N13" s="186"/>
      <c r="O13" s="186"/>
      <c r="P13" s="186"/>
      <c r="Q13" s="186"/>
      <c r="R13" s="186"/>
      <c r="S13" s="200"/>
      <c r="T13" s="323">
        <v>4007771.3389999997</v>
      </c>
      <c r="U13" s="323">
        <v>91003.414999999994</v>
      </c>
      <c r="V13" s="201">
        <f t="shared" si="0"/>
        <v>4007771.3389999997</v>
      </c>
    </row>
    <row r="14" spans="1:22" s="187" customFormat="1">
      <c r="A14" s="198">
        <v>8</v>
      </c>
      <c r="B14" s="1" t="s">
        <v>103</v>
      </c>
      <c r="C14" s="199"/>
      <c r="D14" s="186"/>
      <c r="E14" s="186"/>
      <c r="F14" s="186"/>
      <c r="G14" s="186"/>
      <c r="H14" s="186"/>
      <c r="I14" s="186"/>
      <c r="J14" s="186"/>
      <c r="K14" s="186"/>
      <c r="L14" s="200"/>
      <c r="M14" s="199"/>
      <c r="N14" s="186"/>
      <c r="O14" s="186"/>
      <c r="P14" s="186"/>
      <c r="Q14" s="186"/>
      <c r="R14" s="186"/>
      <c r="S14" s="200"/>
      <c r="T14" s="323">
        <v>0</v>
      </c>
      <c r="U14" s="323"/>
      <c r="V14" s="201">
        <f t="shared" si="0"/>
        <v>0</v>
      </c>
    </row>
    <row r="15" spans="1:22" s="187" customFormat="1">
      <c r="A15" s="198">
        <v>9</v>
      </c>
      <c r="B15" s="1" t="s">
        <v>104</v>
      </c>
      <c r="C15" s="199"/>
      <c r="D15" s="186"/>
      <c r="E15" s="186"/>
      <c r="F15" s="186"/>
      <c r="G15" s="186"/>
      <c r="H15" s="186"/>
      <c r="I15" s="186"/>
      <c r="J15" s="186"/>
      <c r="K15" s="186"/>
      <c r="L15" s="200"/>
      <c r="M15" s="199"/>
      <c r="N15" s="186"/>
      <c r="O15" s="186"/>
      <c r="P15" s="186"/>
      <c r="Q15" s="186"/>
      <c r="R15" s="186"/>
      <c r="S15" s="200"/>
      <c r="T15" s="323">
        <v>0</v>
      </c>
      <c r="U15" s="323"/>
      <c r="V15" s="201">
        <f t="shared" si="0"/>
        <v>0</v>
      </c>
    </row>
    <row r="16" spans="1:22" s="187" customFormat="1">
      <c r="A16" s="198">
        <v>10</v>
      </c>
      <c r="B16" s="1" t="s">
        <v>105</v>
      </c>
      <c r="C16" s="199"/>
      <c r="D16" s="186"/>
      <c r="E16" s="186"/>
      <c r="F16" s="186"/>
      <c r="G16" s="186"/>
      <c r="H16" s="186"/>
      <c r="I16" s="186"/>
      <c r="J16" s="186"/>
      <c r="K16" s="186"/>
      <c r="L16" s="200"/>
      <c r="M16" s="199"/>
      <c r="N16" s="186"/>
      <c r="O16" s="186"/>
      <c r="P16" s="186"/>
      <c r="Q16" s="186"/>
      <c r="R16" s="186"/>
      <c r="S16" s="200"/>
      <c r="T16" s="323">
        <v>0</v>
      </c>
      <c r="U16" s="323"/>
      <c r="V16" s="201">
        <f t="shared" si="0"/>
        <v>0</v>
      </c>
    </row>
    <row r="17" spans="1:22" s="187" customFormat="1">
      <c r="A17" s="198">
        <v>11</v>
      </c>
      <c r="B17" s="1" t="s">
        <v>106</v>
      </c>
      <c r="C17" s="199"/>
      <c r="D17" s="186"/>
      <c r="E17" s="186"/>
      <c r="F17" s="186"/>
      <c r="G17" s="186"/>
      <c r="H17" s="186"/>
      <c r="I17" s="186"/>
      <c r="J17" s="186"/>
      <c r="K17" s="186"/>
      <c r="L17" s="200"/>
      <c r="M17" s="199">
        <v>47469.6348</v>
      </c>
      <c r="N17" s="186"/>
      <c r="O17" s="186"/>
      <c r="P17" s="186"/>
      <c r="Q17" s="186"/>
      <c r="R17" s="186"/>
      <c r="S17" s="200"/>
      <c r="T17" s="323">
        <v>47469.6348</v>
      </c>
      <c r="U17" s="323"/>
      <c r="V17" s="201">
        <f t="shared" si="0"/>
        <v>47469.6348</v>
      </c>
    </row>
    <row r="18" spans="1:22" s="187" customFormat="1">
      <c r="A18" s="198">
        <v>12</v>
      </c>
      <c r="B18" s="1" t="s">
        <v>107</v>
      </c>
      <c r="C18" s="199"/>
      <c r="D18" s="186"/>
      <c r="E18" s="186"/>
      <c r="F18" s="186"/>
      <c r="G18" s="186"/>
      <c r="H18" s="186"/>
      <c r="I18" s="186"/>
      <c r="J18" s="186"/>
      <c r="K18" s="186"/>
      <c r="L18" s="200"/>
      <c r="M18" s="199"/>
      <c r="N18" s="186"/>
      <c r="O18" s="186"/>
      <c r="P18" s="186"/>
      <c r="Q18" s="186"/>
      <c r="R18" s="186"/>
      <c r="S18" s="200"/>
      <c r="T18" s="323">
        <v>0</v>
      </c>
      <c r="U18" s="323"/>
      <c r="V18" s="201">
        <f t="shared" si="0"/>
        <v>0</v>
      </c>
    </row>
    <row r="19" spans="1:22" s="187" customFormat="1">
      <c r="A19" s="198">
        <v>13</v>
      </c>
      <c r="B19" s="1" t="s">
        <v>108</v>
      </c>
      <c r="C19" s="199"/>
      <c r="D19" s="186"/>
      <c r="E19" s="186"/>
      <c r="F19" s="186"/>
      <c r="G19" s="186"/>
      <c r="H19" s="186"/>
      <c r="I19" s="186"/>
      <c r="J19" s="186"/>
      <c r="K19" s="186"/>
      <c r="L19" s="200"/>
      <c r="M19" s="199"/>
      <c r="N19" s="186"/>
      <c r="O19" s="186"/>
      <c r="P19" s="186"/>
      <c r="Q19" s="186"/>
      <c r="R19" s="186"/>
      <c r="S19" s="200"/>
      <c r="T19" s="323">
        <v>0</v>
      </c>
      <c r="U19" s="323"/>
      <c r="V19" s="201">
        <f t="shared" si="0"/>
        <v>0</v>
      </c>
    </row>
    <row r="20" spans="1:22" s="187" customFormat="1">
      <c r="A20" s="198">
        <v>14</v>
      </c>
      <c r="B20" s="1" t="s">
        <v>109</v>
      </c>
      <c r="C20" s="199"/>
      <c r="D20" s="186">
        <v>1636421</v>
      </c>
      <c r="E20" s="186"/>
      <c r="F20" s="186"/>
      <c r="G20" s="186"/>
      <c r="H20" s="186"/>
      <c r="I20" s="186"/>
      <c r="J20" s="186"/>
      <c r="K20" s="186"/>
      <c r="L20" s="200"/>
      <c r="M20" s="199">
        <v>46917.803599999999</v>
      </c>
      <c r="N20" s="186"/>
      <c r="O20" s="186"/>
      <c r="P20" s="186"/>
      <c r="Q20" s="186"/>
      <c r="R20" s="186"/>
      <c r="S20" s="200"/>
      <c r="T20" s="323">
        <v>1683338.8036</v>
      </c>
      <c r="U20" s="323"/>
      <c r="V20" s="201">
        <f t="shared" si="0"/>
        <v>1683338.8036</v>
      </c>
    </row>
    <row r="21" spans="1:22" ht="13.5" thickBot="1">
      <c r="A21" s="188"/>
      <c r="B21" s="202" t="s">
        <v>110</v>
      </c>
      <c r="C21" s="203">
        <f>SUM(C7:C20)</f>
        <v>0</v>
      </c>
      <c r="D21" s="190">
        <f t="shared" ref="D21:V21" si="1">SUM(D7:D20)</f>
        <v>5356565.835</v>
      </c>
      <c r="E21" s="190">
        <f t="shared" si="1"/>
        <v>0</v>
      </c>
      <c r="F21" s="190">
        <f t="shared" si="1"/>
        <v>0</v>
      </c>
      <c r="G21" s="190">
        <f t="shared" si="1"/>
        <v>0</v>
      </c>
      <c r="H21" s="190">
        <f t="shared" si="1"/>
        <v>0</v>
      </c>
      <c r="I21" s="190">
        <f t="shared" si="1"/>
        <v>0</v>
      </c>
      <c r="J21" s="190">
        <f t="shared" si="1"/>
        <v>0</v>
      </c>
      <c r="K21" s="190">
        <f t="shared" si="1"/>
        <v>0</v>
      </c>
      <c r="L21" s="204">
        <f t="shared" si="1"/>
        <v>0</v>
      </c>
      <c r="M21" s="203">
        <f t="shared" si="1"/>
        <v>382013.94239999994</v>
      </c>
      <c r="N21" s="190">
        <f t="shared" si="1"/>
        <v>0</v>
      </c>
      <c r="O21" s="190">
        <f t="shared" si="1"/>
        <v>0</v>
      </c>
      <c r="P21" s="190">
        <f t="shared" si="1"/>
        <v>0</v>
      </c>
      <c r="Q21" s="190">
        <f t="shared" si="1"/>
        <v>0</v>
      </c>
      <c r="R21" s="190">
        <f t="shared" si="1"/>
        <v>0</v>
      </c>
      <c r="S21" s="204">
        <f>SUM(S7:S20)</f>
        <v>0</v>
      </c>
      <c r="T21" s="204">
        <f>SUM(T7:T20)</f>
        <v>5738579.7774</v>
      </c>
      <c r="U21" s="204">
        <f t="shared" ref="U21" si="2">SUM(U7:U20)</f>
        <v>91003.414999999994</v>
      </c>
      <c r="V21" s="205">
        <f t="shared" si="1"/>
        <v>5738579.7774</v>
      </c>
    </row>
    <row r="24" spans="1:22">
      <c r="A24" s="7"/>
      <c r="B24" s="7"/>
      <c r="C24" s="94"/>
      <c r="D24" s="94"/>
      <c r="E24" s="94"/>
    </row>
    <row r="25" spans="1:22">
      <c r="A25" s="206"/>
      <c r="B25" s="206"/>
      <c r="C25" s="7"/>
      <c r="D25" s="94"/>
      <c r="E25" s="94"/>
    </row>
    <row r="26" spans="1:22">
      <c r="A26" s="206"/>
      <c r="B26" s="95"/>
      <c r="C26" s="7"/>
      <c r="D26" s="94"/>
      <c r="E26" s="94"/>
    </row>
    <row r="27" spans="1:22">
      <c r="A27" s="206"/>
      <c r="B27" s="206"/>
      <c r="C27" s="7"/>
      <c r="D27" s="94"/>
      <c r="E27" s="94"/>
    </row>
    <row r="28" spans="1:22">
      <c r="A28" s="206"/>
      <c r="B28" s="95"/>
      <c r="C28" s="7"/>
      <c r="D28" s="94"/>
      <c r="E28" s="94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C8" sqref="C8:G21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24" customWidth="1"/>
    <col min="4" max="4" width="14.85546875" style="324" bestFit="1" customWidth="1"/>
    <col min="5" max="5" width="17.7109375" style="324" customWidth="1"/>
    <col min="6" max="6" width="15.85546875" style="324" customWidth="1"/>
    <col min="7" max="7" width="17.42578125" style="324" customWidth="1"/>
    <col min="8" max="8" width="15.28515625" style="324" customWidth="1"/>
    <col min="9" max="16384" width="9.140625" style="54"/>
  </cols>
  <sheetData>
    <row r="1" spans="1:9">
      <c r="A1" s="2" t="s">
        <v>31</v>
      </c>
      <c r="B1" s="4" t="str">
        <f>'Info '!C2</f>
        <v>JSC " Halyk Bank Georgia"</v>
      </c>
    </row>
    <row r="2" spans="1:9">
      <c r="A2" s="2" t="s">
        <v>32</v>
      </c>
      <c r="B2" s="512">
        <f>'1. key ratios '!B2</f>
        <v>44196</v>
      </c>
    </row>
    <row r="4" spans="1:9" ht="13.5" thickBot="1">
      <c r="A4" s="2" t="s">
        <v>258</v>
      </c>
      <c r="B4" s="191" t="s">
        <v>381</v>
      </c>
    </row>
    <row r="5" spans="1:9">
      <c r="A5" s="192"/>
      <c r="B5" s="207"/>
      <c r="C5" s="325" t="s">
        <v>0</v>
      </c>
      <c r="D5" s="325" t="s">
        <v>1</v>
      </c>
      <c r="E5" s="325" t="s">
        <v>2</v>
      </c>
      <c r="F5" s="325" t="s">
        <v>3</v>
      </c>
      <c r="G5" s="326" t="s">
        <v>4</v>
      </c>
      <c r="H5" s="327" t="s">
        <v>6</v>
      </c>
      <c r="I5" s="208"/>
    </row>
    <row r="6" spans="1:9" s="208" customFormat="1" ht="12.75" customHeight="1">
      <c r="A6" s="209"/>
      <c r="B6" s="557" t="s">
        <v>257</v>
      </c>
      <c r="C6" s="559" t="s">
        <v>373</v>
      </c>
      <c r="D6" s="561" t="s">
        <v>372</v>
      </c>
      <c r="E6" s="562"/>
      <c r="F6" s="559" t="s">
        <v>377</v>
      </c>
      <c r="G6" s="559" t="s">
        <v>378</v>
      </c>
      <c r="H6" s="555" t="s">
        <v>376</v>
      </c>
    </row>
    <row r="7" spans="1:9" ht="38.25">
      <c r="A7" s="211"/>
      <c r="B7" s="558"/>
      <c r="C7" s="560"/>
      <c r="D7" s="328" t="s">
        <v>375</v>
      </c>
      <c r="E7" s="328" t="s">
        <v>374</v>
      </c>
      <c r="F7" s="560"/>
      <c r="G7" s="560"/>
      <c r="H7" s="556"/>
      <c r="I7" s="208"/>
    </row>
    <row r="8" spans="1:9">
      <c r="A8" s="209">
        <v>1</v>
      </c>
      <c r="B8" s="1" t="s">
        <v>97</v>
      </c>
      <c r="C8" s="329">
        <v>76749637</v>
      </c>
      <c r="D8" s="330"/>
      <c r="E8" s="329"/>
      <c r="F8" s="329">
        <v>53985084</v>
      </c>
      <c r="G8" s="331">
        <v>53985084</v>
      </c>
      <c r="H8" s="333">
        <f>G8/(C8+E8)</f>
        <v>0.7033920434047134</v>
      </c>
    </row>
    <row r="9" spans="1:9" ht="15" customHeight="1">
      <c r="A9" s="209">
        <v>2</v>
      </c>
      <c r="B9" s="1" t="s">
        <v>98</v>
      </c>
      <c r="C9" s="329">
        <v>0</v>
      </c>
      <c r="D9" s="330">
        <v>0</v>
      </c>
      <c r="E9" s="329">
        <v>0</v>
      </c>
      <c r="F9" s="329">
        <v>0</v>
      </c>
      <c r="G9" s="331">
        <v>0</v>
      </c>
      <c r="H9" s="333"/>
    </row>
    <row r="10" spans="1:9">
      <c r="A10" s="209">
        <v>3</v>
      </c>
      <c r="B10" s="1" t="s">
        <v>276</v>
      </c>
      <c r="C10" s="329"/>
      <c r="D10" s="330"/>
      <c r="E10" s="329"/>
      <c r="F10" s="329">
        <v>0</v>
      </c>
      <c r="G10" s="331"/>
      <c r="H10" s="333"/>
    </row>
    <row r="11" spans="1:9">
      <c r="A11" s="209">
        <v>4</v>
      </c>
      <c r="B11" s="1" t="s">
        <v>99</v>
      </c>
      <c r="C11" s="329"/>
      <c r="D11" s="330"/>
      <c r="E11" s="329"/>
      <c r="F11" s="329">
        <v>0</v>
      </c>
      <c r="G11" s="331"/>
      <c r="H11" s="333"/>
    </row>
    <row r="12" spans="1:9">
      <c r="A12" s="209">
        <v>5</v>
      </c>
      <c r="B12" s="1" t="s">
        <v>100</v>
      </c>
      <c r="C12" s="329"/>
      <c r="D12" s="330"/>
      <c r="E12" s="329"/>
      <c r="F12" s="329">
        <v>0</v>
      </c>
      <c r="G12" s="331"/>
      <c r="H12" s="333"/>
    </row>
    <row r="13" spans="1:9">
      <c r="A13" s="209">
        <v>6</v>
      </c>
      <c r="B13" s="1" t="s">
        <v>101</v>
      </c>
      <c r="C13" s="329">
        <v>25568882.000000004</v>
      </c>
      <c r="D13" s="330"/>
      <c r="E13" s="329"/>
      <c r="F13" s="329">
        <v>8843237.1349999998</v>
      </c>
      <c r="G13" s="331">
        <v>8843237.1349999998</v>
      </c>
      <c r="H13" s="333">
        <f t="shared" ref="H13:H21" si="0">G13/(C13+E13)</f>
        <v>0.34585935884877556</v>
      </c>
    </row>
    <row r="14" spans="1:9">
      <c r="A14" s="209">
        <v>7</v>
      </c>
      <c r="B14" s="1" t="s">
        <v>102</v>
      </c>
      <c r="C14" s="329">
        <v>370611088.85000002</v>
      </c>
      <c r="D14" s="330">
        <v>22082857.34</v>
      </c>
      <c r="E14" s="329">
        <v>6450354.7670000009</v>
      </c>
      <c r="F14" s="329">
        <v>377061443.61700004</v>
      </c>
      <c r="G14" s="331">
        <v>373053672.278</v>
      </c>
      <c r="H14" s="333">
        <f t="shared" si="0"/>
        <v>0.98937103910557633</v>
      </c>
    </row>
    <row r="15" spans="1:9">
      <c r="A15" s="209">
        <v>8</v>
      </c>
      <c r="B15" s="1" t="s">
        <v>103</v>
      </c>
      <c r="C15" s="329"/>
      <c r="D15" s="330"/>
      <c r="E15" s="329"/>
      <c r="F15" s="329">
        <v>0</v>
      </c>
      <c r="G15" s="331"/>
      <c r="H15" s="333"/>
    </row>
    <row r="16" spans="1:9">
      <c r="A16" s="209">
        <v>9</v>
      </c>
      <c r="B16" s="1" t="s">
        <v>104</v>
      </c>
      <c r="C16" s="329"/>
      <c r="D16" s="330"/>
      <c r="E16" s="329"/>
      <c r="F16" s="329">
        <v>0</v>
      </c>
      <c r="G16" s="331"/>
      <c r="H16" s="333"/>
    </row>
    <row r="17" spans="1:8">
      <c r="A17" s="209">
        <v>10</v>
      </c>
      <c r="B17" s="1" t="s">
        <v>105</v>
      </c>
      <c r="C17" s="329">
        <v>12576824.380000001</v>
      </c>
      <c r="D17" s="330">
        <v>96561.279999999999</v>
      </c>
      <c r="E17" s="329">
        <v>545.72500000000002</v>
      </c>
      <c r="F17" s="329">
        <v>12577370.105</v>
      </c>
      <c r="G17" s="331">
        <v>12577370.105</v>
      </c>
      <c r="H17" s="333">
        <f t="shared" si="0"/>
        <v>1</v>
      </c>
    </row>
    <row r="18" spans="1:8">
      <c r="A18" s="209">
        <v>11</v>
      </c>
      <c r="B18" s="1" t="s">
        <v>106</v>
      </c>
      <c r="C18" s="329">
        <v>27595890.179999974</v>
      </c>
      <c r="D18" s="330">
        <v>1091.45</v>
      </c>
      <c r="E18" s="329">
        <v>31420.639999999996</v>
      </c>
      <c r="F18" s="329">
        <v>27948061.439999975</v>
      </c>
      <c r="G18" s="331">
        <v>27900591.805199977</v>
      </c>
      <c r="H18" s="333">
        <f t="shared" si="0"/>
        <v>1.0098916969147127</v>
      </c>
    </row>
    <row r="19" spans="1:8">
      <c r="A19" s="209">
        <v>12</v>
      </c>
      <c r="B19" s="1" t="s">
        <v>107</v>
      </c>
      <c r="C19" s="329"/>
      <c r="D19" s="330"/>
      <c r="E19" s="329"/>
      <c r="F19" s="329">
        <v>0</v>
      </c>
      <c r="G19" s="331"/>
      <c r="H19" s="333"/>
    </row>
    <row r="20" spans="1:8">
      <c r="A20" s="209">
        <v>13</v>
      </c>
      <c r="B20" s="1" t="s">
        <v>252</v>
      </c>
      <c r="C20" s="329"/>
      <c r="D20" s="330"/>
      <c r="E20" s="329"/>
      <c r="F20" s="329">
        <v>0</v>
      </c>
      <c r="G20" s="331"/>
      <c r="H20" s="333"/>
    </row>
    <row r="21" spans="1:8">
      <c r="A21" s="209">
        <v>14</v>
      </c>
      <c r="B21" s="1" t="s">
        <v>109</v>
      </c>
      <c r="C21" s="329">
        <v>136142970.76000005</v>
      </c>
      <c r="D21" s="330">
        <v>1411562.72</v>
      </c>
      <c r="E21" s="329">
        <v>534702.64899999998</v>
      </c>
      <c r="F21" s="329">
        <v>128696215.40900005</v>
      </c>
      <c r="G21" s="331">
        <v>127012876.60540006</v>
      </c>
      <c r="H21" s="333">
        <f t="shared" si="0"/>
        <v>0.92928766957659104</v>
      </c>
    </row>
    <row r="22" spans="1:8" ht="13.5" thickBot="1">
      <c r="A22" s="212"/>
      <c r="B22" s="213" t="s">
        <v>110</v>
      </c>
      <c r="C22" s="332">
        <f>SUM(C8:C21)</f>
        <v>649245293.17000008</v>
      </c>
      <c r="D22" s="332">
        <f>SUM(D8:D21)</f>
        <v>23592072.789999999</v>
      </c>
      <c r="E22" s="332">
        <f>SUM(E8:E21)</f>
        <v>7017023.7810000004</v>
      </c>
      <c r="F22" s="332">
        <f>SUM(F8:F21)</f>
        <v>609111411.70600009</v>
      </c>
      <c r="G22" s="332">
        <f>SUM(G8:G21)</f>
        <v>603372831.92860007</v>
      </c>
      <c r="H22" s="334">
        <f>G22/(C22+E22)</f>
        <v>0.91940801161930952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1" sqref="C1:K1048576"/>
    </sheetView>
  </sheetViews>
  <sheetFormatPr defaultColWidth="9.140625" defaultRowHeight="12.75"/>
  <cols>
    <col min="1" max="1" width="10.5703125" style="324" bestFit="1" customWidth="1"/>
    <col min="2" max="2" width="104.140625" style="324" customWidth="1"/>
    <col min="3" max="11" width="12.7109375" style="324" customWidth="1"/>
    <col min="12" max="16384" width="9.140625" style="324"/>
  </cols>
  <sheetData>
    <row r="1" spans="1:11">
      <c r="A1" s="324" t="s">
        <v>31</v>
      </c>
      <c r="B1" s="324" t="str">
        <f>'Info '!C2</f>
        <v>JSC " Halyk Bank Georgia"</v>
      </c>
    </row>
    <row r="2" spans="1:11">
      <c r="A2" s="324" t="s">
        <v>32</v>
      </c>
      <c r="B2" s="512">
        <f>'1. key ratios '!B2</f>
        <v>44196</v>
      </c>
      <c r="C2" s="351"/>
      <c r="D2" s="351"/>
    </row>
    <row r="3" spans="1:11">
      <c r="B3" s="351"/>
      <c r="C3" s="351"/>
      <c r="D3" s="351"/>
    </row>
    <row r="4" spans="1:11" ht="13.5" thickBot="1">
      <c r="A4" s="324" t="s">
        <v>254</v>
      </c>
      <c r="B4" s="378" t="s">
        <v>382</v>
      </c>
      <c r="C4" s="351"/>
      <c r="D4" s="351"/>
    </row>
    <row r="5" spans="1:11" ht="30" customHeight="1">
      <c r="A5" s="563"/>
      <c r="B5" s="564"/>
      <c r="C5" s="565" t="s">
        <v>434</v>
      </c>
      <c r="D5" s="565"/>
      <c r="E5" s="565"/>
      <c r="F5" s="565" t="s">
        <v>435</v>
      </c>
      <c r="G5" s="565"/>
      <c r="H5" s="565"/>
      <c r="I5" s="565" t="s">
        <v>436</v>
      </c>
      <c r="J5" s="565"/>
      <c r="K5" s="566"/>
    </row>
    <row r="6" spans="1:11">
      <c r="A6" s="352"/>
      <c r="B6" s="353"/>
      <c r="C6" s="61" t="s">
        <v>70</v>
      </c>
      <c r="D6" s="61" t="s">
        <v>71</v>
      </c>
      <c r="E6" s="61" t="s">
        <v>72</v>
      </c>
      <c r="F6" s="61" t="s">
        <v>70</v>
      </c>
      <c r="G6" s="61" t="s">
        <v>71</v>
      </c>
      <c r="H6" s="61" t="s">
        <v>72</v>
      </c>
      <c r="I6" s="61" t="s">
        <v>70</v>
      </c>
      <c r="J6" s="61" t="s">
        <v>71</v>
      </c>
      <c r="K6" s="61" t="s">
        <v>72</v>
      </c>
    </row>
    <row r="7" spans="1:11">
      <c r="A7" s="354" t="s">
        <v>385</v>
      </c>
      <c r="B7" s="355"/>
      <c r="C7" s="355"/>
      <c r="D7" s="355"/>
      <c r="E7" s="355"/>
      <c r="F7" s="355"/>
      <c r="G7" s="355"/>
      <c r="H7" s="355"/>
      <c r="I7" s="355"/>
      <c r="J7" s="355"/>
      <c r="K7" s="356"/>
    </row>
    <row r="8" spans="1:11">
      <c r="A8" s="357">
        <v>1</v>
      </c>
      <c r="B8" s="358" t="s">
        <v>383</v>
      </c>
      <c r="C8" s="359"/>
      <c r="D8" s="359"/>
      <c r="E8" s="359"/>
      <c r="F8" s="507">
        <v>32835217.063999999</v>
      </c>
      <c r="G8" s="507">
        <v>63335326.155076928</v>
      </c>
      <c r="H8" s="507">
        <v>96170543.219076931</v>
      </c>
      <c r="I8" s="507">
        <v>24674333.776923075</v>
      </c>
      <c r="J8" s="507">
        <v>54359999.245230772</v>
      </c>
      <c r="K8" s="508">
        <v>79034333.022153854</v>
      </c>
    </row>
    <row r="9" spans="1:11">
      <c r="A9" s="354" t="s">
        <v>386</v>
      </c>
      <c r="B9" s="355"/>
      <c r="C9" s="355"/>
      <c r="D9" s="355"/>
      <c r="E9" s="355"/>
      <c r="F9" s="355"/>
      <c r="G9" s="355"/>
      <c r="H9" s="355"/>
      <c r="I9" s="355"/>
      <c r="J9" s="355"/>
      <c r="K9" s="356"/>
    </row>
    <row r="10" spans="1:11">
      <c r="A10" s="360">
        <v>2</v>
      </c>
      <c r="B10" s="361" t="s">
        <v>394</v>
      </c>
      <c r="C10" s="499">
        <v>6467159.8095384613</v>
      </c>
      <c r="D10" s="500">
        <v>29630324.557999969</v>
      </c>
      <c r="E10" s="500">
        <v>36097484.367538452</v>
      </c>
      <c r="F10" s="500">
        <v>37318417.165403858</v>
      </c>
      <c r="G10" s="500">
        <v>31048235.530046154</v>
      </c>
      <c r="H10" s="500">
        <v>68366652.695450008</v>
      </c>
      <c r="I10" s="500">
        <v>352122.96359230758</v>
      </c>
      <c r="J10" s="500">
        <v>1913145.6399846156</v>
      </c>
      <c r="K10" s="501">
        <v>2265268.6035769233</v>
      </c>
    </row>
    <row r="11" spans="1:11">
      <c r="A11" s="360">
        <v>3</v>
      </c>
      <c r="B11" s="361" t="s">
        <v>388</v>
      </c>
      <c r="C11" s="499">
        <v>59622135.547230765</v>
      </c>
      <c r="D11" s="500">
        <v>390271760.61138463</v>
      </c>
      <c r="E11" s="500">
        <v>449893896.15861541</v>
      </c>
      <c r="F11" s="500">
        <v>1324913.8328976927</v>
      </c>
      <c r="G11" s="500">
        <v>7709047.5719707701</v>
      </c>
      <c r="H11" s="500">
        <v>9033961.4048684631</v>
      </c>
      <c r="I11" s="500">
        <v>31841508.529269233</v>
      </c>
      <c r="J11" s="500">
        <v>23859872.619669229</v>
      </c>
      <c r="K11" s="501">
        <v>55701381.14893847</v>
      </c>
    </row>
    <row r="12" spans="1:11">
      <c r="A12" s="360">
        <v>4</v>
      </c>
      <c r="B12" s="361" t="s">
        <v>389</v>
      </c>
      <c r="C12" s="499"/>
      <c r="D12" s="500"/>
      <c r="E12" s="500"/>
      <c r="F12" s="500"/>
      <c r="G12" s="500"/>
      <c r="H12" s="500"/>
      <c r="I12" s="500"/>
      <c r="J12" s="500"/>
      <c r="K12" s="501"/>
    </row>
    <row r="13" spans="1:11">
      <c r="A13" s="360">
        <v>5</v>
      </c>
      <c r="B13" s="361" t="s">
        <v>397</v>
      </c>
      <c r="C13" s="499">
        <v>16253085.380923079</v>
      </c>
      <c r="D13" s="500">
        <v>14605426.745846154</v>
      </c>
      <c r="E13" s="500">
        <v>30858512.126769233</v>
      </c>
      <c r="F13" s="500">
        <v>4865834.0670723096</v>
      </c>
      <c r="G13" s="500">
        <v>5832599.755022306</v>
      </c>
      <c r="H13" s="500">
        <v>10698433.822094616</v>
      </c>
      <c r="I13" s="500">
        <v>1297792.3133538463</v>
      </c>
      <c r="J13" s="500">
        <v>1390860.0311769231</v>
      </c>
      <c r="K13" s="501">
        <v>2688652.3445307696</v>
      </c>
    </row>
    <row r="14" spans="1:11">
      <c r="A14" s="360">
        <v>6</v>
      </c>
      <c r="B14" s="361" t="s">
        <v>429</v>
      </c>
      <c r="C14" s="499"/>
      <c r="D14" s="500"/>
      <c r="E14" s="500"/>
      <c r="F14" s="500"/>
      <c r="G14" s="500"/>
      <c r="H14" s="500"/>
      <c r="I14" s="500"/>
      <c r="J14" s="500"/>
      <c r="K14" s="501"/>
    </row>
    <row r="15" spans="1:11">
      <c r="A15" s="360">
        <v>7</v>
      </c>
      <c r="B15" s="361" t="s">
        <v>430</v>
      </c>
      <c r="C15" s="499">
        <v>4280965.2333846157</v>
      </c>
      <c r="D15" s="500">
        <v>7011628.8850769224</v>
      </c>
      <c r="E15" s="500">
        <v>11292594.11846154</v>
      </c>
      <c r="F15" s="500">
        <v>2736626.4364615395</v>
      </c>
      <c r="G15" s="500">
        <v>1657246.4236923077</v>
      </c>
      <c r="H15" s="500">
        <v>4393872.8601538474</v>
      </c>
      <c r="I15" s="500">
        <v>2736626.4364615395</v>
      </c>
      <c r="J15" s="500">
        <v>1657246.4236923077</v>
      </c>
      <c r="K15" s="501">
        <v>4393872.8601538474</v>
      </c>
    </row>
    <row r="16" spans="1:11">
      <c r="A16" s="360">
        <v>8</v>
      </c>
      <c r="B16" s="362" t="s">
        <v>390</v>
      </c>
      <c r="C16" s="499">
        <v>86623345.97107695</v>
      </c>
      <c r="D16" s="500">
        <v>441519140.80030769</v>
      </c>
      <c r="E16" s="500">
        <v>528142486.7713846</v>
      </c>
      <c r="F16" s="500">
        <v>46245792.869835399</v>
      </c>
      <c r="G16" s="500">
        <v>46247129.280731544</v>
      </c>
      <c r="H16" s="500">
        <v>92492922.150566936</v>
      </c>
      <c r="I16" s="500">
        <v>36228050.311076924</v>
      </c>
      <c r="J16" s="500">
        <v>28821124.714523077</v>
      </c>
      <c r="K16" s="501">
        <v>65049175.025600001</v>
      </c>
    </row>
    <row r="17" spans="1:11">
      <c r="A17" s="354" t="s">
        <v>387</v>
      </c>
      <c r="B17" s="355"/>
      <c r="C17" s="502"/>
      <c r="D17" s="502"/>
      <c r="E17" s="502"/>
      <c r="F17" s="502"/>
      <c r="G17" s="502"/>
      <c r="H17" s="502"/>
      <c r="I17" s="502"/>
      <c r="J17" s="502"/>
      <c r="K17" s="503"/>
    </row>
    <row r="18" spans="1:11">
      <c r="A18" s="360">
        <v>9</v>
      </c>
      <c r="B18" s="361" t="s">
        <v>393</v>
      </c>
      <c r="C18" s="499"/>
      <c r="D18" s="500"/>
      <c r="E18" s="500"/>
      <c r="F18" s="500"/>
      <c r="G18" s="500"/>
      <c r="H18" s="500"/>
      <c r="I18" s="500"/>
      <c r="J18" s="500"/>
      <c r="K18" s="501"/>
    </row>
    <row r="19" spans="1:11">
      <c r="A19" s="360">
        <v>10</v>
      </c>
      <c r="B19" s="361" t="s">
        <v>431</v>
      </c>
      <c r="C19" s="499">
        <v>115560178.35846153</v>
      </c>
      <c r="D19" s="500">
        <v>262497035.59492308</v>
      </c>
      <c r="E19" s="500">
        <v>378057213.95338464</v>
      </c>
      <c r="F19" s="500">
        <v>4870269.1006923076</v>
      </c>
      <c r="G19" s="500">
        <v>4259754.1566923074</v>
      </c>
      <c r="H19" s="500">
        <v>9130023.257384615</v>
      </c>
      <c r="I19" s="500">
        <v>13031152.38776923</v>
      </c>
      <c r="J19" s="500">
        <v>17791150.522999998</v>
      </c>
      <c r="K19" s="501">
        <v>30822302.910769228</v>
      </c>
    </row>
    <row r="20" spans="1:11">
      <c r="A20" s="360">
        <v>11</v>
      </c>
      <c r="B20" s="361" t="s">
        <v>392</v>
      </c>
      <c r="C20" s="499">
        <v>3170673.6835384658</v>
      </c>
      <c r="D20" s="500">
        <v>4525076.0095384605</v>
      </c>
      <c r="E20" s="500">
        <v>7695749.6930769263</v>
      </c>
      <c r="F20" s="500">
        <v>3758.7624615384616</v>
      </c>
      <c r="G20" s="500">
        <v>0</v>
      </c>
      <c r="H20" s="500">
        <v>3758.7624615384616</v>
      </c>
      <c r="I20" s="500">
        <v>3758.7624615384616</v>
      </c>
      <c r="J20" s="500">
        <v>0</v>
      </c>
      <c r="K20" s="501">
        <v>3758.7624615384616</v>
      </c>
    </row>
    <row r="21" spans="1:11" ht="13.5" thickBot="1">
      <c r="A21" s="363">
        <v>12</v>
      </c>
      <c r="B21" s="364" t="s">
        <v>391</v>
      </c>
      <c r="C21" s="504">
        <v>118730852.04200003</v>
      </c>
      <c r="D21" s="505">
        <v>267022111.60446152</v>
      </c>
      <c r="E21" s="504">
        <v>385752963.64646155</v>
      </c>
      <c r="F21" s="505">
        <v>4874027.863153846</v>
      </c>
      <c r="G21" s="505">
        <v>4259754.1566923074</v>
      </c>
      <c r="H21" s="505">
        <v>9133782.0198461525</v>
      </c>
      <c r="I21" s="505">
        <v>13034911.150230769</v>
      </c>
      <c r="J21" s="505">
        <v>17791150.522999998</v>
      </c>
      <c r="K21" s="506">
        <v>30826061.673230767</v>
      </c>
    </row>
    <row r="22" spans="1:11" ht="38.25" customHeight="1" thickBot="1">
      <c r="A22" s="365"/>
      <c r="B22" s="366"/>
      <c r="C22" s="366"/>
      <c r="D22" s="366"/>
      <c r="E22" s="366"/>
      <c r="F22" s="567" t="s">
        <v>433</v>
      </c>
      <c r="G22" s="565"/>
      <c r="H22" s="565"/>
      <c r="I22" s="567" t="s">
        <v>398</v>
      </c>
      <c r="J22" s="565"/>
      <c r="K22" s="566"/>
    </row>
    <row r="23" spans="1:11">
      <c r="A23" s="367">
        <v>13</v>
      </c>
      <c r="B23" s="368" t="s">
        <v>383</v>
      </c>
      <c r="C23" s="369"/>
      <c r="D23" s="369"/>
      <c r="E23" s="369"/>
      <c r="F23" s="495">
        <v>32835217.063999999</v>
      </c>
      <c r="G23" s="495">
        <v>63335326.155076928</v>
      </c>
      <c r="H23" s="495">
        <v>96170543.219076931</v>
      </c>
      <c r="I23" s="495">
        <v>24674333.776923075</v>
      </c>
      <c r="J23" s="495">
        <v>54359999.245230772</v>
      </c>
      <c r="K23" s="496">
        <v>79034333.022153854</v>
      </c>
    </row>
    <row r="24" spans="1:11" ht="13.5" thickBot="1">
      <c r="A24" s="370">
        <v>14</v>
      </c>
      <c r="B24" s="371" t="s">
        <v>395</v>
      </c>
      <c r="C24" s="372"/>
      <c r="D24" s="373"/>
      <c r="E24" s="374"/>
      <c r="F24" s="497">
        <v>41371765.006681554</v>
      </c>
      <c r="G24" s="497">
        <v>41987375.124039233</v>
      </c>
      <c r="H24" s="497">
        <v>83359140.130720779</v>
      </c>
      <c r="I24" s="497">
        <v>23193139.160846155</v>
      </c>
      <c r="J24" s="497">
        <v>11029974.191523079</v>
      </c>
      <c r="K24" s="498">
        <v>34223113.352369234</v>
      </c>
    </row>
    <row r="25" spans="1:11" ht="13.5" thickBot="1">
      <c r="A25" s="375">
        <v>15</v>
      </c>
      <c r="B25" s="376" t="s">
        <v>396</v>
      </c>
      <c r="C25" s="377"/>
      <c r="D25" s="377"/>
      <c r="E25" s="377"/>
      <c r="F25" s="493">
        <v>0.79366246662904283</v>
      </c>
      <c r="G25" s="493">
        <v>1.5084373807119762</v>
      </c>
      <c r="H25" s="493">
        <v>1.153689242334623</v>
      </c>
      <c r="I25" s="493">
        <v>1.063863481601379</v>
      </c>
      <c r="J25" s="493">
        <v>4.9283886164491966</v>
      </c>
      <c r="K25" s="494">
        <v>2.3093846608401098</v>
      </c>
    </row>
    <row r="27" spans="1:11" ht="25.5">
      <c r="B27" s="350" t="s">
        <v>432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K8" sqref="K8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54"/>
  </cols>
  <sheetData>
    <row r="1" spans="1:14">
      <c r="A1" s="4" t="s">
        <v>31</v>
      </c>
      <c r="B1" s="4" t="str">
        <f>'Info '!C2</f>
        <v>JSC " Halyk Bank Georgia"</v>
      </c>
    </row>
    <row r="2" spans="1:14" ht="14.25" customHeight="1">
      <c r="A2" s="4" t="s">
        <v>32</v>
      </c>
      <c r="B2" s="512">
        <f>'1. key ratios '!B2</f>
        <v>44196</v>
      </c>
    </row>
    <row r="3" spans="1:14" ht="14.25" customHeight="1"/>
    <row r="4" spans="1:14" ht="13.5" thickBot="1">
      <c r="A4" s="4" t="s">
        <v>270</v>
      </c>
      <c r="B4" s="287" t="s">
        <v>29</v>
      </c>
    </row>
    <row r="5" spans="1:14" s="219" customFormat="1">
      <c r="A5" s="215"/>
      <c r="B5" s="216"/>
      <c r="C5" s="217" t="s">
        <v>0</v>
      </c>
      <c r="D5" s="217" t="s">
        <v>1</v>
      </c>
      <c r="E5" s="217" t="s">
        <v>2</v>
      </c>
      <c r="F5" s="217" t="s">
        <v>3</v>
      </c>
      <c r="G5" s="217" t="s">
        <v>4</v>
      </c>
      <c r="H5" s="217" t="s">
        <v>6</v>
      </c>
      <c r="I5" s="217" t="s">
        <v>9</v>
      </c>
      <c r="J5" s="217" t="s">
        <v>10</v>
      </c>
      <c r="K5" s="217" t="s">
        <v>11</v>
      </c>
      <c r="L5" s="217" t="s">
        <v>12</v>
      </c>
      <c r="M5" s="217" t="s">
        <v>13</v>
      </c>
      <c r="N5" s="218" t="s">
        <v>14</v>
      </c>
    </row>
    <row r="6" spans="1:14" ht="25.5">
      <c r="A6" s="220"/>
      <c r="B6" s="221"/>
      <c r="C6" s="222" t="s">
        <v>269</v>
      </c>
      <c r="D6" s="223" t="s">
        <v>268</v>
      </c>
      <c r="E6" s="224" t="s">
        <v>267</v>
      </c>
      <c r="F6" s="225">
        <v>0</v>
      </c>
      <c r="G6" s="225">
        <v>0.2</v>
      </c>
      <c r="H6" s="225">
        <v>0.35</v>
      </c>
      <c r="I6" s="225">
        <v>0.5</v>
      </c>
      <c r="J6" s="225">
        <v>0.75</v>
      </c>
      <c r="K6" s="225">
        <v>1</v>
      </c>
      <c r="L6" s="225">
        <v>1.5</v>
      </c>
      <c r="M6" s="225">
        <v>2.5</v>
      </c>
      <c r="N6" s="286" t="s">
        <v>282</v>
      </c>
    </row>
    <row r="7" spans="1:14" ht="15">
      <c r="A7" s="226">
        <v>1</v>
      </c>
      <c r="B7" s="227" t="s">
        <v>266</v>
      </c>
      <c r="C7" s="228">
        <f>SUM(C8:C13)</f>
        <v>11996966</v>
      </c>
      <c r="D7" s="221"/>
      <c r="E7" s="229">
        <f t="shared" ref="E7:M7" si="0">SUM(E8:E13)</f>
        <v>239939.32</v>
      </c>
      <c r="F7" s="230">
        <f>SUM(F8:F13)</f>
        <v>0</v>
      </c>
      <c r="G7" s="230">
        <f t="shared" si="0"/>
        <v>0</v>
      </c>
      <c r="H7" s="230">
        <f t="shared" si="0"/>
        <v>0</v>
      </c>
      <c r="I7" s="230">
        <f t="shared" si="0"/>
        <v>0</v>
      </c>
      <c r="J7" s="230">
        <f t="shared" si="0"/>
        <v>0</v>
      </c>
      <c r="K7" s="230">
        <f t="shared" si="0"/>
        <v>239939.32</v>
      </c>
      <c r="L7" s="230">
        <f t="shared" si="0"/>
        <v>0</v>
      </c>
      <c r="M7" s="230">
        <f t="shared" si="0"/>
        <v>0</v>
      </c>
      <c r="N7" s="231">
        <f>SUM(N8:N13)</f>
        <v>239939.32</v>
      </c>
    </row>
    <row r="8" spans="1:14" ht="14.25">
      <c r="A8" s="226">
        <v>1.1000000000000001</v>
      </c>
      <c r="B8" s="232" t="s">
        <v>264</v>
      </c>
      <c r="C8" s="230">
        <v>11996966</v>
      </c>
      <c r="D8" s="233">
        <v>0.02</v>
      </c>
      <c r="E8" s="229">
        <f>C8*D8</f>
        <v>239939.32</v>
      </c>
      <c r="F8" s="230"/>
      <c r="G8" s="230"/>
      <c r="H8" s="230"/>
      <c r="I8" s="230"/>
      <c r="J8" s="230"/>
      <c r="K8" s="230">
        <v>239939.32</v>
      </c>
      <c r="L8" s="230"/>
      <c r="M8" s="230"/>
      <c r="N8" s="231">
        <f>SUMPRODUCT($F$6:$M$6,F8:M8)</f>
        <v>239939.32</v>
      </c>
    </row>
    <row r="9" spans="1:14" ht="14.25">
      <c r="A9" s="226">
        <v>1.2</v>
      </c>
      <c r="B9" s="232" t="s">
        <v>263</v>
      </c>
      <c r="C9" s="230">
        <v>0</v>
      </c>
      <c r="D9" s="233">
        <v>0.05</v>
      </c>
      <c r="E9" s="229">
        <f>C9*D9</f>
        <v>0</v>
      </c>
      <c r="F9" s="230"/>
      <c r="G9" s="230"/>
      <c r="H9" s="230"/>
      <c r="I9" s="230"/>
      <c r="J9" s="230"/>
      <c r="K9" s="230"/>
      <c r="L9" s="230"/>
      <c r="M9" s="230"/>
      <c r="N9" s="231">
        <f t="shared" ref="N9:N12" si="1">SUMPRODUCT($F$6:$M$6,F9:M9)</f>
        <v>0</v>
      </c>
    </row>
    <row r="10" spans="1:14" ht="14.25">
      <c r="A10" s="226">
        <v>1.3</v>
      </c>
      <c r="B10" s="232" t="s">
        <v>262</v>
      </c>
      <c r="C10" s="230">
        <v>0</v>
      </c>
      <c r="D10" s="233">
        <v>0.08</v>
      </c>
      <c r="E10" s="229">
        <f>C10*D10</f>
        <v>0</v>
      </c>
      <c r="F10" s="230"/>
      <c r="G10" s="230"/>
      <c r="H10" s="230"/>
      <c r="I10" s="230"/>
      <c r="J10" s="230"/>
      <c r="K10" s="230"/>
      <c r="L10" s="230"/>
      <c r="M10" s="230"/>
      <c r="N10" s="231">
        <f>SUMPRODUCT($F$6:$M$6,F10:M10)</f>
        <v>0</v>
      </c>
    </row>
    <row r="11" spans="1:14" ht="14.25">
      <c r="A11" s="226">
        <v>1.4</v>
      </c>
      <c r="B11" s="232" t="s">
        <v>261</v>
      </c>
      <c r="C11" s="230">
        <v>0</v>
      </c>
      <c r="D11" s="233">
        <v>0.11</v>
      </c>
      <c r="E11" s="229">
        <f>C11*D11</f>
        <v>0</v>
      </c>
      <c r="F11" s="230"/>
      <c r="G11" s="230"/>
      <c r="H11" s="230"/>
      <c r="I11" s="230"/>
      <c r="J11" s="230"/>
      <c r="K11" s="230"/>
      <c r="L11" s="230"/>
      <c r="M11" s="230"/>
      <c r="N11" s="231">
        <f t="shared" si="1"/>
        <v>0</v>
      </c>
    </row>
    <row r="12" spans="1:14" ht="14.25">
      <c r="A12" s="226">
        <v>1.5</v>
      </c>
      <c r="B12" s="232" t="s">
        <v>260</v>
      </c>
      <c r="C12" s="230">
        <v>0</v>
      </c>
      <c r="D12" s="233">
        <v>0.14000000000000001</v>
      </c>
      <c r="E12" s="229">
        <f>C12*D12</f>
        <v>0</v>
      </c>
      <c r="F12" s="230"/>
      <c r="G12" s="230"/>
      <c r="H12" s="230"/>
      <c r="I12" s="230"/>
      <c r="J12" s="230"/>
      <c r="K12" s="230"/>
      <c r="L12" s="230"/>
      <c r="M12" s="230"/>
      <c r="N12" s="231">
        <f t="shared" si="1"/>
        <v>0</v>
      </c>
    </row>
    <row r="13" spans="1:14" ht="14.25">
      <c r="A13" s="226">
        <v>1.6</v>
      </c>
      <c r="B13" s="234" t="s">
        <v>259</v>
      </c>
      <c r="C13" s="230">
        <v>0</v>
      </c>
      <c r="D13" s="235"/>
      <c r="E13" s="230"/>
      <c r="F13" s="230"/>
      <c r="G13" s="230"/>
      <c r="H13" s="230"/>
      <c r="I13" s="230"/>
      <c r="J13" s="230"/>
      <c r="K13" s="230"/>
      <c r="L13" s="230"/>
      <c r="M13" s="230"/>
      <c r="N13" s="231">
        <f>SUMPRODUCT($F$6:$M$6,F13:M13)</f>
        <v>0</v>
      </c>
    </row>
    <row r="14" spans="1:14" ht="15">
      <c r="A14" s="226">
        <v>2</v>
      </c>
      <c r="B14" s="236" t="s">
        <v>265</v>
      </c>
      <c r="C14" s="228">
        <f>SUM(C15:C20)</f>
        <v>0</v>
      </c>
      <c r="D14" s="221"/>
      <c r="E14" s="229">
        <f t="shared" ref="E14:M14" si="2">SUM(E15:E20)</f>
        <v>0</v>
      </c>
      <c r="F14" s="230">
        <f t="shared" si="2"/>
        <v>0</v>
      </c>
      <c r="G14" s="230">
        <f t="shared" si="2"/>
        <v>0</v>
      </c>
      <c r="H14" s="230">
        <f t="shared" si="2"/>
        <v>0</v>
      </c>
      <c r="I14" s="230">
        <f t="shared" si="2"/>
        <v>0</v>
      </c>
      <c r="J14" s="230">
        <f t="shared" si="2"/>
        <v>0</v>
      </c>
      <c r="K14" s="230">
        <f t="shared" si="2"/>
        <v>0</v>
      </c>
      <c r="L14" s="230">
        <f t="shared" si="2"/>
        <v>0</v>
      </c>
      <c r="M14" s="230">
        <f t="shared" si="2"/>
        <v>0</v>
      </c>
      <c r="N14" s="231">
        <f>SUM(N15:N20)</f>
        <v>0</v>
      </c>
    </row>
    <row r="15" spans="1:14" ht="14.25">
      <c r="A15" s="226">
        <v>2.1</v>
      </c>
      <c r="B15" s="234" t="s">
        <v>264</v>
      </c>
      <c r="C15" s="230"/>
      <c r="D15" s="233">
        <v>5.0000000000000001E-3</v>
      </c>
      <c r="E15" s="229">
        <f>C15*D15</f>
        <v>0</v>
      </c>
      <c r="F15" s="230"/>
      <c r="G15" s="230"/>
      <c r="H15" s="230"/>
      <c r="I15" s="230"/>
      <c r="J15" s="230"/>
      <c r="K15" s="230"/>
      <c r="L15" s="230"/>
      <c r="M15" s="230"/>
      <c r="N15" s="231">
        <f>SUMPRODUCT($F$6:$M$6,F15:M15)</f>
        <v>0</v>
      </c>
    </row>
    <row r="16" spans="1:14" ht="14.25">
      <c r="A16" s="226">
        <v>2.2000000000000002</v>
      </c>
      <c r="B16" s="234" t="s">
        <v>263</v>
      </c>
      <c r="C16" s="230"/>
      <c r="D16" s="233">
        <v>0.01</v>
      </c>
      <c r="E16" s="229">
        <f>C16*D16</f>
        <v>0</v>
      </c>
      <c r="F16" s="230"/>
      <c r="G16" s="230"/>
      <c r="H16" s="230"/>
      <c r="I16" s="230"/>
      <c r="J16" s="230"/>
      <c r="K16" s="230"/>
      <c r="L16" s="230"/>
      <c r="M16" s="230"/>
      <c r="N16" s="231">
        <f t="shared" ref="N16:N20" si="3">SUMPRODUCT($F$6:$M$6,F16:M16)</f>
        <v>0</v>
      </c>
    </row>
    <row r="17" spans="1:14" ht="14.25">
      <c r="A17" s="226">
        <v>2.2999999999999998</v>
      </c>
      <c r="B17" s="234" t="s">
        <v>262</v>
      </c>
      <c r="C17" s="230"/>
      <c r="D17" s="233">
        <v>0.02</v>
      </c>
      <c r="E17" s="229">
        <f>C17*D17</f>
        <v>0</v>
      </c>
      <c r="F17" s="230"/>
      <c r="G17" s="230"/>
      <c r="H17" s="230"/>
      <c r="I17" s="230"/>
      <c r="J17" s="230"/>
      <c r="K17" s="230"/>
      <c r="L17" s="230"/>
      <c r="M17" s="230"/>
      <c r="N17" s="231">
        <f t="shared" si="3"/>
        <v>0</v>
      </c>
    </row>
    <row r="18" spans="1:14" ht="14.25">
      <c r="A18" s="226">
        <v>2.4</v>
      </c>
      <c r="B18" s="234" t="s">
        <v>261</v>
      </c>
      <c r="C18" s="230"/>
      <c r="D18" s="233">
        <v>0.03</v>
      </c>
      <c r="E18" s="229">
        <f>C18*D18</f>
        <v>0</v>
      </c>
      <c r="F18" s="230"/>
      <c r="G18" s="230"/>
      <c r="H18" s="230"/>
      <c r="I18" s="230"/>
      <c r="J18" s="230"/>
      <c r="K18" s="230"/>
      <c r="L18" s="230"/>
      <c r="M18" s="230"/>
      <c r="N18" s="231">
        <f t="shared" si="3"/>
        <v>0</v>
      </c>
    </row>
    <row r="19" spans="1:14" ht="14.25">
      <c r="A19" s="226">
        <v>2.5</v>
      </c>
      <c r="B19" s="234" t="s">
        <v>260</v>
      </c>
      <c r="C19" s="230"/>
      <c r="D19" s="233">
        <v>0.04</v>
      </c>
      <c r="E19" s="229">
        <f>C19*D19</f>
        <v>0</v>
      </c>
      <c r="F19" s="230"/>
      <c r="G19" s="230"/>
      <c r="H19" s="230"/>
      <c r="I19" s="230"/>
      <c r="J19" s="230"/>
      <c r="K19" s="230"/>
      <c r="L19" s="230"/>
      <c r="M19" s="230"/>
      <c r="N19" s="231">
        <f t="shared" si="3"/>
        <v>0</v>
      </c>
    </row>
    <row r="20" spans="1:14" ht="14.25">
      <c r="A20" s="226">
        <v>2.6</v>
      </c>
      <c r="B20" s="234" t="s">
        <v>259</v>
      </c>
      <c r="C20" s="230"/>
      <c r="D20" s="235"/>
      <c r="E20" s="237"/>
      <c r="F20" s="230"/>
      <c r="G20" s="230"/>
      <c r="H20" s="230"/>
      <c r="I20" s="230"/>
      <c r="J20" s="230"/>
      <c r="K20" s="230"/>
      <c r="L20" s="230"/>
      <c r="M20" s="230"/>
      <c r="N20" s="231">
        <f t="shared" si="3"/>
        <v>0</v>
      </c>
    </row>
    <row r="21" spans="1:14" ht="15.75" thickBot="1">
      <c r="A21" s="238"/>
      <c r="B21" s="239" t="s">
        <v>110</v>
      </c>
      <c r="C21" s="214">
        <f>C14+C7</f>
        <v>11996966</v>
      </c>
      <c r="D21" s="240"/>
      <c r="E21" s="241">
        <f>E14+E7</f>
        <v>239939.32</v>
      </c>
      <c r="F21" s="242">
        <f>F7+F14</f>
        <v>0</v>
      </c>
      <c r="G21" s="242">
        <f t="shared" ref="G21:L21" si="4">G7+G14</f>
        <v>0</v>
      </c>
      <c r="H21" s="242">
        <f t="shared" si="4"/>
        <v>0</v>
      </c>
      <c r="I21" s="242">
        <f t="shared" si="4"/>
        <v>0</v>
      </c>
      <c r="J21" s="242">
        <f t="shared" si="4"/>
        <v>0</v>
      </c>
      <c r="K21" s="242">
        <f t="shared" si="4"/>
        <v>239939.32</v>
      </c>
      <c r="L21" s="242">
        <f t="shared" si="4"/>
        <v>0</v>
      </c>
      <c r="M21" s="242">
        <f>M7+M14</f>
        <v>0</v>
      </c>
      <c r="N21" s="243">
        <f>N14+N7</f>
        <v>239939.32</v>
      </c>
    </row>
    <row r="22" spans="1:14">
      <c r="E22" s="244"/>
      <c r="F22" s="244"/>
      <c r="G22" s="244"/>
      <c r="H22" s="244"/>
      <c r="I22" s="244"/>
      <c r="J22" s="244"/>
      <c r="K22" s="244"/>
      <c r="L22" s="244"/>
      <c r="M22" s="244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19" zoomScale="90" zoomScaleNormal="90" workbookViewId="0">
      <selection activeCell="J35" sqref="J35"/>
    </sheetView>
  </sheetViews>
  <sheetFormatPr defaultRowHeight="15"/>
  <cols>
    <col min="1" max="1" width="11.42578125" customWidth="1"/>
    <col min="2" max="2" width="76.85546875" style="427" customWidth="1"/>
    <col min="3" max="3" width="22.85546875" customWidth="1"/>
  </cols>
  <sheetData>
    <row r="1" spans="1:3">
      <c r="A1" s="2" t="s">
        <v>31</v>
      </c>
      <c r="B1" t="str">
        <f>'Info '!C2</f>
        <v>JSC " Halyk Bank Georgia"</v>
      </c>
    </row>
    <row r="2" spans="1:3">
      <c r="A2" s="2" t="s">
        <v>32</v>
      </c>
      <c r="B2" s="512">
        <f>'1. key ratios '!B2</f>
        <v>44196</v>
      </c>
    </row>
    <row r="3" spans="1:3">
      <c r="A3" s="4"/>
      <c r="B3"/>
    </row>
    <row r="4" spans="1:3">
      <c r="A4" s="4" t="s">
        <v>437</v>
      </c>
      <c r="B4" t="s">
        <v>438</v>
      </c>
    </row>
    <row r="5" spans="1:3">
      <c r="A5" s="428" t="s">
        <v>439</v>
      </c>
      <c r="B5" s="429"/>
      <c r="C5" s="430"/>
    </row>
    <row r="6" spans="1:3" ht="24">
      <c r="A6" s="431">
        <v>1</v>
      </c>
      <c r="B6" s="432" t="s">
        <v>490</v>
      </c>
      <c r="C6" s="433">
        <v>642820779.84000003</v>
      </c>
    </row>
    <row r="7" spans="1:3">
      <c r="A7" s="431">
        <v>2</v>
      </c>
      <c r="B7" s="432" t="s">
        <v>440</v>
      </c>
      <c r="C7" s="433">
        <v>-6446226</v>
      </c>
    </row>
    <row r="8" spans="1:3" ht="24">
      <c r="A8" s="434">
        <v>3</v>
      </c>
      <c r="B8" s="435" t="s">
        <v>441</v>
      </c>
      <c r="C8" s="433">
        <f>C6+C7</f>
        <v>636374553.84000003</v>
      </c>
    </row>
    <row r="9" spans="1:3">
      <c r="A9" s="428" t="s">
        <v>442</v>
      </c>
      <c r="B9" s="429"/>
      <c r="C9" s="436"/>
    </row>
    <row r="10" spans="1:3" ht="24">
      <c r="A10" s="437">
        <v>4</v>
      </c>
      <c r="B10" s="438" t="s">
        <v>443</v>
      </c>
      <c r="C10" s="433"/>
    </row>
    <row r="11" spans="1:3">
      <c r="A11" s="437">
        <v>5</v>
      </c>
      <c r="B11" s="439" t="s">
        <v>444</v>
      </c>
      <c r="C11" s="433"/>
    </row>
    <row r="12" spans="1:3">
      <c r="A12" s="437" t="s">
        <v>445</v>
      </c>
      <c r="B12" s="439" t="s">
        <v>446</v>
      </c>
      <c r="C12" s="433">
        <v>239939.32</v>
      </c>
    </row>
    <row r="13" spans="1:3" ht="24">
      <c r="A13" s="440">
        <v>6</v>
      </c>
      <c r="B13" s="438" t="s">
        <v>447</v>
      </c>
      <c r="C13" s="433"/>
    </row>
    <row r="14" spans="1:3">
      <c r="A14" s="440">
        <v>7</v>
      </c>
      <c r="B14" s="441" t="s">
        <v>448</v>
      </c>
      <c r="C14" s="433"/>
    </row>
    <row r="15" spans="1:3">
      <c r="A15" s="442">
        <v>8</v>
      </c>
      <c r="B15" s="443" t="s">
        <v>449</v>
      </c>
      <c r="C15" s="433"/>
    </row>
    <row r="16" spans="1:3">
      <c r="A16" s="440">
        <v>9</v>
      </c>
      <c r="B16" s="441" t="s">
        <v>450</v>
      </c>
      <c r="C16" s="433"/>
    </row>
    <row r="17" spans="1:3">
      <c r="A17" s="440">
        <v>10</v>
      </c>
      <c r="B17" s="441" t="s">
        <v>451</v>
      </c>
      <c r="C17" s="433"/>
    </row>
    <row r="18" spans="1:3">
      <c r="A18" s="444">
        <v>11</v>
      </c>
      <c r="B18" s="445" t="s">
        <v>452</v>
      </c>
      <c r="C18" s="446">
        <f>SUM(C10:C17)</f>
        <v>239939.32</v>
      </c>
    </row>
    <row r="19" spans="1:3">
      <c r="A19" s="447" t="s">
        <v>453</v>
      </c>
      <c r="B19" s="448"/>
      <c r="C19" s="449"/>
    </row>
    <row r="20" spans="1:3" ht="24">
      <c r="A20" s="450">
        <v>12</v>
      </c>
      <c r="B20" s="438" t="s">
        <v>454</v>
      </c>
      <c r="C20" s="433"/>
    </row>
    <row r="21" spans="1:3">
      <c r="A21" s="450">
        <v>13</v>
      </c>
      <c r="B21" s="438" t="s">
        <v>455</v>
      </c>
      <c r="C21" s="433"/>
    </row>
    <row r="22" spans="1:3">
      <c r="A22" s="450">
        <v>14</v>
      </c>
      <c r="B22" s="438" t="s">
        <v>456</v>
      </c>
      <c r="C22" s="433"/>
    </row>
    <row r="23" spans="1:3" ht="24">
      <c r="A23" s="450" t="s">
        <v>457</v>
      </c>
      <c r="B23" s="438" t="s">
        <v>458</v>
      </c>
      <c r="C23" s="433"/>
    </row>
    <row r="24" spans="1:3">
      <c r="A24" s="450">
        <v>15</v>
      </c>
      <c r="B24" s="438" t="s">
        <v>459</v>
      </c>
      <c r="C24" s="433"/>
    </row>
    <row r="25" spans="1:3">
      <c r="A25" s="450" t="s">
        <v>460</v>
      </c>
      <c r="B25" s="438" t="s">
        <v>461</v>
      </c>
      <c r="C25" s="433"/>
    </row>
    <row r="26" spans="1:3">
      <c r="A26" s="451">
        <v>16</v>
      </c>
      <c r="B26" s="452" t="s">
        <v>462</v>
      </c>
      <c r="C26" s="446">
        <f>SUM(C20:C25)</f>
        <v>0</v>
      </c>
    </row>
    <row r="27" spans="1:3">
      <c r="A27" s="428" t="s">
        <v>463</v>
      </c>
      <c r="B27" s="429"/>
      <c r="C27" s="436"/>
    </row>
    <row r="28" spans="1:3">
      <c r="A28" s="453">
        <v>17</v>
      </c>
      <c r="B28" s="439" t="s">
        <v>464</v>
      </c>
      <c r="C28" s="433">
        <v>23592072.790000003</v>
      </c>
    </row>
    <row r="29" spans="1:3">
      <c r="A29" s="453">
        <v>18</v>
      </c>
      <c r="B29" s="439" t="s">
        <v>465</v>
      </c>
      <c r="C29" s="433">
        <v>-16575049.009000001</v>
      </c>
    </row>
    <row r="30" spans="1:3">
      <c r="A30" s="451">
        <v>19</v>
      </c>
      <c r="B30" s="452" t="s">
        <v>466</v>
      </c>
      <c r="C30" s="446">
        <f>C28+C29</f>
        <v>7017023.7810000014</v>
      </c>
    </row>
    <row r="31" spans="1:3">
      <c r="A31" s="428" t="s">
        <v>467</v>
      </c>
      <c r="B31" s="429"/>
      <c r="C31" s="436"/>
    </row>
    <row r="32" spans="1:3" ht="24">
      <c r="A32" s="453" t="s">
        <v>468</v>
      </c>
      <c r="B32" s="438" t="s">
        <v>469</v>
      </c>
      <c r="C32" s="454"/>
    </row>
    <row r="33" spans="1:3">
      <c r="A33" s="453" t="s">
        <v>470</v>
      </c>
      <c r="B33" s="439" t="s">
        <v>471</v>
      </c>
      <c r="C33" s="454"/>
    </row>
    <row r="34" spans="1:3">
      <c r="A34" s="428" t="s">
        <v>472</v>
      </c>
      <c r="B34" s="429"/>
      <c r="C34" s="436"/>
    </row>
    <row r="35" spans="1:3">
      <c r="A35" s="455">
        <v>20</v>
      </c>
      <c r="B35" s="456" t="s">
        <v>473</v>
      </c>
      <c r="C35" s="446">
        <v>89091315</v>
      </c>
    </row>
    <row r="36" spans="1:3">
      <c r="A36" s="451">
        <v>21</v>
      </c>
      <c r="B36" s="452" t="s">
        <v>474</v>
      </c>
      <c r="C36" s="446">
        <f>C8+C18+C26+C30</f>
        <v>643631516.9410001</v>
      </c>
    </row>
    <row r="37" spans="1:3">
      <c r="A37" s="428" t="s">
        <v>475</v>
      </c>
      <c r="B37" s="429"/>
      <c r="C37" s="436"/>
    </row>
    <row r="38" spans="1:3">
      <c r="A38" s="451">
        <v>22</v>
      </c>
      <c r="B38" s="452" t="s">
        <v>475</v>
      </c>
      <c r="C38" s="509">
        <f t="shared" ref="C38" si="0">C35/C36</f>
        <v>0.13841975207091475</v>
      </c>
    </row>
    <row r="39" spans="1:3">
      <c r="A39" s="428" t="s">
        <v>476</v>
      </c>
      <c r="B39" s="429"/>
      <c r="C39" s="436"/>
    </row>
    <row r="40" spans="1:3">
      <c r="A40" s="457" t="s">
        <v>477</v>
      </c>
      <c r="B40" s="438" t="s">
        <v>478</v>
      </c>
      <c r="C40" s="454"/>
    </row>
    <row r="41" spans="1:3" ht="24">
      <c r="A41" s="458" t="s">
        <v>479</v>
      </c>
      <c r="B41" s="432" t="s">
        <v>480</v>
      </c>
      <c r="C41" s="454"/>
    </row>
    <row r="43" spans="1:3">
      <c r="B43" s="427" t="s">
        <v>491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1" sqref="C1:G1048576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31</v>
      </c>
      <c r="B1" s="3" t="str">
        <f>'Info '!C2</f>
        <v>JSC " Halyk Bank Georgia"</v>
      </c>
    </row>
    <row r="2" spans="1:8">
      <c r="A2" s="2" t="s">
        <v>32</v>
      </c>
      <c r="B2" s="511">
        <v>44196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145</v>
      </c>
      <c r="B4" s="10" t="s">
        <v>144</v>
      </c>
      <c r="C4" s="10"/>
      <c r="D4" s="10"/>
      <c r="E4" s="10"/>
      <c r="F4" s="10"/>
      <c r="G4" s="10"/>
      <c r="H4" s="8"/>
    </row>
    <row r="5" spans="1:8">
      <c r="A5" s="11" t="s">
        <v>7</v>
      </c>
      <c r="B5" s="12"/>
      <c r="C5" s="13" t="s">
        <v>521</v>
      </c>
      <c r="D5" s="116" t="s">
        <v>519</v>
      </c>
      <c r="E5" s="116" t="s">
        <v>512</v>
      </c>
      <c r="F5" s="116" t="s">
        <v>492</v>
      </c>
      <c r="G5" s="14" t="s">
        <v>493</v>
      </c>
    </row>
    <row r="6" spans="1:8">
      <c r="B6" s="263" t="s">
        <v>143</v>
      </c>
      <c r="C6" s="359"/>
      <c r="D6" s="359"/>
      <c r="E6" s="359"/>
      <c r="F6" s="359"/>
      <c r="G6" s="388"/>
    </row>
    <row r="7" spans="1:8">
      <c r="A7" s="15"/>
      <c r="B7" s="264" t="s">
        <v>137</v>
      </c>
      <c r="C7" s="359"/>
      <c r="D7" s="359"/>
      <c r="E7" s="359"/>
      <c r="F7" s="359"/>
      <c r="G7" s="388"/>
    </row>
    <row r="8" spans="1:8" ht="15">
      <c r="A8" s="421">
        <v>1</v>
      </c>
      <c r="B8" s="16" t="s">
        <v>142</v>
      </c>
      <c r="C8" s="17">
        <v>89091315</v>
      </c>
      <c r="D8" s="18">
        <v>81009945.389999986</v>
      </c>
      <c r="E8" s="18">
        <v>81009945.389999986</v>
      </c>
      <c r="F8" s="18">
        <v>81009945.389999986</v>
      </c>
      <c r="G8" s="19">
        <v>102860283</v>
      </c>
    </row>
    <row r="9" spans="1:8" ht="15">
      <c r="A9" s="421">
        <v>2</v>
      </c>
      <c r="B9" s="16" t="s">
        <v>141</v>
      </c>
      <c r="C9" s="17">
        <v>89091315</v>
      </c>
      <c r="D9" s="18">
        <v>81009945.389999986</v>
      </c>
      <c r="E9" s="18">
        <v>81009945.389999986</v>
      </c>
      <c r="F9" s="18">
        <v>81009945.389999986</v>
      </c>
      <c r="G9" s="19">
        <v>102860283</v>
      </c>
    </row>
    <row r="10" spans="1:8" ht="15">
      <c r="A10" s="421">
        <v>3</v>
      </c>
      <c r="B10" s="16" t="s">
        <v>140</v>
      </c>
      <c r="C10" s="17">
        <v>129266362.88648251</v>
      </c>
      <c r="D10" s="18">
        <v>120177527.51844999</v>
      </c>
      <c r="E10" s="18">
        <v>120177527.51844999</v>
      </c>
      <c r="F10" s="18">
        <v>120177527.51844999</v>
      </c>
      <c r="G10" s="19">
        <v>120353391.34105</v>
      </c>
    </row>
    <row r="11" spans="1:8" ht="15">
      <c r="A11" s="422"/>
      <c r="B11" s="263" t="s">
        <v>139</v>
      </c>
      <c r="C11" s="359"/>
      <c r="D11" s="359"/>
      <c r="E11" s="359"/>
      <c r="F11" s="359"/>
      <c r="G11" s="388"/>
    </row>
    <row r="12" spans="1:8" ht="15" customHeight="1">
      <c r="A12" s="421">
        <v>4</v>
      </c>
      <c r="B12" s="16" t="s">
        <v>271</v>
      </c>
      <c r="C12" s="347">
        <v>645230409.40058529</v>
      </c>
      <c r="D12" s="18">
        <v>556017220.33995605</v>
      </c>
      <c r="E12" s="18">
        <v>556017220.33995605</v>
      </c>
      <c r="F12" s="18">
        <v>556017220.33995605</v>
      </c>
      <c r="G12" s="19">
        <v>532259004.50796831</v>
      </c>
    </row>
    <row r="13" spans="1:8" ht="15">
      <c r="A13" s="422"/>
      <c r="B13" s="263" t="s">
        <v>138</v>
      </c>
      <c r="C13" s="359"/>
      <c r="D13" s="359"/>
      <c r="E13" s="359"/>
      <c r="F13" s="359"/>
      <c r="G13" s="388"/>
    </row>
    <row r="14" spans="1:8" s="20" customFormat="1" ht="15">
      <c r="A14" s="421"/>
      <c r="B14" s="264" t="s">
        <v>483</v>
      </c>
      <c r="C14" s="348"/>
      <c r="D14" s="18"/>
      <c r="E14" s="18"/>
      <c r="F14" s="18"/>
      <c r="G14" s="19"/>
    </row>
    <row r="15" spans="1:8" ht="15">
      <c r="A15" s="423">
        <v>5</v>
      </c>
      <c r="B15" s="16" t="str">
        <f>"Common equity Tier 1 ratio &gt;="&amp;ROUND('9.1. Capital Requirements'!C19*100, 2)&amp;"%"</f>
        <v>Common equity Tier 1 ratio &gt;=5.67%</v>
      </c>
      <c r="C15" s="484">
        <v>0.1380767454571232</v>
      </c>
      <c r="D15" s="485">
        <v>0.14569682813145513</v>
      </c>
      <c r="E15" s="485">
        <v>0.14569682813145513</v>
      </c>
      <c r="F15" s="485">
        <v>0.14569682813145513</v>
      </c>
      <c r="G15" s="486">
        <v>0.19325231161675932</v>
      </c>
    </row>
    <row r="16" spans="1:8" ht="15" customHeight="1">
      <c r="A16" s="423">
        <v>6</v>
      </c>
      <c r="B16" s="16" t="str">
        <f>"Tier 1 ratio &gt;="&amp;ROUND('9.1. Capital Requirements'!C20*100, 2)&amp;"%"</f>
        <v>Tier 1 ratio &gt;=7.57%</v>
      </c>
      <c r="C16" s="484">
        <v>0.1380767454571232</v>
      </c>
      <c r="D16" s="485">
        <v>0.14569682813145513</v>
      </c>
      <c r="E16" s="485">
        <v>0.14569682813145513</v>
      </c>
      <c r="F16" s="485">
        <v>0.14569682813145513</v>
      </c>
      <c r="G16" s="486">
        <v>0.19325231161675932</v>
      </c>
    </row>
    <row r="17" spans="1:7" ht="15">
      <c r="A17" s="423">
        <v>7</v>
      </c>
      <c r="B17" s="16" t="str">
        <f>"Total Regulatory Capital ratio &gt;="&amp;ROUND('9.1. Capital Requirements'!C21*100,2)&amp;"%"</f>
        <v>Total Regulatory Capital ratio &gt;=13.03%</v>
      </c>
      <c r="C17" s="484">
        <v>0.20034139898423275</v>
      </c>
      <c r="D17" s="485">
        <v>0.21613993797705028</v>
      </c>
      <c r="E17" s="485">
        <v>0.21613993797705028</v>
      </c>
      <c r="F17" s="485">
        <v>0.21613993797705028</v>
      </c>
      <c r="G17" s="486">
        <v>0.22611809348778847</v>
      </c>
    </row>
    <row r="18" spans="1:7" ht="15">
      <c r="A18" s="422"/>
      <c r="B18" s="265" t="s">
        <v>136</v>
      </c>
      <c r="C18" s="359"/>
      <c r="D18" s="359"/>
      <c r="E18" s="359"/>
      <c r="F18" s="359"/>
      <c r="G18" s="388"/>
    </row>
    <row r="19" spans="1:7" ht="15" customHeight="1">
      <c r="A19" s="424">
        <v>8</v>
      </c>
      <c r="B19" s="16" t="s">
        <v>135</v>
      </c>
      <c r="C19" s="487">
        <v>7.362168234200446E-2</v>
      </c>
      <c r="D19" s="488">
        <v>7.3378737779839998E-2</v>
      </c>
      <c r="E19" s="488">
        <v>7.2627933623583302E-2</v>
      </c>
      <c r="F19" s="488">
        <v>7.5025401234000158E-2</v>
      </c>
      <c r="G19" s="489">
        <v>7.9590516585007029E-2</v>
      </c>
    </row>
    <row r="20" spans="1:7" ht="15">
      <c r="A20" s="424">
        <v>9</v>
      </c>
      <c r="B20" s="16" t="s">
        <v>134</v>
      </c>
      <c r="C20" s="487">
        <v>2.6083412860326356E-2</v>
      </c>
      <c r="D20" s="488">
        <v>2.5744810513062797E-2</v>
      </c>
      <c r="E20" s="488">
        <v>2.5436180948168324E-2</v>
      </c>
      <c r="F20" s="488">
        <v>2.592159683077307E-2</v>
      </c>
      <c r="G20" s="489">
        <v>3.1499290365039782E-2</v>
      </c>
    </row>
    <row r="21" spans="1:7" ht="15">
      <c r="A21" s="424">
        <v>10</v>
      </c>
      <c r="B21" s="16" t="s">
        <v>133</v>
      </c>
      <c r="C21" s="487">
        <v>2.4635979712683862E-2</v>
      </c>
      <c r="D21" s="488">
        <v>2.4364768946606521E-2</v>
      </c>
      <c r="E21" s="488">
        <v>1.8725825895889118E-2</v>
      </c>
      <c r="F21" s="488">
        <v>1.323323516451721E-2</v>
      </c>
      <c r="G21" s="489">
        <v>2.7390896654986455E-2</v>
      </c>
    </row>
    <row r="22" spans="1:7" ht="15">
      <c r="A22" s="424">
        <v>11</v>
      </c>
      <c r="B22" s="16" t="s">
        <v>132</v>
      </c>
      <c r="C22" s="487">
        <v>4.7538269481678108E-2</v>
      </c>
      <c r="D22" s="488">
        <v>4.7633927266777204E-2</v>
      </c>
      <c r="E22" s="488">
        <v>4.7191752675414977E-2</v>
      </c>
      <c r="F22" s="488">
        <v>4.9103804403227085E-2</v>
      </c>
      <c r="G22" s="489">
        <v>4.809122621996724E-2</v>
      </c>
    </row>
    <row r="23" spans="1:7" ht="15">
      <c r="A23" s="424">
        <v>12</v>
      </c>
      <c r="B23" s="16" t="s">
        <v>277</v>
      </c>
      <c r="C23" s="487">
        <v>-2.3678447919048117E-2</v>
      </c>
      <c r="D23" s="488">
        <v>-4.1552513713555096E-2</v>
      </c>
      <c r="E23" s="488">
        <v>-7.5139986637203379E-2</v>
      </c>
      <c r="F23" s="488">
        <v>-0.17233306863039016</v>
      </c>
      <c r="G23" s="489">
        <v>1.5325889022908604E-2</v>
      </c>
    </row>
    <row r="24" spans="1:7" ht="15">
      <c r="A24" s="424">
        <v>13</v>
      </c>
      <c r="B24" s="16" t="s">
        <v>278</v>
      </c>
      <c r="C24" s="487">
        <v>-0.13556970613566499</v>
      </c>
      <c r="D24" s="488">
        <v>-0.22901967161426309</v>
      </c>
      <c r="E24" s="488">
        <v>-0.39517206863662141</v>
      </c>
      <c r="F24" s="488">
        <v>-0.84297023785575531</v>
      </c>
      <c r="G24" s="489">
        <v>7.9567141264270391E-2</v>
      </c>
    </row>
    <row r="25" spans="1:7" ht="15">
      <c r="A25" s="422"/>
      <c r="B25" s="265" t="s">
        <v>356</v>
      </c>
      <c r="C25" s="359"/>
      <c r="D25" s="359"/>
      <c r="E25" s="359"/>
      <c r="F25" s="359"/>
      <c r="G25" s="388"/>
    </row>
    <row r="26" spans="1:7" ht="15">
      <c r="A26" s="424">
        <v>14</v>
      </c>
      <c r="B26" s="16" t="s">
        <v>131</v>
      </c>
      <c r="C26" s="487">
        <v>0.12040696402608927</v>
      </c>
      <c r="D26" s="488">
        <v>9.2285359208039722E-2</v>
      </c>
      <c r="E26" s="488">
        <v>0.12733143146309645</v>
      </c>
      <c r="F26" s="488">
        <v>9.4465041020618049E-2</v>
      </c>
      <c r="G26" s="489">
        <v>9.169274906792077E-2</v>
      </c>
    </row>
    <row r="27" spans="1:7" ht="15" customHeight="1">
      <c r="A27" s="424">
        <v>15</v>
      </c>
      <c r="B27" s="16" t="s">
        <v>130</v>
      </c>
      <c r="C27" s="487">
        <v>8.9441224471540903E-2</v>
      </c>
      <c r="D27" s="488">
        <v>9.5410454611300585E-2</v>
      </c>
      <c r="E27" s="488">
        <v>0.10764706831914538</v>
      </c>
      <c r="F27" s="488">
        <v>0.1044569622184453</v>
      </c>
      <c r="G27" s="489">
        <v>5.3181255767898894E-2</v>
      </c>
    </row>
    <row r="28" spans="1:7" ht="15">
      <c r="A28" s="424">
        <v>16</v>
      </c>
      <c r="B28" s="16" t="s">
        <v>129</v>
      </c>
      <c r="C28" s="487">
        <v>0.7254358103725449</v>
      </c>
      <c r="D28" s="488">
        <v>0.75597742614343599</v>
      </c>
      <c r="E28" s="488">
        <v>0.76970290230499294</v>
      </c>
      <c r="F28" s="488">
        <v>0.7908779744251685</v>
      </c>
      <c r="G28" s="489">
        <v>0.76920597546854397</v>
      </c>
    </row>
    <row r="29" spans="1:7" ht="15" customHeight="1">
      <c r="A29" s="424">
        <v>17</v>
      </c>
      <c r="B29" s="16" t="s">
        <v>128</v>
      </c>
      <c r="C29" s="487">
        <v>0.6786499731280462</v>
      </c>
      <c r="D29" s="488">
        <v>0.69459851755400204</v>
      </c>
      <c r="E29" s="488">
        <v>0.72257418217934444</v>
      </c>
      <c r="F29" s="488">
        <v>0.76255382983297937</v>
      </c>
      <c r="G29" s="489">
        <v>0.69339695614097452</v>
      </c>
    </row>
    <row r="30" spans="1:7" ht="15">
      <c r="A30" s="424">
        <v>18</v>
      </c>
      <c r="B30" s="16" t="s">
        <v>127</v>
      </c>
      <c r="C30" s="487">
        <v>0.2371468685077375</v>
      </c>
      <c r="D30" s="488">
        <v>0.19696469635428324</v>
      </c>
      <c r="E30" s="488">
        <v>0.1066366647962228</v>
      </c>
      <c r="F30" s="488">
        <v>0.15772721581703369</v>
      </c>
      <c r="G30" s="489">
        <v>4.9225515198095593E-2</v>
      </c>
    </row>
    <row r="31" spans="1:7" ht="15" customHeight="1">
      <c r="A31" s="422"/>
      <c r="B31" s="265" t="s">
        <v>357</v>
      </c>
      <c r="C31" s="359"/>
      <c r="D31" s="359"/>
      <c r="E31" s="359"/>
      <c r="F31" s="359"/>
      <c r="G31" s="388"/>
    </row>
    <row r="32" spans="1:7" ht="15" customHeight="1">
      <c r="A32" s="424">
        <v>19</v>
      </c>
      <c r="B32" s="16" t="s">
        <v>126</v>
      </c>
      <c r="C32" s="487">
        <v>0.17095608435565615</v>
      </c>
      <c r="D32" s="487">
        <v>0.19366914310000757</v>
      </c>
      <c r="E32" s="487">
        <v>0.16153915870169494</v>
      </c>
      <c r="F32" s="487">
        <v>0.18906945833464889</v>
      </c>
      <c r="G32" s="487">
        <v>0.13677370257299115</v>
      </c>
    </row>
    <row r="33" spans="1:7" ht="15" customHeight="1">
      <c r="A33" s="424">
        <v>20</v>
      </c>
      <c r="B33" s="16" t="s">
        <v>125</v>
      </c>
      <c r="C33" s="487">
        <v>0.83632909084451235</v>
      </c>
      <c r="D33" s="487">
        <v>0.84553191837552077</v>
      </c>
      <c r="E33" s="487">
        <v>0.90521968894728277</v>
      </c>
      <c r="F33" s="487">
        <v>0.91319530515384795</v>
      </c>
      <c r="G33" s="487">
        <v>0.87176192401205599</v>
      </c>
    </row>
    <row r="34" spans="1:7" ht="15" customHeight="1">
      <c r="A34" s="424">
        <v>21</v>
      </c>
      <c r="B34" s="16" t="s">
        <v>124</v>
      </c>
      <c r="C34" s="487">
        <v>0.19202131456566429</v>
      </c>
      <c r="D34" s="487">
        <v>0.14798007343914552</v>
      </c>
      <c r="E34" s="487">
        <v>0.12022774155106232</v>
      </c>
      <c r="F34" s="487">
        <v>0.12021978363764502</v>
      </c>
      <c r="G34" s="487">
        <v>0.14274469271852455</v>
      </c>
    </row>
    <row r="35" spans="1:7" ht="15" customHeight="1">
      <c r="A35" s="425"/>
      <c r="B35" s="265" t="s">
        <v>400</v>
      </c>
      <c r="C35" s="359"/>
      <c r="D35" s="359"/>
      <c r="E35" s="359"/>
      <c r="F35" s="359"/>
      <c r="G35" s="388"/>
    </row>
    <row r="36" spans="1:7" ht="15">
      <c r="A36" s="424">
        <v>22</v>
      </c>
      <c r="B36" s="16" t="s">
        <v>383</v>
      </c>
      <c r="C36" s="21">
        <v>96170543.219076931</v>
      </c>
      <c r="D36" s="22">
        <v>88014146.473230764</v>
      </c>
      <c r="E36" s="22">
        <v>79842540.641914323</v>
      </c>
      <c r="F36" s="22">
        <v>73962347.09596774</v>
      </c>
      <c r="G36" s="23">
        <v>104216412.88247029</v>
      </c>
    </row>
    <row r="37" spans="1:7" ht="15" customHeight="1">
      <c r="A37" s="424">
        <v>23</v>
      </c>
      <c r="B37" s="16" t="s">
        <v>395</v>
      </c>
      <c r="C37" s="21">
        <v>83359140.130720779</v>
      </c>
      <c r="D37" s="22">
        <v>70939048.765423864</v>
      </c>
      <c r="E37" s="22">
        <v>59364293.099616393</v>
      </c>
      <c r="F37" s="22">
        <v>58422626.498688705</v>
      </c>
      <c r="G37" s="23">
        <v>65286013.946738698</v>
      </c>
    </row>
    <row r="38" spans="1:7" ht="15.75" thickBot="1">
      <c r="A38" s="426">
        <v>24</v>
      </c>
      <c r="B38" s="266" t="s">
        <v>384</v>
      </c>
      <c r="C38" s="490">
        <v>1.153689242334623</v>
      </c>
      <c r="D38" s="491">
        <v>1.240700968013676</v>
      </c>
      <c r="E38" s="491">
        <v>1.3449590060465195</v>
      </c>
      <c r="F38" s="491">
        <v>1.265988051694797</v>
      </c>
      <c r="G38" s="492">
        <v>1.5963053429405507</v>
      </c>
    </row>
    <row r="39" spans="1:7">
      <c r="A39" s="24"/>
    </row>
    <row r="40" spans="1:7" ht="38.25">
      <c r="B40" s="350" t="s">
        <v>484</v>
      </c>
    </row>
    <row r="41" spans="1:7" ht="51">
      <c r="B41" s="350" t="s">
        <v>399</v>
      </c>
    </row>
    <row r="43" spans="1:7">
      <c r="B43" s="34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24" activePane="bottomRight" state="frozen"/>
      <selection activeCell="B9" sqref="B9"/>
      <selection pane="topRight" activeCell="B9" sqref="B9"/>
      <selection pane="bottomLeft" activeCell="B9" sqref="B9"/>
      <selection pane="bottomRight" activeCell="C1" sqref="C1:H1048576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31</v>
      </c>
      <c r="B1" s="4" t="str">
        <f>'Info '!C2</f>
        <v>JSC " Halyk Bank Georgia"</v>
      </c>
    </row>
    <row r="2" spans="1:8">
      <c r="A2" s="2" t="s">
        <v>32</v>
      </c>
      <c r="B2" s="512">
        <f>'1. key ratios '!B2</f>
        <v>44196</v>
      </c>
    </row>
    <row r="3" spans="1:8">
      <c r="A3" s="2"/>
    </row>
    <row r="4" spans="1:8" ht="15" thickBot="1">
      <c r="A4" s="25" t="s">
        <v>33</v>
      </c>
      <c r="B4" s="26" t="s">
        <v>34</v>
      </c>
      <c r="C4" s="25"/>
      <c r="D4" s="27"/>
      <c r="E4" s="27"/>
      <c r="F4" s="28"/>
      <c r="G4" s="28"/>
      <c r="H4" s="29" t="s">
        <v>74</v>
      </c>
    </row>
    <row r="5" spans="1:8">
      <c r="A5" s="30"/>
      <c r="B5" s="31"/>
      <c r="C5" s="519" t="s">
        <v>69</v>
      </c>
      <c r="D5" s="520"/>
      <c r="E5" s="521"/>
      <c r="F5" s="519" t="s">
        <v>73</v>
      </c>
      <c r="G5" s="520"/>
      <c r="H5" s="522"/>
    </row>
    <row r="6" spans="1:8">
      <c r="A6" s="32" t="s">
        <v>7</v>
      </c>
      <c r="B6" s="33" t="s">
        <v>35</v>
      </c>
      <c r="C6" s="34" t="s">
        <v>70</v>
      </c>
      <c r="D6" s="34" t="s">
        <v>71</v>
      </c>
      <c r="E6" s="34" t="s">
        <v>72</v>
      </c>
      <c r="F6" s="34" t="s">
        <v>70</v>
      </c>
      <c r="G6" s="34" t="s">
        <v>71</v>
      </c>
      <c r="H6" s="35" t="s">
        <v>72</v>
      </c>
    </row>
    <row r="7" spans="1:8">
      <c r="A7" s="32">
        <v>1</v>
      </c>
      <c r="B7" s="36" t="s">
        <v>36</v>
      </c>
      <c r="C7" s="37">
        <v>4539328</v>
      </c>
      <c r="D7" s="37">
        <v>3442130</v>
      </c>
      <c r="E7" s="38">
        <f>C7+D7</f>
        <v>7981458</v>
      </c>
      <c r="F7" s="39">
        <v>3486619</v>
      </c>
      <c r="G7" s="40">
        <v>3514549</v>
      </c>
      <c r="H7" s="41">
        <f>F7+G7</f>
        <v>7001168</v>
      </c>
    </row>
    <row r="8" spans="1:8">
      <c r="A8" s="32">
        <v>2</v>
      </c>
      <c r="B8" s="36" t="s">
        <v>37</v>
      </c>
      <c r="C8" s="37">
        <v>6177033</v>
      </c>
      <c r="D8" s="37">
        <v>53985084</v>
      </c>
      <c r="E8" s="38">
        <f t="shared" ref="E8:E19" si="0">C8+D8</f>
        <v>60162117</v>
      </c>
      <c r="F8" s="39">
        <v>4754232</v>
      </c>
      <c r="G8" s="40">
        <v>34020100</v>
      </c>
      <c r="H8" s="41">
        <f t="shared" ref="H8:H40" si="1">F8+G8</f>
        <v>38774332</v>
      </c>
    </row>
    <row r="9" spans="1:8">
      <c r="A9" s="32">
        <v>3</v>
      </c>
      <c r="B9" s="36" t="s">
        <v>38</v>
      </c>
      <c r="C9" s="37">
        <v>12335150</v>
      </c>
      <c r="D9" s="37">
        <v>13233731.999999998</v>
      </c>
      <c r="E9" s="38">
        <f t="shared" si="0"/>
        <v>25568882</v>
      </c>
      <c r="F9" s="39">
        <v>16694767</v>
      </c>
      <c r="G9" s="40">
        <v>6668676</v>
      </c>
      <c r="H9" s="41">
        <f t="shared" si="1"/>
        <v>23363443</v>
      </c>
    </row>
    <row r="10" spans="1:8">
      <c r="A10" s="32">
        <v>4</v>
      </c>
      <c r="B10" s="36" t="s">
        <v>39</v>
      </c>
      <c r="C10" s="37">
        <v>0</v>
      </c>
      <c r="D10" s="37">
        <v>0</v>
      </c>
      <c r="E10" s="38">
        <f t="shared" si="0"/>
        <v>0</v>
      </c>
      <c r="F10" s="39">
        <v>0</v>
      </c>
      <c r="G10" s="40">
        <v>0</v>
      </c>
      <c r="H10" s="41">
        <f t="shared" si="1"/>
        <v>0</v>
      </c>
    </row>
    <row r="11" spans="1:8">
      <c r="A11" s="32">
        <v>5</v>
      </c>
      <c r="B11" s="36" t="s">
        <v>40</v>
      </c>
      <c r="C11" s="37">
        <v>16587520</v>
      </c>
      <c r="D11" s="37">
        <v>0</v>
      </c>
      <c r="E11" s="38">
        <f t="shared" si="0"/>
        <v>16587520</v>
      </c>
      <c r="F11" s="39">
        <v>13633029</v>
      </c>
      <c r="G11" s="40">
        <v>0</v>
      </c>
      <c r="H11" s="41">
        <f t="shared" si="1"/>
        <v>13633029</v>
      </c>
    </row>
    <row r="12" spans="1:8">
      <c r="A12" s="32">
        <v>6.1</v>
      </c>
      <c r="B12" s="42" t="s">
        <v>41</v>
      </c>
      <c r="C12" s="37">
        <v>144701709.07999998</v>
      </c>
      <c r="D12" s="37">
        <v>382321531.92000002</v>
      </c>
      <c r="E12" s="38">
        <f t="shared" si="0"/>
        <v>527023241</v>
      </c>
      <c r="F12" s="39">
        <v>98318007.269999996</v>
      </c>
      <c r="G12" s="40">
        <v>327680921.73000002</v>
      </c>
      <c r="H12" s="41">
        <f t="shared" si="1"/>
        <v>425998929</v>
      </c>
    </row>
    <row r="13" spans="1:8">
      <c r="A13" s="32">
        <v>6.2</v>
      </c>
      <c r="B13" s="42" t="s">
        <v>42</v>
      </c>
      <c r="C13" s="37">
        <v>-19213508</v>
      </c>
      <c r="D13" s="37">
        <v>-27924096</v>
      </c>
      <c r="E13" s="38">
        <f t="shared" si="0"/>
        <v>-47137604</v>
      </c>
      <c r="F13" s="39">
        <v>-4016416.9999999991</v>
      </c>
      <c r="G13" s="40">
        <v>-18638741</v>
      </c>
      <c r="H13" s="41">
        <f t="shared" si="1"/>
        <v>-22655158</v>
      </c>
    </row>
    <row r="14" spans="1:8">
      <c r="A14" s="32">
        <v>6</v>
      </c>
      <c r="B14" s="36" t="s">
        <v>43</v>
      </c>
      <c r="C14" s="38">
        <f>C12+C13</f>
        <v>125488201.07999998</v>
      </c>
      <c r="D14" s="38">
        <f t="shared" ref="D14:H14" si="2">D12+D13</f>
        <v>354397435.92000002</v>
      </c>
      <c r="E14" s="38">
        <f t="shared" si="2"/>
        <v>479885637</v>
      </c>
      <c r="F14" s="38">
        <f t="shared" si="2"/>
        <v>94301590.269999996</v>
      </c>
      <c r="G14" s="38">
        <f t="shared" si="2"/>
        <v>309042180.73000002</v>
      </c>
      <c r="H14" s="38">
        <f t="shared" si="2"/>
        <v>403343771</v>
      </c>
    </row>
    <row r="15" spans="1:8">
      <c r="A15" s="32">
        <v>7</v>
      </c>
      <c r="B15" s="36" t="s">
        <v>44</v>
      </c>
      <c r="C15" s="37">
        <v>2901681</v>
      </c>
      <c r="D15" s="37">
        <v>4773008</v>
      </c>
      <c r="E15" s="38">
        <f t="shared" si="0"/>
        <v>7674689</v>
      </c>
      <c r="F15" s="39">
        <v>1175773</v>
      </c>
      <c r="G15" s="40">
        <v>1276965</v>
      </c>
      <c r="H15" s="41">
        <f t="shared" si="1"/>
        <v>2452738</v>
      </c>
    </row>
    <row r="16" spans="1:8">
      <c r="A16" s="32">
        <v>8</v>
      </c>
      <c r="B16" s="36" t="s">
        <v>204</v>
      </c>
      <c r="C16" s="37">
        <v>10606227</v>
      </c>
      <c r="D16" s="37">
        <v>0</v>
      </c>
      <c r="E16" s="38">
        <f t="shared" si="0"/>
        <v>10606227</v>
      </c>
      <c r="F16" s="39">
        <v>477491</v>
      </c>
      <c r="G16" s="40">
        <v>0</v>
      </c>
      <c r="H16" s="41">
        <f t="shared" si="1"/>
        <v>477491</v>
      </c>
    </row>
    <row r="17" spans="1:8">
      <c r="A17" s="32">
        <v>9</v>
      </c>
      <c r="B17" s="36" t="s">
        <v>45</v>
      </c>
      <c r="C17" s="37">
        <v>54000</v>
      </c>
      <c r="D17" s="37">
        <v>0</v>
      </c>
      <c r="E17" s="38">
        <f t="shared" si="0"/>
        <v>54000</v>
      </c>
      <c r="F17" s="39">
        <v>54000</v>
      </c>
      <c r="G17" s="40">
        <v>0</v>
      </c>
      <c r="H17" s="41">
        <f t="shared" si="1"/>
        <v>54000</v>
      </c>
    </row>
    <row r="18" spans="1:8">
      <c r="A18" s="32">
        <v>10</v>
      </c>
      <c r="B18" s="36" t="s">
        <v>46</v>
      </c>
      <c r="C18" s="37">
        <v>21326639</v>
      </c>
      <c r="D18" s="37">
        <v>0</v>
      </c>
      <c r="E18" s="38">
        <f t="shared" si="0"/>
        <v>21326639</v>
      </c>
      <c r="F18" s="39">
        <v>19200419</v>
      </c>
      <c r="G18" s="40">
        <v>0</v>
      </c>
      <c r="H18" s="41">
        <f t="shared" si="1"/>
        <v>19200419</v>
      </c>
    </row>
    <row r="19" spans="1:8">
      <c r="A19" s="32">
        <v>11</v>
      </c>
      <c r="B19" s="36" t="s">
        <v>47</v>
      </c>
      <c r="C19" s="37">
        <v>4116531.84</v>
      </c>
      <c r="D19" s="37">
        <v>1269826</v>
      </c>
      <c r="E19" s="38">
        <f t="shared" si="0"/>
        <v>5386357.8399999999</v>
      </c>
      <c r="F19" s="39">
        <v>3600047.9249999523</v>
      </c>
      <c r="G19" s="40">
        <v>1395079</v>
      </c>
      <c r="H19" s="41">
        <f t="shared" si="1"/>
        <v>4995126.9249999523</v>
      </c>
    </row>
    <row r="20" spans="1:8">
      <c r="A20" s="32">
        <v>12</v>
      </c>
      <c r="B20" s="44" t="s">
        <v>48</v>
      </c>
      <c r="C20" s="38">
        <f>SUM(C7:C11)+SUM(C14:C19)</f>
        <v>204132310.91999999</v>
      </c>
      <c r="D20" s="38">
        <f>SUM(D7:D11)+SUM(D14:D19)</f>
        <v>431101215.92000002</v>
      </c>
      <c r="E20" s="38">
        <f>C20+D20</f>
        <v>635233526.84000003</v>
      </c>
      <c r="F20" s="38">
        <f>SUM(F7:F11)+SUM(F14:F19)</f>
        <v>157377968.19499993</v>
      </c>
      <c r="G20" s="38">
        <f>SUM(G7:G11)+SUM(G14:G19)</f>
        <v>355917549.73000002</v>
      </c>
      <c r="H20" s="41">
        <f t="shared" si="1"/>
        <v>513295517.92499995</v>
      </c>
    </row>
    <row r="21" spans="1:8">
      <c r="A21" s="32"/>
      <c r="B21" s="33" t="s">
        <v>49</v>
      </c>
      <c r="C21" s="45"/>
      <c r="D21" s="45"/>
      <c r="E21" s="45"/>
      <c r="F21" s="46"/>
      <c r="G21" s="47"/>
      <c r="H21" s="48"/>
    </row>
    <row r="22" spans="1:8">
      <c r="A22" s="32">
        <v>13</v>
      </c>
      <c r="B22" s="36" t="s">
        <v>50</v>
      </c>
      <c r="C22" s="37">
        <v>0</v>
      </c>
      <c r="D22" s="37">
        <v>94762420</v>
      </c>
      <c r="E22" s="38">
        <f>C22+D22</f>
        <v>94762420</v>
      </c>
      <c r="F22" s="39">
        <v>0</v>
      </c>
      <c r="G22" s="40">
        <v>92707575</v>
      </c>
      <c r="H22" s="41">
        <f t="shared" si="1"/>
        <v>92707575</v>
      </c>
    </row>
    <row r="23" spans="1:8">
      <c r="A23" s="32">
        <v>14</v>
      </c>
      <c r="B23" s="36" t="s">
        <v>51</v>
      </c>
      <c r="C23" s="37">
        <v>52873810.859999985</v>
      </c>
      <c r="D23" s="37">
        <v>52010805.110000014</v>
      </c>
      <c r="E23" s="38">
        <f t="shared" ref="E23:E40" si="3">C23+D23</f>
        <v>104884615.97</v>
      </c>
      <c r="F23" s="39">
        <v>40760746.64000003</v>
      </c>
      <c r="G23" s="40">
        <v>24398363.560000002</v>
      </c>
      <c r="H23" s="41">
        <f t="shared" si="1"/>
        <v>65159110.200000033</v>
      </c>
    </row>
    <row r="24" spans="1:8">
      <c r="A24" s="32">
        <v>15</v>
      </c>
      <c r="B24" s="36" t="s">
        <v>52</v>
      </c>
      <c r="C24" s="37">
        <v>5227254.6800000006</v>
      </c>
      <c r="D24" s="37">
        <v>11866506.23</v>
      </c>
      <c r="E24" s="38">
        <f t="shared" si="3"/>
        <v>17093760.91</v>
      </c>
      <c r="F24" s="39">
        <v>3130175.7200000011</v>
      </c>
      <c r="G24" s="40">
        <v>4980925.0600000005</v>
      </c>
      <c r="H24" s="41">
        <f t="shared" si="1"/>
        <v>8111100.7800000012</v>
      </c>
    </row>
    <row r="25" spans="1:8">
      <c r="A25" s="32">
        <v>16</v>
      </c>
      <c r="B25" s="36" t="s">
        <v>53</v>
      </c>
      <c r="C25" s="37">
        <v>25917593.130000003</v>
      </c>
      <c r="D25" s="37">
        <v>36894180.829999998</v>
      </c>
      <c r="E25" s="38">
        <f t="shared" si="3"/>
        <v>62811773.960000001</v>
      </c>
      <c r="F25" s="39">
        <v>5346041.45</v>
      </c>
      <c r="G25" s="40">
        <v>30727790.799999997</v>
      </c>
      <c r="H25" s="41">
        <f t="shared" si="1"/>
        <v>36073832.25</v>
      </c>
    </row>
    <row r="26" spans="1:8">
      <c r="A26" s="32">
        <v>17</v>
      </c>
      <c r="B26" s="36" t="s">
        <v>54</v>
      </c>
      <c r="C26" s="45"/>
      <c r="D26" s="45"/>
      <c r="E26" s="38">
        <f t="shared" si="3"/>
        <v>0</v>
      </c>
      <c r="F26" s="46"/>
      <c r="G26" s="47"/>
      <c r="H26" s="41">
        <f t="shared" si="1"/>
        <v>0</v>
      </c>
    </row>
    <row r="27" spans="1:8">
      <c r="A27" s="32">
        <v>18</v>
      </c>
      <c r="B27" s="36" t="s">
        <v>55</v>
      </c>
      <c r="C27" s="37">
        <v>0</v>
      </c>
      <c r="D27" s="37">
        <v>213892800</v>
      </c>
      <c r="E27" s="38">
        <f t="shared" si="3"/>
        <v>213892800</v>
      </c>
      <c r="F27" s="39">
        <v>0</v>
      </c>
      <c r="G27" s="40">
        <v>164892750</v>
      </c>
      <c r="H27" s="41">
        <f t="shared" si="1"/>
        <v>164892750</v>
      </c>
    </row>
    <row r="28" spans="1:8">
      <c r="A28" s="32">
        <v>19</v>
      </c>
      <c r="B28" s="36" t="s">
        <v>56</v>
      </c>
      <c r="C28" s="37">
        <v>908370</v>
      </c>
      <c r="D28" s="37">
        <v>5584182</v>
      </c>
      <c r="E28" s="38">
        <f t="shared" si="3"/>
        <v>6492552</v>
      </c>
      <c r="F28" s="39">
        <v>266957</v>
      </c>
      <c r="G28" s="40">
        <v>3842393</v>
      </c>
      <c r="H28" s="41">
        <f t="shared" si="1"/>
        <v>4109350</v>
      </c>
    </row>
    <row r="29" spans="1:8">
      <c r="A29" s="32">
        <v>20</v>
      </c>
      <c r="B29" s="36" t="s">
        <v>57</v>
      </c>
      <c r="C29" s="37">
        <v>3405504</v>
      </c>
      <c r="D29" s="37">
        <v>3586559</v>
      </c>
      <c r="E29" s="38">
        <f t="shared" si="3"/>
        <v>6992063</v>
      </c>
      <c r="F29" s="39">
        <v>2466914.6950000003</v>
      </c>
      <c r="G29" s="40">
        <v>3070733</v>
      </c>
      <c r="H29" s="41">
        <f t="shared" si="1"/>
        <v>5537647.6950000003</v>
      </c>
    </row>
    <row r="30" spans="1:8">
      <c r="A30" s="32">
        <v>21</v>
      </c>
      <c r="B30" s="36" t="s">
        <v>58</v>
      </c>
      <c r="C30" s="37">
        <v>0</v>
      </c>
      <c r="D30" s="37">
        <v>32766000</v>
      </c>
      <c r="E30" s="38">
        <f t="shared" si="3"/>
        <v>32766000</v>
      </c>
      <c r="F30" s="39">
        <v>0</v>
      </c>
      <c r="G30" s="40">
        <v>28677000</v>
      </c>
      <c r="H30" s="41">
        <f t="shared" si="1"/>
        <v>28677000</v>
      </c>
    </row>
    <row r="31" spans="1:8">
      <c r="A31" s="32">
        <v>22</v>
      </c>
      <c r="B31" s="44" t="s">
        <v>59</v>
      </c>
      <c r="C31" s="38">
        <f>SUM(C22:C30)</f>
        <v>88332532.669999987</v>
      </c>
      <c r="D31" s="38">
        <f>SUM(D22:D30)</f>
        <v>451363453.17000002</v>
      </c>
      <c r="E31" s="38">
        <f>C31+D31</f>
        <v>539695985.84000003</v>
      </c>
      <c r="F31" s="38">
        <f>SUM(F22:F30)</f>
        <v>51970835.505000032</v>
      </c>
      <c r="G31" s="38">
        <f>SUM(G22:G30)</f>
        <v>353297530.42000002</v>
      </c>
      <c r="H31" s="41">
        <f t="shared" si="1"/>
        <v>405268365.92500007</v>
      </c>
    </row>
    <row r="32" spans="1:8">
      <c r="A32" s="32"/>
      <c r="B32" s="33" t="s">
        <v>60</v>
      </c>
      <c r="C32" s="45"/>
      <c r="D32" s="45"/>
      <c r="E32" s="37"/>
      <c r="F32" s="46"/>
      <c r="G32" s="47"/>
      <c r="H32" s="48"/>
    </row>
    <row r="33" spans="1:8">
      <c r="A33" s="32">
        <v>23</v>
      </c>
      <c r="B33" s="36" t="s">
        <v>61</v>
      </c>
      <c r="C33" s="37">
        <v>76000000</v>
      </c>
      <c r="D33" s="45"/>
      <c r="E33" s="38">
        <f t="shared" si="3"/>
        <v>76000000</v>
      </c>
      <c r="F33" s="39">
        <v>76000000</v>
      </c>
      <c r="G33" s="47"/>
      <c r="H33" s="41">
        <f t="shared" si="1"/>
        <v>76000000</v>
      </c>
    </row>
    <row r="34" spans="1:8">
      <c r="A34" s="32">
        <v>24</v>
      </c>
      <c r="B34" s="36" t="s">
        <v>62</v>
      </c>
      <c r="C34" s="37">
        <v>0</v>
      </c>
      <c r="D34" s="45"/>
      <c r="E34" s="38">
        <f t="shared" si="3"/>
        <v>0</v>
      </c>
      <c r="F34" s="39">
        <v>0</v>
      </c>
      <c r="G34" s="47"/>
      <c r="H34" s="41">
        <f t="shared" si="1"/>
        <v>0</v>
      </c>
    </row>
    <row r="35" spans="1:8">
      <c r="A35" s="32">
        <v>25</v>
      </c>
      <c r="B35" s="43" t="s">
        <v>63</v>
      </c>
      <c r="C35" s="37">
        <v>0</v>
      </c>
      <c r="D35" s="45"/>
      <c r="E35" s="38">
        <f t="shared" si="3"/>
        <v>0</v>
      </c>
      <c r="F35" s="39">
        <v>0</v>
      </c>
      <c r="G35" s="47"/>
      <c r="H35" s="41">
        <f t="shared" si="1"/>
        <v>0</v>
      </c>
    </row>
    <row r="36" spans="1:8">
      <c r="A36" s="32">
        <v>26</v>
      </c>
      <c r="B36" s="36" t="s">
        <v>64</v>
      </c>
      <c r="C36" s="37">
        <v>0</v>
      </c>
      <c r="D36" s="45"/>
      <c r="E36" s="38">
        <f t="shared" si="3"/>
        <v>0</v>
      </c>
      <c r="F36" s="39">
        <v>0</v>
      </c>
      <c r="G36" s="47"/>
      <c r="H36" s="41">
        <f t="shared" si="1"/>
        <v>0</v>
      </c>
    </row>
    <row r="37" spans="1:8">
      <c r="A37" s="32">
        <v>27</v>
      </c>
      <c r="B37" s="36" t="s">
        <v>65</v>
      </c>
      <c r="C37" s="37">
        <v>0</v>
      </c>
      <c r="D37" s="45"/>
      <c r="E37" s="38">
        <f t="shared" si="3"/>
        <v>0</v>
      </c>
      <c r="F37" s="39">
        <v>0</v>
      </c>
      <c r="G37" s="47"/>
      <c r="H37" s="41">
        <f t="shared" si="1"/>
        <v>0</v>
      </c>
    </row>
    <row r="38" spans="1:8">
      <c r="A38" s="32">
        <v>28</v>
      </c>
      <c r="B38" s="36" t="s">
        <v>66</v>
      </c>
      <c r="C38" s="37">
        <v>17555742.000000007</v>
      </c>
      <c r="D38" s="45"/>
      <c r="E38" s="38">
        <f t="shared" si="3"/>
        <v>17555742.000000007</v>
      </c>
      <c r="F38" s="39">
        <v>30431319.999999993</v>
      </c>
      <c r="G38" s="47"/>
      <c r="H38" s="41">
        <f t="shared" si="1"/>
        <v>30431319.999999993</v>
      </c>
    </row>
    <row r="39" spans="1:8">
      <c r="A39" s="32">
        <v>29</v>
      </c>
      <c r="B39" s="36" t="s">
        <v>67</v>
      </c>
      <c r="C39" s="37">
        <v>1981799</v>
      </c>
      <c r="D39" s="45"/>
      <c r="E39" s="38">
        <f t="shared" si="3"/>
        <v>1981799</v>
      </c>
      <c r="F39" s="39">
        <v>1595832</v>
      </c>
      <c r="G39" s="47"/>
      <c r="H39" s="41">
        <f t="shared" si="1"/>
        <v>1595832</v>
      </c>
    </row>
    <row r="40" spans="1:8">
      <c r="A40" s="32">
        <v>30</v>
      </c>
      <c r="B40" s="315" t="s">
        <v>272</v>
      </c>
      <c r="C40" s="37">
        <v>95537541</v>
      </c>
      <c r="D40" s="45"/>
      <c r="E40" s="38">
        <f t="shared" si="3"/>
        <v>95537541</v>
      </c>
      <c r="F40" s="39">
        <v>108027152</v>
      </c>
      <c r="G40" s="47"/>
      <c r="H40" s="41">
        <f t="shared" si="1"/>
        <v>108027152</v>
      </c>
    </row>
    <row r="41" spans="1:8" ht="15" thickBot="1">
      <c r="A41" s="49">
        <v>31</v>
      </c>
      <c r="B41" s="50" t="s">
        <v>68</v>
      </c>
      <c r="C41" s="51">
        <f>C31+C40</f>
        <v>183870073.66999999</v>
      </c>
      <c r="D41" s="51">
        <f>D31+D40</f>
        <v>451363453.17000002</v>
      </c>
      <c r="E41" s="51">
        <f>C41+D41</f>
        <v>635233526.84000003</v>
      </c>
      <c r="F41" s="51">
        <f>F31+F40</f>
        <v>159997987.50500003</v>
      </c>
      <c r="G41" s="51">
        <f>G31+G40</f>
        <v>353297530.42000002</v>
      </c>
      <c r="H41" s="52">
        <f>F41+G41</f>
        <v>513295517.92500007</v>
      </c>
    </row>
    <row r="43" spans="1:8">
      <c r="B43" s="53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49" activePane="bottomRight" state="frozen"/>
      <selection activeCell="B9" sqref="B9"/>
      <selection pane="topRight" activeCell="B9" sqref="B9"/>
      <selection pane="bottomLeft" activeCell="B9" sqref="B9"/>
      <selection pane="bottomRight" activeCell="C1" sqref="C1:I1048576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31</v>
      </c>
      <c r="B1" s="3" t="str">
        <f>'Info '!C2</f>
        <v>JSC " Halyk Bank Georgia"</v>
      </c>
      <c r="C1" s="3"/>
    </row>
    <row r="2" spans="1:8">
      <c r="A2" s="2" t="s">
        <v>32</v>
      </c>
      <c r="B2" s="512">
        <f>'1. key ratios '!B2</f>
        <v>44196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55" t="s">
        <v>200</v>
      </c>
      <c r="B4" s="267" t="s">
        <v>23</v>
      </c>
      <c r="C4" s="25"/>
      <c r="D4" s="27"/>
      <c r="E4" s="27"/>
      <c r="F4" s="28"/>
      <c r="G4" s="28"/>
      <c r="H4" s="56" t="s">
        <v>74</v>
      </c>
    </row>
    <row r="5" spans="1:8">
      <c r="A5" s="57" t="s">
        <v>7</v>
      </c>
      <c r="B5" s="58"/>
      <c r="C5" s="519" t="s">
        <v>69</v>
      </c>
      <c r="D5" s="520"/>
      <c r="E5" s="521"/>
      <c r="F5" s="519" t="s">
        <v>73</v>
      </c>
      <c r="G5" s="520"/>
      <c r="H5" s="522"/>
    </row>
    <row r="6" spans="1:8">
      <c r="A6" s="59" t="s">
        <v>7</v>
      </c>
      <c r="B6" s="60"/>
      <c r="C6" s="61" t="s">
        <v>70</v>
      </c>
      <c r="D6" s="61" t="s">
        <v>71</v>
      </c>
      <c r="E6" s="61" t="s">
        <v>72</v>
      </c>
      <c r="F6" s="61" t="s">
        <v>70</v>
      </c>
      <c r="G6" s="61" t="s">
        <v>71</v>
      </c>
      <c r="H6" s="62" t="s">
        <v>72</v>
      </c>
    </row>
    <row r="7" spans="1:8">
      <c r="A7" s="63"/>
      <c r="B7" s="267" t="s">
        <v>199</v>
      </c>
      <c r="C7" s="64"/>
      <c r="D7" s="64"/>
      <c r="E7" s="64"/>
      <c r="F7" s="64"/>
      <c r="G7" s="64"/>
      <c r="H7" s="65"/>
    </row>
    <row r="8" spans="1:8">
      <c r="A8" s="63">
        <v>1</v>
      </c>
      <c r="B8" s="66" t="s">
        <v>198</v>
      </c>
      <c r="C8" s="64">
        <v>1307728</v>
      </c>
      <c r="D8" s="64">
        <v>-140423</v>
      </c>
      <c r="E8" s="67">
        <f t="shared" ref="E8:E22" si="0">C8+D8</f>
        <v>1167305</v>
      </c>
      <c r="F8" s="64">
        <v>1837829</v>
      </c>
      <c r="G8" s="64">
        <v>248444</v>
      </c>
      <c r="H8" s="68">
        <f t="shared" ref="H8:H22" si="1">F8+G8</f>
        <v>2086273</v>
      </c>
    </row>
    <row r="9" spans="1:8">
      <c r="A9" s="63">
        <v>2</v>
      </c>
      <c r="B9" s="66" t="s">
        <v>197</v>
      </c>
      <c r="C9" s="69">
        <f>C10+C11+C12+C13+C14+C15+C16+C17+C18</f>
        <v>12614560.420000002</v>
      </c>
      <c r="D9" s="69">
        <f>D10+D11+D12+D13+D14+D15+D16+D17+D18</f>
        <v>23042894.580000006</v>
      </c>
      <c r="E9" s="67">
        <f t="shared" si="0"/>
        <v>35657455.000000007</v>
      </c>
      <c r="F9" s="69">
        <f>F10+F11+F12+F13+F14+F15+F16+F17+F18</f>
        <v>11082081.050000001</v>
      </c>
      <c r="G9" s="69">
        <f>G10+G11+G12+G13+G14+G15+G16+G17+G18</f>
        <v>22687199.949999992</v>
      </c>
      <c r="H9" s="68">
        <f t="shared" si="1"/>
        <v>33769280.999999993</v>
      </c>
    </row>
    <row r="10" spans="1:8">
      <c r="A10" s="63">
        <v>2.1</v>
      </c>
      <c r="B10" s="70" t="s">
        <v>196</v>
      </c>
      <c r="C10" s="64">
        <v>0</v>
      </c>
      <c r="D10" s="64">
        <v>0</v>
      </c>
      <c r="E10" s="67">
        <f t="shared" si="0"/>
        <v>0</v>
      </c>
      <c r="F10" s="64">
        <v>0</v>
      </c>
      <c r="G10" s="64">
        <v>0</v>
      </c>
      <c r="H10" s="68">
        <f t="shared" si="1"/>
        <v>0</v>
      </c>
    </row>
    <row r="11" spans="1:8">
      <c r="A11" s="63">
        <v>2.2000000000000002</v>
      </c>
      <c r="B11" s="70" t="s">
        <v>195</v>
      </c>
      <c r="C11" s="64">
        <v>4117729.430000003</v>
      </c>
      <c r="D11" s="64">
        <v>13003073.520000005</v>
      </c>
      <c r="E11" s="67">
        <f t="shared" si="0"/>
        <v>17120802.950000007</v>
      </c>
      <c r="F11" s="64">
        <v>3811564.54</v>
      </c>
      <c r="G11" s="64">
        <v>11936019.36999999</v>
      </c>
      <c r="H11" s="68">
        <f t="shared" si="1"/>
        <v>15747583.909999989</v>
      </c>
    </row>
    <row r="12" spans="1:8">
      <c r="A12" s="63">
        <v>2.2999999999999998</v>
      </c>
      <c r="B12" s="70" t="s">
        <v>194</v>
      </c>
      <c r="C12" s="64">
        <v>0</v>
      </c>
      <c r="D12" s="64">
        <v>404319.3</v>
      </c>
      <c r="E12" s="67">
        <f t="shared" si="0"/>
        <v>404319.3</v>
      </c>
      <c r="F12" s="64"/>
      <c r="G12" s="64">
        <v>384971.5</v>
      </c>
      <c r="H12" s="68">
        <f t="shared" si="1"/>
        <v>384971.5</v>
      </c>
    </row>
    <row r="13" spans="1:8">
      <c r="A13" s="63">
        <v>2.4</v>
      </c>
      <c r="B13" s="70" t="s">
        <v>193</v>
      </c>
      <c r="C13" s="64">
        <v>92617.42</v>
      </c>
      <c r="D13" s="64">
        <v>799667.66000000015</v>
      </c>
      <c r="E13" s="67">
        <f t="shared" si="0"/>
        <v>892285.08000000019</v>
      </c>
      <c r="F13" s="64">
        <v>63244.859999999993</v>
      </c>
      <c r="G13" s="64">
        <v>1304988.98</v>
      </c>
      <c r="H13" s="68">
        <f t="shared" si="1"/>
        <v>1368233.84</v>
      </c>
    </row>
    <row r="14" spans="1:8">
      <c r="A14" s="63">
        <v>2.5</v>
      </c>
      <c r="B14" s="70" t="s">
        <v>192</v>
      </c>
      <c r="C14" s="64">
        <v>305786.51999999996</v>
      </c>
      <c r="D14" s="64">
        <v>2986857.2000000007</v>
      </c>
      <c r="E14" s="67">
        <f t="shared" si="0"/>
        <v>3292643.7200000007</v>
      </c>
      <c r="F14" s="64">
        <v>259368.74</v>
      </c>
      <c r="G14" s="64">
        <v>2732678.2799999993</v>
      </c>
      <c r="H14" s="68">
        <f t="shared" si="1"/>
        <v>2992047.0199999996</v>
      </c>
    </row>
    <row r="15" spans="1:8">
      <c r="A15" s="63">
        <v>2.6</v>
      </c>
      <c r="B15" s="70" t="s">
        <v>191</v>
      </c>
      <c r="C15" s="64">
        <v>0</v>
      </c>
      <c r="D15" s="64">
        <v>0</v>
      </c>
      <c r="E15" s="67">
        <f t="shared" si="0"/>
        <v>0</v>
      </c>
      <c r="F15" s="64"/>
      <c r="G15" s="64">
        <v>85002</v>
      </c>
      <c r="H15" s="68">
        <f t="shared" si="1"/>
        <v>85002</v>
      </c>
    </row>
    <row r="16" spans="1:8">
      <c r="A16" s="63">
        <v>2.7</v>
      </c>
      <c r="B16" s="70" t="s">
        <v>190</v>
      </c>
      <c r="C16" s="64">
        <v>17174.68</v>
      </c>
      <c r="D16" s="64">
        <v>2882.08</v>
      </c>
      <c r="E16" s="67">
        <f t="shared" si="0"/>
        <v>20056.760000000002</v>
      </c>
      <c r="F16" s="64">
        <v>4400.12</v>
      </c>
      <c r="G16" s="64">
        <v>9919.56</v>
      </c>
      <c r="H16" s="68">
        <f t="shared" si="1"/>
        <v>14319.68</v>
      </c>
    </row>
    <row r="17" spans="1:8">
      <c r="A17" s="63">
        <v>2.8</v>
      </c>
      <c r="B17" s="70" t="s">
        <v>189</v>
      </c>
      <c r="C17" s="64">
        <v>6838892</v>
      </c>
      <c r="D17" s="64">
        <v>5171017</v>
      </c>
      <c r="E17" s="67">
        <f t="shared" si="0"/>
        <v>12009909</v>
      </c>
      <c r="F17" s="64">
        <v>5623615</v>
      </c>
      <c r="G17" s="64">
        <v>5454387</v>
      </c>
      <c r="H17" s="68">
        <f t="shared" si="1"/>
        <v>11078002</v>
      </c>
    </row>
    <row r="18" spans="1:8">
      <c r="A18" s="63">
        <v>2.9</v>
      </c>
      <c r="B18" s="70" t="s">
        <v>188</v>
      </c>
      <c r="C18" s="64">
        <v>1242360.3700000001</v>
      </c>
      <c r="D18" s="64">
        <v>675077.82</v>
      </c>
      <c r="E18" s="67">
        <f t="shared" si="0"/>
        <v>1917438.19</v>
      </c>
      <c r="F18" s="64">
        <v>1319887.7900000003</v>
      </c>
      <c r="G18" s="64">
        <v>779233.25999999989</v>
      </c>
      <c r="H18" s="68">
        <f t="shared" si="1"/>
        <v>2099121.0500000003</v>
      </c>
    </row>
    <row r="19" spans="1:8">
      <c r="A19" s="63">
        <v>3</v>
      </c>
      <c r="B19" s="66" t="s">
        <v>187</v>
      </c>
      <c r="C19" s="64">
        <v>334931</v>
      </c>
      <c r="D19" s="64">
        <v>1008000</v>
      </c>
      <c r="E19" s="67">
        <f t="shared" si="0"/>
        <v>1342931</v>
      </c>
      <c r="F19" s="64">
        <v>1525788</v>
      </c>
      <c r="G19" s="64">
        <v>440067</v>
      </c>
      <c r="H19" s="68">
        <f t="shared" si="1"/>
        <v>1965855</v>
      </c>
    </row>
    <row r="20" spans="1:8">
      <c r="A20" s="63">
        <v>4</v>
      </c>
      <c r="B20" s="66" t="s">
        <v>186</v>
      </c>
      <c r="C20" s="64">
        <v>1586891</v>
      </c>
      <c r="D20" s="64">
        <v>0</v>
      </c>
      <c r="E20" s="67">
        <f t="shared" si="0"/>
        <v>1586891</v>
      </c>
      <c r="F20" s="64">
        <v>1613304</v>
      </c>
      <c r="G20" s="64">
        <v>0</v>
      </c>
      <c r="H20" s="68">
        <f t="shared" si="1"/>
        <v>1613304</v>
      </c>
    </row>
    <row r="21" spans="1:8">
      <c r="A21" s="63">
        <v>5</v>
      </c>
      <c r="B21" s="66" t="s">
        <v>185</v>
      </c>
      <c r="C21" s="64">
        <v>204233.69</v>
      </c>
      <c r="D21" s="64">
        <v>133106.37</v>
      </c>
      <c r="E21" s="67">
        <f t="shared" si="0"/>
        <v>337340.06</v>
      </c>
      <c r="F21" s="64">
        <v>195870.07</v>
      </c>
      <c r="G21" s="64">
        <v>83990.9</v>
      </c>
      <c r="H21" s="68">
        <f t="shared" si="1"/>
        <v>279860.96999999997</v>
      </c>
    </row>
    <row r="22" spans="1:8">
      <c r="A22" s="63">
        <v>6</v>
      </c>
      <c r="B22" s="71" t="s">
        <v>184</v>
      </c>
      <c r="C22" s="69">
        <f>C8+C9+C19+C20+C21</f>
        <v>16048344.110000001</v>
      </c>
      <c r="D22" s="69">
        <f>D8+D9+D19+D20+D21</f>
        <v>24043577.950000007</v>
      </c>
      <c r="E22" s="67">
        <f t="shared" si="0"/>
        <v>40091922.06000001</v>
      </c>
      <c r="F22" s="69">
        <f>F8+F9+F19+F20+F21</f>
        <v>16254872.120000001</v>
      </c>
      <c r="G22" s="69">
        <f>G8+G9+G19+G20+G21</f>
        <v>23459701.84999999</v>
      </c>
      <c r="H22" s="68">
        <f t="shared" si="1"/>
        <v>39714573.969999991</v>
      </c>
    </row>
    <row r="23" spans="1:8">
      <c r="A23" s="63"/>
      <c r="B23" s="267" t="s">
        <v>183</v>
      </c>
      <c r="C23" s="72"/>
      <c r="D23" s="72"/>
      <c r="E23" s="73"/>
      <c r="F23" s="72"/>
      <c r="G23" s="72"/>
      <c r="H23" s="74"/>
    </row>
    <row r="24" spans="1:8">
      <c r="A24" s="63">
        <v>7</v>
      </c>
      <c r="B24" s="66" t="s">
        <v>182</v>
      </c>
      <c r="C24" s="64">
        <v>2661742.54</v>
      </c>
      <c r="D24" s="64">
        <v>539620.86</v>
      </c>
      <c r="E24" s="67">
        <f t="shared" ref="E24:E31" si="2">C24+D24</f>
        <v>3201363.4</v>
      </c>
      <c r="F24" s="64">
        <v>2803394.15</v>
      </c>
      <c r="G24" s="64">
        <v>263586.92</v>
      </c>
      <c r="H24" s="68">
        <f t="shared" ref="H24:H31" si="3">F24+G24</f>
        <v>3066981.07</v>
      </c>
    </row>
    <row r="25" spans="1:8">
      <c r="A25" s="63">
        <v>8</v>
      </c>
      <c r="B25" s="66" t="s">
        <v>181</v>
      </c>
      <c r="C25" s="64">
        <v>806492.46</v>
      </c>
      <c r="D25" s="64">
        <v>1063267.1399999999</v>
      </c>
      <c r="E25" s="67">
        <f t="shared" si="2"/>
        <v>1869759.5999999999</v>
      </c>
      <c r="F25" s="64">
        <v>414523.85</v>
      </c>
      <c r="G25" s="64">
        <v>924051.08</v>
      </c>
      <c r="H25" s="68">
        <f t="shared" si="3"/>
        <v>1338574.93</v>
      </c>
    </row>
    <row r="26" spans="1:8">
      <c r="A26" s="63">
        <v>9</v>
      </c>
      <c r="B26" s="66" t="s">
        <v>180</v>
      </c>
      <c r="C26" s="64">
        <v>4196</v>
      </c>
      <c r="D26" s="64">
        <v>2675308</v>
      </c>
      <c r="E26" s="67">
        <f t="shared" si="2"/>
        <v>2679504</v>
      </c>
      <c r="F26" s="64">
        <v>14397</v>
      </c>
      <c r="G26" s="64">
        <v>2263674</v>
      </c>
      <c r="H26" s="68">
        <f t="shared" si="3"/>
        <v>2278071</v>
      </c>
    </row>
    <row r="27" spans="1:8">
      <c r="A27" s="63">
        <v>10</v>
      </c>
      <c r="B27" s="66" t="s">
        <v>179</v>
      </c>
      <c r="C27" s="64">
        <v>288549</v>
      </c>
      <c r="D27" s="64">
        <v>0</v>
      </c>
      <c r="E27" s="67">
        <f t="shared" si="2"/>
        <v>288549</v>
      </c>
      <c r="F27" s="64">
        <v>0</v>
      </c>
      <c r="G27" s="64">
        <v>0</v>
      </c>
      <c r="H27" s="68">
        <f t="shared" si="3"/>
        <v>0</v>
      </c>
    </row>
    <row r="28" spans="1:8">
      <c r="A28" s="63">
        <v>11</v>
      </c>
      <c r="B28" s="66" t="s">
        <v>178</v>
      </c>
      <c r="C28" s="64">
        <v>0</v>
      </c>
      <c r="D28" s="64">
        <v>5930374</v>
      </c>
      <c r="E28" s="67">
        <f t="shared" si="2"/>
        <v>5930374</v>
      </c>
      <c r="F28" s="64">
        <v>0</v>
      </c>
      <c r="G28" s="64">
        <v>8802580</v>
      </c>
      <c r="H28" s="68">
        <f t="shared" si="3"/>
        <v>8802580</v>
      </c>
    </row>
    <row r="29" spans="1:8">
      <c r="A29" s="63">
        <v>12</v>
      </c>
      <c r="B29" s="66" t="s">
        <v>177</v>
      </c>
      <c r="C29" s="64">
        <v>149380</v>
      </c>
      <c r="D29" s="64">
        <v>85230</v>
      </c>
      <c r="E29" s="67">
        <f t="shared" si="2"/>
        <v>234610</v>
      </c>
      <c r="F29" s="64">
        <v>150464</v>
      </c>
      <c r="G29" s="64">
        <v>81042</v>
      </c>
      <c r="H29" s="68">
        <f t="shared" si="3"/>
        <v>231506</v>
      </c>
    </row>
    <row r="30" spans="1:8">
      <c r="A30" s="63">
        <v>13</v>
      </c>
      <c r="B30" s="75" t="s">
        <v>176</v>
      </c>
      <c r="C30" s="69">
        <f>C24+C25+C26+C27+C28+C29</f>
        <v>3910360</v>
      </c>
      <c r="D30" s="69">
        <f>D24+D25+D26+D27+D28+D29</f>
        <v>10293800</v>
      </c>
      <c r="E30" s="67">
        <f t="shared" si="2"/>
        <v>14204160</v>
      </c>
      <c r="F30" s="69">
        <f>F24+F25+F26+F27+F28+F29</f>
        <v>3382779</v>
      </c>
      <c r="G30" s="69">
        <f>G24+G25+G26+G27+G28+G29</f>
        <v>12334934</v>
      </c>
      <c r="H30" s="68">
        <f t="shared" si="3"/>
        <v>15717713</v>
      </c>
    </row>
    <row r="31" spans="1:8">
      <c r="A31" s="63">
        <v>14</v>
      </c>
      <c r="B31" s="75" t="s">
        <v>175</v>
      </c>
      <c r="C31" s="69">
        <f>C22-C30</f>
        <v>12137984.110000001</v>
      </c>
      <c r="D31" s="69">
        <f>D22-D30</f>
        <v>13749777.950000007</v>
      </c>
      <c r="E31" s="67">
        <f t="shared" si="2"/>
        <v>25887762.06000001</v>
      </c>
      <c r="F31" s="69">
        <f>F22-F30</f>
        <v>12872093.120000001</v>
      </c>
      <c r="G31" s="69">
        <f>G22-G30</f>
        <v>11124767.84999999</v>
      </c>
      <c r="H31" s="68">
        <f t="shared" si="3"/>
        <v>23996860.969999991</v>
      </c>
    </row>
    <row r="32" spans="1:8">
      <c r="A32" s="63"/>
      <c r="B32" s="76"/>
      <c r="C32" s="76"/>
      <c r="D32" s="77"/>
      <c r="E32" s="73"/>
      <c r="F32" s="77"/>
      <c r="G32" s="77"/>
      <c r="H32" s="74"/>
    </row>
    <row r="33" spans="1:8">
      <c r="A33" s="63"/>
      <c r="B33" s="76" t="s">
        <v>174</v>
      </c>
      <c r="C33" s="72"/>
      <c r="D33" s="72"/>
      <c r="E33" s="73"/>
      <c r="F33" s="72"/>
      <c r="G33" s="72"/>
      <c r="H33" s="74"/>
    </row>
    <row r="34" spans="1:8">
      <c r="A34" s="63">
        <v>15</v>
      </c>
      <c r="B34" s="78" t="s">
        <v>173</v>
      </c>
      <c r="C34" s="79">
        <f>C35-C36</f>
        <v>734117</v>
      </c>
      <c r="D34" s="79">
        <f t="shared" ref="D34:H34" si="4">D35-D36</f>
        <v>646004</v>
      </c>
      <c r="E34" s="79">
        <f t="shared" si="4"/>
        <v>1380121</v>
      </c>
      <c r="F34" s="79">
        <f t="shared" si="4"/>
        <v>805777</v>
      </c>
      <c r="G34" s="79">
        <f t="shared" si="4"/>
        <v>909912</v>
      </c>
      <c r="H34" s="79">
        <f t="shared" si="4"/>
        <v>1715689</v>
      </c>
    </row>
    <row r="35" spans="1:8">
      <c r="A35" s="63">
        <v>15.1</v>
      </c>
      <c r="B35" s="70" t="s">
        <v>172</v>
      </c>
      <c r="C35" s="64">
        <v>978236</v>
      </c>
      <c r="D35" s="64">
        <v>1514841</v>
      </c>
      <c r="E35" s="67">
        <f t="shared" ref="E35:E45" si="5">C35+D35</f>
        <v>2493077</v>
      </c>
      <c r="F35" s="64">
        <v>1121713</v>
      </c>
      <c r="G35" s="64">
        <v>1732989</v>
      </c>
      <c r="H35" s="67">
        <f t="shared" ref="H35:H45" si="6">F35+G35</f>
        <v>2854702</v>
      </c>
    </row>
    <row r="36" spans="1:8">
      <c r="A36" s="63">
        <v>15.2</v>
      </c>
      <c r="B36" s="70" t="s">
        <v>171</v>
      </c>
      <c r="C36" s="64">
        <v>244119</v>
      </c>
      <c r="D36" s="64">
        <v>868837</v>
      </c>
      <c r="E36" s="67">
        <f t="shared" si="5"/>
        <v>1112956</v>
      </c>
      <c r="F36" s="64">
        <v>315936</v>
      </c>
      <c r="G36" s="64">
        <v>823077</v>
      </c>
      <c r="H36" s="67">
        <f t="shared" si="6"/>
        <v>1139013</v>
      </c>
    </row>
    <row r="37" spans="1:8">
      <c r="A37" s="63">
        <v>16</v>
      </c>
      <c r="B37" s="66" t="s">
        <v>170</v>
      </c>
      <c r="C37" s="64">
        <v>0</v>
      </c>
      <c r="D37" s="64">
        <v>0</v>
      </c>
      <c r="E37" s="67">
        <f t="shared" si="5"/>
        <v>0</v>
      </c>
      <c r="F37" s="64">
        <v>0</v>
      </c>
      <c r="G37" s="64">
        <v>0</v>
      </c>
      <c r="H37" s="67">
        <f t="shared" si="6"/>
        <v>0</v>
      </c>
    </row>
    <row r="38" spans="1:8">
      <c r="A38" s="63">
        <v>17</v>
      </c>
      <c r="B38" s="66" t="s">
        <v>169</v>
      </c>
      <c r="C38" s="64">
        <v>0</v>
      </c>
      <c r="D38" s="64">
        <v>0</v>
      </c>
      <c r="E38" s="67">
        <f t="shared" si="5"/>
        <v>0</v>
      </c>
      <c r="F38" s="64">
        <v>0</v>
      </c>
      <c r="G38" s="64">
        <v>0</v>
      </c>
      <c r="H38" s="67">
        <f t="shared" si="6"/>
        <v>0</v>
      </c>
    </row>
    <row r="39" spans="1:8">
      <c r="A39" s="63">
        <v>18</v>
      </c>
      <c r="B39" s="66" t="s">
        <v>168</v>
      </c>
      <c r="C39" s="64">
        <v>0</v>
      </c>
      <c r="D39" s="64">
        <v>0</v>
      </c>
      <c r="E39" s="67">
        <f t="shared" si="5"/>
        <v>0</v>
      </c>
      <c r="F39" s="64">
        <v>0</v>
      </c>
      <c r="G39" s="64">
        <v>0</v>
      </c>
      <c r="H39" s="67">
        <f t="shared" si="6"/>
        <v>0</v>
      </c>
    </row>
    <row r="40" spans="1:8">
      <c r="A40" s="63">
        <v>19</v>
      </c>
      <c r="B40" s="66" t="s">
        <v>167</v>
      </c>
      <c r="C40" s="64">
        <v>495036</v>
      </c>
      <c r="D40" s="64"/>
      <c r="E40" s="67">
        <f t="shared" si="5"/>
        <v>495036</v>
      </c>
      <c r="F40" s="64">
        <v>1735664</v>
      </c>
      <c r="G40" s="64"/>
      <c r="H40" s="67">
        <f t="shared" si="6"/>
        <v>1735664</v>
      </c>
    </row>
    <row r="41" spans="1:8">
      <c r="A41" s="63">
        <v>20</v>
      </c>
      <c r="B41" s="66" t="s">
        <v>166</v>
      </c>
      <c r="C41" s="64">
        <v>1049529</v>
      </c>
      <c r="D41" s="64"/>
      <c r="E41" s="67">
        <f t="shared" si="5"/>
        <v>1049529</v>
      </c>
      <c r="F41" s="64">
        <v>-554966</v>
      </c>
      <c r="G41" s="64"/>
      <c r="H41" s="67">
        <f t="shared" si="6"/>
        <v>-554966</v>
      </c>
    </row>
    <row r="42" spans="1:8">
      <c r="A42" s="63">
        <v>21</v>
      </c>
      <c r="B42" s="66" t="s">
        <v>165</v>
      </c>
      <c r="C42" s="64">
        <v>-328</v>
      </c>
      <c r="D42" s="64"/>
      <c r="E42" s="67">
        <f t="shared" si="5"/>
        <v>-328</v>
      </c>
      <c r="F42" s="64">
        <v>-5541</v>
      </c>
      <c r="G42" s="64"/>
      <c r="H42" s="67">
        <f t="shared" si="6"/>
        <v>-5541</v>
      </c>
    </row>
    <row r="43" spans="1:8">
      <c r="A43" s="63">
        <v>22</v>
      </c>
      <c r="B43" s="66" t="s">
        <v>164</v>
      </c>
      <c r="C43" s="64">
        <v>1050.31</v>
      </c>
      <c r="D43" s="64">
        <v>914.62999999999988</v>
      </c>
      <c r="E43" s="67">
        <f t="shared" si="5"/>
        <v>1964.9399999999998</v>
      </c>
      <c r="F43" s="64">
        <v>2101.9299999999998</v>
      </c>
      <c r="G43" s="64">
        <v>316.10000000000002</v>
      </c>
      <c r="H43" s="67">
        <f t="shared" si="6"/>
        <v>2418.0299999999997</v>
      </c>
    </row>
    <row r="44" spans="1:8">
      <c r="A44" s="63">
        <v>23</v>
      </c>
      <c r="B44" s="66" t="s">
        <v>163</v>
      </c>
      <c r="C44" s="64">
        <v>190407</v>
      </c>
      <c r="D44" s="64">
        <v>30045</v>
      </c>
      <c r="E44" s="67">
        <f t="shared" si="5"/>
        <v>220452</v>
      </c>
      <c r="F44" s="64">
        <v>108155</v>
      </c>
      <c r="G44" s="64">
        <v>1351</v>
      </c>
      <c r="H44" s="67">
        <f t="shared" si="6"/>
        <v>109506</v>
      </c>
    </row>
    <row r="45" spans="1:8">
      <c r="A45" s="63">
        <v>24</v>
      </c>
      <c r="B45" s="75" t="s">
        <v>279</v>
      </c>
      <c r="C45" s="69">
        <f>C34+C37+C38+C39+C40+C41+C42+C43+C44</f>
        <v>2469811.31</v>
      </c>
      <c r="D45" s="69">
        <f>D34+D37+D38+D39+D40+D41+D42+D43+D44</f>
        <v>676963.63</v>
      </c>
      <c r="E45" s="67">
        <f t="shared" si="5"/>
        <v>3146774.94</v>
      </c>
      <c r="F45" s="69">
        <f>F34+F37+F38+F39+F40+F41+F42+F43+F44</f>
        <v>2091190.93</v>
      </c>
      <c r="G45" s="69">
        <f>G34+G37+G38+G39+G40+G41+G42+G43+G44</f>
        <v>911579.1</v>
      </c>
      <c r="H45" s="67">
        <f t="shared" si="6"/>
        <v>3002770.03</v>
      </c>
    </row>
    <row r="46" spans="1:8">
      <c r="A46" s="63"/>
      <c r="B46" s="267" t="s">
        <v>162</v>
      </c>
      <c r="C46" s="72"/>
      <c r="D46" s="72"/>
      <c r="E46" s="73"/>
      <c r="F46" s="72"/>
      <c r="G46" s="72"/>
      <c r="H46" s="74"/>
    </row>
    <row r="47" spans="1:8">
      <c r="A47" s="63">
        <v>25</v>
      </c>
      <c r="B47" s="66" t="s">
        <v>161</v>
      </c>
      <c r="C47" s="64">
        <v>101966</v>
      </c>
      <c r="D47" s="64">
        <v>122548</v>
      </c>
      <c r="E47" s="67">
        <f t="shared" ref="E47:E54" si="7">C47+D47</f>
        <v>224514</v>
      </c>
      <c r="F47" s="64">
        <v>750324</v>
      </c>
      <c r="G47" s="64"/>
      <c r="H47" s="68">
        <f t="shared" ref="H47:H54" si="8">F47+G47</f>
        <v>750324</v>
      </c>
    </row>
    <row r="48" spans="1:8">
      <c r="A48" s="63">
        <v>26</v>
      </c>
      <c r="B48" s="66" t="s">
        <v>160</v>
      </c>
      <c r="C48" s="64">
        <v>460326</v>
      </c>
      <c r="D48" s="64">
        <v>2148</v>
      </c>
      <c r="E48" s="67">
        <f t="shared" si="7"/>
        <v>462474</v>
      </c>
      <c r="F48" s="64">
        <v>482715</v>
      </c>
      <c r="G48" s="64">
        <v>53481</v>
      </c>
      <c r="H48" s="68">
        <f t="shared" si="8"/>
        <v>536196</v>
      </c>
    </row>
    <row r="49" spans="1:8">
      <c r="A49" s="63">
        <v>27</v>
      </c>
      <c r="B49" s="66" t="s">
        <v>159</v>
      </c>
      <c r="C49" s="64">
        <v>8267693</v>
      </c>
      <c r="D49" s="64"/>
      <c r="E49" s="67">
        <f t="shared" si="7"/>
        <v>8267693</v>
      </c>
      <c r="F49" s="64">
        <v>7933045</v>
      </c>
      <c r="G49" s="64"/>
      <c r="H49" s="68">
        <f t="shared" si="8"/>
        <v>7933045</v>
      </c>
    </row>
    <row r="50" spans="1:8">
      <c r="A50" s="63">
        <v>28</v>
      </c>
      <c r="B50" s="66" t="s">
        <v>158</v>
      </c>
      <c r="C50" s="64">
        <v>44748</v>
      </c>
      <c r="D50" s="64"/>
      <c r="E50" s="67">
        <f t="shared" si="7"/>
        <v>44748</v>
      </c>
      <c r="F50" s="64">
        <v>29794</v>
      </c>
      <c r="G50" s="64"/>
      <c r="H50" s="68">
        <f t="shared" si="8"/>
        <v>29794</v>
      </c>
    </row>
    <row r="51" spans="1:8">
      <c r="A51" s="63">
        <v>29</v>
      </c>
      <c r="B51" s="66" t="s">
        <v>157</v>
      </c>
      <c r="C51" s="64">
        <v>2105224</v>
      </c>
      <c r="D51" s="64"/>
      <c r="E51" s="67">
        <f t="shared" si="7"/>
        <v>2105224</v>
      </c>
      <c r="F51" s="64">
        <v>1692330</v>
      </c>
      <c r="G51" s="64"/>
      <c r="H51" s="68">
        <f t="shared" si="8"/>
        <v>1692330</v>
      </c>
    </row>
    <row r="52" spans="1:8">
      <c r="A52" s="63">
        <v>30</v>
      </c>
      <c r="B52" s="66" t="s">
        <v>156</v>
      </c>
      <c r="C52" s="64">
        <v>2229171</v>
      </c>
      <c r="D52" s="64">
        <v>1235576</v>
      </c>
      <c r="E52" s="67">
        <f t="shared" si="7"/>
        <v>3464747</v>
      </c>
      <c r="F52" s="64">
        <v>1810151</v>
      </c>
      <c r="G52" s="64">
        <v>1140617</v>
      </c>
      <c r="H52" s="68">
        <f t="shared" si="8"/>
        <v>2950768</v>
      </c>
    </row>
    <row r="53" spans="1:8">
      <c r="A53" s="63">
        <v>31</v>
      </c>
      <c r="B53" s="75" t="s">
        <v>280</v>
      </c>
      <c r="C53" s="69">
        <f>C47+C48+C49+C50+C51+C52</f>
        <v>13209128</v>
      </c>
      <c r="D53" s="69">
        <f>D47+D48+D49+D50+D51+D52</f>
        <v>1360272</v>
      </c>
      <c r="E53" s="67">
        <f t="shared" si="7"/>
        <v>14569400</v>
      </c>
      <c r="F53" s="69">
        <f>F47+F48+F49+F50+F51+F52</f>
        <v>12698359</v>
      </c>
      <c r="G53" s="69">
        <f>G47+G48+G49+G50+G51+G52</f>
        <v>1194098</v>
      </c>
      <c r="H53" s="67">
        <f t="shared" si="8"/>
        <v>13892457</v>
      </c>
    </row>
    <row r="54" spans="1:8">
      <c r="A54" s="63">
        <v>32</v>
      </c>
      <c r="B54" s="75" t="s">
        <v>281</v>
      </c>
      <c r="C54" s="69">
        <f>C45-C53</f>
        <v>-10739316.689999999</v>
      </c>
      <c r="D54" s="69">
        <f>D45-D53</f>
        <v>-683308.37</v>
      </c>
      <c r="E54" s="67">
        <f t="shared" si="7"/>
        <v>-11422625.059999999</v>
      </c>
      <c r="F54" s="69">
        <f>F45-F53</f>
        <v>-10607168.07</v>
      </c>
      <c r="G54" s="69">
        <f>G45-G53</f>
        <v>-282518.90000000002</v>
      </c>
      <c r="H54" s="67">
        <f t="shared" si="8"/>
        <v>-10889686.970000001</v>
      </c>
    </row>
    <row r="55" spans="1:8">
      <c r="A55" s="63"/>
      <c r="B55" s="76"/>
      <c r="C55" s="77"/>
      <c r="D55" s="77"/>
      <c r="E55" s="73"/>
      <c r="F55" s="77"/>
      <c r="G55" s="77"/>
      <c r="H55" s="74"/>
    </row>
    <row r="56" spans="1:8">
      <c r="A56" s="63">
        <v>33</v>
      </c>
      <c r="B56" s="75" t="s">
        <v>155</v>
      </c>
      <c r="C56" s="69">
        <f>C31+C54</f>
        <v>1398667.4200000018</v>
      </c>
      <c r="D56" s="69">
        <f>D31+D54</f>
        <v>13066469.580000008</v>
      </c>
      <c r="E56" s="67">
        <f>C56+D56</f>
        <v>14465137.000000009</v>
      </c>
      <c r="F56" s="69">
        <f>F31+F54</f>
        <v>2264925.0500000007</v>
      </c>
      <c r="G56" s="69">
        <f>G31+G54</f>
        <v>10842248.94999999</v>
      </c>
      <c r="H56" s="68">
        <f>F56+G56</f>
        <v>13107173.999999991</v>
      </c>
    </row>
    <row r="57" spans="1:8">
      <c r="A57" s="63"/>
      <c r="B57" s="76"/>
      <c r="C57" s="77"/>
      <c r="D57" s="77"/>
      <c r="E57" s="73"/>
      <c r="F57" s="77"/>
      <c r="G57" s="77"/>
      <c r="H57" s="74"/>
    </row>
    <row r="58" spans="1:8">
      <c r="A58" s="63">
        <v>34</v>
      </c>
      <c r="B58" s="66" t="s">
        <v>154</v>
      </c>
      <c r="C58" s="64">
        <v>23936122</v>
      </c>
      <c r="D58" s="64"/>
      <c r="E58" s="67">
        <f>C58+D58</f>
        <v>23936122</v>
      </c>
      <c r="F58" s="64">
        <v>3667663</v>
      </c>
      <c r="G58" s="64"/>
      <c r="H58" s="68">
        <f>F58+G58</f>
        <v>3667663</v>
      </c>
    </row>
    <row r="59" spans="1:8" s="268" customFormat="1">
      <c r="A59" s="63">
        <v>35</v>
      </c>
      <c r="B59" s="66" t="s">
        <v>153</v>
      </c>
      <c r="C59" s="64">
        <v>0</v>
      </c>
      <c r="D59" s="64"/>
      <c r="E59" s="67">
        <f>C59+D59</f>
        <v>0</v>
      </c>
      <c r="F59" s="64">
        <v>0</v>
      </c>
      <c r="G59" s="64"/>
      <c r="H59" s="68">
        <f>F59+G59</f>
        <v>0</v>
      </c>
    </row>
    <row r="60" spans="1:8">
      <c r="A60" s="63">
        <v>36</v>
      </c>
      <c r="B60" s="66" t="s">
        <v>152</v>
      </c>
      <c r="C60" s="64">
        <v>3924701</v>
      </c>
      <c r="D60" s="64"/>
      <c r="E60" s="67">
        <f>C60+D60</f>
        <v>3924701</v>
      </c>
      <c r="F60" s="64">
        <v>806540</v>
      </c>
      <c r="G60" s="64"/>
      <c r="H60" s="68">
        <f>F60+G60</f>
        <v>806540</v>
      </c>
    </row>
    <row r="61" spans="1:8">
      <c r="A61" s="63">
        <v>37</v>
      </c>
      <c r="B61" s="75" t="s">
        <v>151</v>
      </c>
      <c r="C61" s="69">
        <f>C58+C59+C60</f>
        <v>27860823</v>
      </c>
      <c r="D61" s="69">
        <f>D58+D59+D60</f>
        <v>0</v>
      </c>
      <c r="E61" s="67">
        <f>C61+D61</f>
        <v>27860823</v>
      </c>
      <c r="F61" s="69">
        <f>F58+F59+F60</f>
        <v>4474203</v>
      </c>
      <c r="G61" s="69">
        <f>G58+G59+G60</f>
        <v>0</v>
      </c>
      <c r="H61" s="68">
        <f>F61+G61</f>
        <v>4474203</v>
      </c>
    </row>
    <row r="62" spans="1:8">
      <c r="A62" s="63"/>
      <c r="B62" s="80"/>
      <c r="C62" s="72"/>
      <c r="D62" s="72"/>
      <c r="E62" s="73"/>
      <c r="F62" s="72"/>
      <c r="G62" s="72"/>
      <c r="H62" s="74"/>
    </row>
    <row r="63" spans="1:8">
      <c r="A63" s="63">
        <v>38</v>
      </c>
      <c r="B63" s="81" t="s">
        <v>150</v>
      </c>
      <c r="C63" s="69">
        <f>C56-C61</f>
        <v>-26462155.579999998</v>
      </c>
      <c r="D63" s="69">
        <f>D56-D61</f>
        <v>13066469.580000008</v>
      </c>
      <c r="E63" s="67">
        <f>C63+D63</f>
        <v>-13395685.999999991</v>
      </c>
      <c r="F63" s="69">
        <f>F56-F61</f>
        <v>-2209277.9499999993</v>
      </c>
      <c r="G63" s="69">
        <f>G56-G61</f>
        <v>10842248.94999999</v>
      </c>
      <c r="H63" s="68">
        <f>F63+G63</f>
        <v>8632970.9999999907</v>
      </c>
    </row>
    <row r="64" spans="1:8">
      <c r="A64" s="59">
        <v>39</v>
      </c>
      <c r="B64" s="66" t="s">
        <v>149</v>
      </c>
      <c r="C64" s="82">
        <v>-501190</v>
      </c>
      <c r="D64" s="82"/>
      <c r="E64" s="67">
        <f>C64+D64</f>
        <v>-501190</v>
      </c>
      <c r="F64" s="82">
        <v>985563</v>
      </c>
      <c r="G64" s="82"/>
      <c r="H64" s="68">
        <f>F64+G64</f>
        <v>985563</v>
      </c>
    </row>
    <row r="65" spans="1:8">
      <c r="A65" s="63">
        <v>40</v>
      </c>
      <c r="B65" s="75" t="s">
        <v>148</v>
      </c>
      <c r="C65" s="69">
        <f>C63-C64</f>
        <v>-25960965.579999998</v>
      </c>
      <c r="D65" s="69">
        <f>D63-D64</f>
        <v>13066469.580000008</v>
      </c>
      <c r="E65" s="67">
        <f>C65+D65</f>
        <v>-12894495.999999991</v>
      </c>
      <c r="F65" s="69">
        <f>F63-F64</f>
        <v>-3194840.9499999993</v>
      </c>
      <c r="G65" s="69">
        <f>G63-G64</f>
        <v>10842248.94999999</v>
      </c>
      <c r="H65" s="68">
        <f>F65+G65</f>
        <v>7647407.9999999907</v>
      </c>
    </row>
    <row r="66" spans="1:8">
      <c r="A66" s="59">
        <v>41</v>
      </c>
      <c r="B66" s="66" t="s">
        <v>147</v>
      </c>
      <c r="C66" s="82"/>
      <c r="D66" s="82"/>
      <c r="E66" s="67">
        <f>C66+D66</f>
        <v>0</v>
      </c>
      <c r="F66" s="82"/>
      <c r="G66" s="82"/>
      <c r="H66" s="68">
        <f>F66+G66</f>
        <v>0</v>
      </c>
    </row>
    <row r="67" spans="1:8" ht="13.5" thickBot="1">
      <c r="A67" s="83">
        <v>42</v>
      </c>
      <c r="B67" s="84" t="s">
        <v>146</v>
      </c>
      <c r="C67" s="85">
        <f>C65+C66</f>
        <v>-25960965.579999998</v>
      </c>
      <c r="D67" s="85">
        <f>D65+D66</f>
        <v>13066469.580000008</v>
      </c>
      <c r="E67" s="86">
        <f>C67+D67</f>
        <v>-12894495.999999991</v>
      </c>
      <c r="F67" s="85">
        <f>F65+F66</f>
        <v>-3194840.9499999993</v>
      </c>
      <c r="G67" s="85">
        <f>G65+G66</f>
        <v>10842248.94999999</v>
      </c>
      <c r="H67" s="87">
        <f>F67+G67</f>
        <v>7647407.9999999907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C1" sqref="C1:H1048576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2.7109375" style="5" customWidth="1"/>
    <col min="9" max="16384" width="9.140625" style="5"/>
  </cols>
  <sheetData>
    <row r="1" spans="1:8">
      <c r="A1" s="2" t="s">
        <v>31</v>
      </c>
      <c r="B1" s="5" t="str">
        <f>'Info '!C2</f>
        <v>JSC " Halyk Bank Georgia"</v>
      </c>
    </row>
    <row r="2" spans="1:8">
      <c r="A2" s="2" t="s">
        <v>32</v>
      </c>
      <c r="B2" s="512">
        <f>'1. key ratios '!B2</f>
        <v>44196</v>
      </c>
    </row>
    <row r="3" spans="1:8">
      <c r="A3" s="4"/>
    </row>
    <row r="4" spans="1:8" ht="15" thickBot="1">
      <c r="A4" s="4" t="s">
        <v>75</v>
      </c>
      <c r="B4" s="4"/>
      <c r="C4" s="245"/>
      <c r="D4" s="245"/>
      <c r="E4" s="245"/>
      <c r="F4" s="246"/>
      <c r="G4" s="246"/>
      <c r="H4" s="247" t="s">
        <v>74</v>
      </c>
    </row>
    <row r="5" spans="1:8">
      <c r="A5" s="523" t="s">
        <v>7</v>
      </c>
      <c r="B5" s="525" t="s">
        <v>346</v>
      </c>
      <c r="C5" s="519" t="s">
        <v>69</v>
      </c>
      <c r="D5" s="520"/>
      <c r="E5" s="521"/>
      <c r="F5" s="519" t="s">
        <v>73</v>
      </c>
      <c r="G5" s="520"/>
      <c r="H5" s="522"/>
    </row>
    <row r="6" spans="1:8">
      <c r="A6" s="524"/>
      <c r="B6" s="526"/>
      <c r="C6" s="34" t="s">
        <v>293</v>
      </c>
      <c r="D6" s="34" t="s">
        <v>123</v>
      </c>
      <c r="E6" s="34" t="s">
        <v>110</v>
      </c>
      <c r="F6" s="34" t="s">
        <v>293</v>
      </c>
      <c r="G6" s="34" t="s">
        <v>123</v>
      </c>
      <c r="H6" s="35" t="s">
        <v>110</v>
      </c>
    </row>
    <row r="7" spans="1:8" s="20" customFormat="1">
      <c r="A7" s="248">
        <v>1</v>
      </c>
      <c r="B7" s="249" t="s">
        <v>379</v>
      </c>
      <c r="C7" s="40"/>
      <c r="D7" s="40"/>
      <c r="E7" s="250">
        <f>C7+D7</f>
        <v>0</v>
      </c>
      <c r="F7" s="40"/>
      <c r="G7" s="40"/>
      <c r="H7" s="41">
        <f t="shared" ref="H7:H53" si="0">F7+G7</f>
        <v>0</v>
      </c>
    </row>
    <row r="8" spans="1:8" s="20" customFormat="1">
      <c r="A8" s="248">
        <v>1.1000000000000001</v>
      </c>
      <c r="B8" s="303" t="s">
        <v>311</v>
      </c>
      <c r="C8" s="40">
        <v>6095949</v>
      </c>
      <c r="D8" s="40">
        <v>556034</v>
      </c>
      <c r="E8" s="250">
        <f t="shared" ref="E8:E53" si="1">C8+D8</f>
        <v>6651983</v>
      </c>
      <c r="F8" s="40">
        <v>5348645</v>
      </c>
      <c r="G8" s="40">
        <v>1797800</v>
      </c>
      <c r="H8" s="41">
        <f t="shared" si="0"/>
        <v>7146445</v>
      </c>
    </row>
    <row r="9" spans="1:8" s="20" customFormat="1">
      <c r="A9" s="248">
        <v>1.2</v>
      </c>
      <c r="B9" s="303" t="s">
        <v>312</v>
      </c>
      <c r="C9" s="40"/>
      <c r="D9" s="40"/>
      <c r="E9" s="250">
        <f t="shared" si="1"/>
        <v>0</v>
      </c>
      <c r="F9" s="40"/>
      <c r="G9" s="40"/>
      <c r="H9" s="41">
        <f t="shared" si="0"/>
        <v>0</v>
      </c>
    </row>
    <row r="10" spans="1:8" s="20" customFormat="1">
      <c r="A10" s="248">
        <v>1.3</v>
      </c>
      <c r="B10" s="303" t="s">
        <v>313</v>
      </c>
      <c r="C10" s="40">
        <v>7307694</v>
      </c>
      <c r="D10" s="40">
        <v>9632846</v>
      </c>
      <c r="E10" s="250">
        <f t="shared" si="1"/>
        <v>16940540</v>
      </c>
      <c r="F10" s="40">
        <v>18775858</v>
      </c>
      <c r="G10" s="40">
        <v>13641680</v>
      </c>
      <c r="H10" s="41">
        <f t="shared" si="0"/>
        <v>32417538</v>
      </c>
    </row>
    <row r="11" spans="1:8" s="20" customFormat="1">
      <c r="A11" s="248">
        <v>1.4</v>
      </c>
      <c r="B11" s="303" t="s">
        <v>294</v>
      </c>
      <c r="C11" s="40"/>
      <c r="D11" s="40"/>
      <c r="E11" s="250">
        <f t="shared" si="1"/>
        <v>0</v>
      </c>
      <c r="F11" s="40"/>
      <c r="G11" s="40"/>
      <c r="H11" s="41">
        <f t="shared" si="0"/>
        <v>0</v>
      </c>
    </row>
    <row r="12" spans="1:8" s="20" customFormat="1" ht="29.25" customHeight="1">
      <c r="A12" s="248">
        <v>2</v>
      </c>
      <c r="B12" s="252" t="s">
        <v>315</v>
      </c>
      <c r="C12" s="40"/>
      <c r="D12" s="40"/>
      <c r="E12" s="250">
        <f t="shared" si="1"/>
        <v>0</v>
      </c>
      <c r="F12" s="40"/>
      <c r="G12" s="40"/>
      <c r="H12" s="41">
        <f t="shared" si="0"/>
        <v>0</v>
      </c>
    </row>
    <row r="13" spans="1:8" s="20" customFormat="1" ht="19.899999999999999" customHeight="1">
      <c r="A13" s="248">
        <v>3</v>
      </c>
      <c r="B13" s="252" t="s">
        <v>314</v>
      </c>
      <c r="C13" s="40"/>
      <c r="D13" s="40"/>
      <c r="E13" s="250">
        <f t="shared" si="1"/>
        <v>0</v>
      </c>
      <c r="F13" s="40"/>
      <c r="G13" s="40"/>
      <c r="H13" s="41">
        <f t="shared" si="0"/>
        <v>0</v>
      </c>
    </row>
    <row r="14" spans="1:8" s="20" customFormat="1">
      <c r="A14" s="248">
        <v>3.1</v>
      </c>
      <c r="B14" s="304" t="s">
        <v>295</v>
      </c>
      <c r="C14" s="40"/>
      <c r="D14" s="40"/>
      <c r="E14" s="250">
        <f t="shared" si="1"/>
        <v>0</v>
      </c>
      <c r="F14" s="40"/>
      <c r="G14" s="40"/>
      <c r="H14" s="41">
        <f t="shared" si="0"/>
        <v>0</v>
      </c>
    </row>
    <row r="15" spans="1:8" s="20" customFormat="1">
      <c r="A15" s="248">
        <v>3.2</v>
      </c>
      <c r="B15" s="304" t="s">
        <v>296</v>
      </c>
      <c r="C15" s="40"/>
      <c r="D15" s="40"/>
      <c r="E15" s="250">
        <f t="shared" si="1"/>
        <v>0</v>
      </c>
      <c r="F15" s="40"/>
      <c r="G15" s="40"/>
      <c r="H15" s="41">
        <f t="shared" si="0"/>
        <v>0</v>
      </c>
    </row>
    <row r="16" spans="1:8" s="20" customFormat="1">
      <c r="A16" s="248">
        <v>4</v>
      </c>
      <c r="B16" s="307" t="s">
        <v>325</v>
      </c>
      <c r="C16" s="40"/>
      <c r="D16" s="40"/>
      <c r="E16" s="250">
        <f t="shared" si="1"/>
        <v>0</v>
      </c>
      <c r="F16" s="40"/>
      <c r="G16" s="40"/>
      <c r="H16" s="41">
        <f t="shared" si="0"/>
        <v>0</v>
      </c>
    </row>
    <row r="17" spans="1:8" s="20" customFormat="1">
      <c r="A17" s="248">
        <v>4.0999999999999996</v>
      </c>
      <c r="B17" s="304" t="s">
        <v>316</v>
      </c>
      <c r="C17" s="40">
        <v>6010879</v>
      </c>
      <c r="D17" s="40">
        <v>352413777</v>
      </c>
      <c r="E17" s="250">
        <f t="shared" si="1"/>
        <v>358424656</v>
      </c>
      <c r="F17" s="40">
        <v>5675558</v>
      </c>
      <c r="G17" s="40">
        <v>269401050</v>
      </c>
      <c r="H17" s="41">
        <f t="shared" si="0"/>
        <v>275076608</v>
      </c>
    </row>
    <row r="18" spans="1:8" s="20" customFormat="1">
      <c r="A18" s="248">
        <v>4.2</v>
      </c>
      <c r="B18" s="304" t="s">
        <v>310</v>
      </c>
      <c r="C18" s="40"/>
      <c r="D18" s="40"/>
      <c r="E18" s="250">
        <f t="shared" si="1"/>
        <v>0</v>
      </c>
      <c r="F18" s="40"/>
      <c r="G18" s="40"/>
      <c r="H18" s="41">
        <f t="shared" si="0"/>
        <v>0</v>
      </c>
    </row>
    <row r="19" spans="1:8" s="20" customFormat="1">
      <c r="A19" s="248">
        <v>5</v>
      </c>
      <c r="B19" s="252" t="s">
        <v>324</v>
      </c>
      <c r="C19" s="40"/>
      <c r="D19" s="40"/>
      <c r="E19" s="250">
        <f t="shared" si="1"/>
        <v>0</v>
      </c>
      <c r="F19" s="40"/>
      <c r="G19" s="40"/>
      <c r="H19" s="41">
        <f t="shared" si="0"/>
        <v>0</v>
      </c>
    </row>
    <row r="20" spans="1:8" s="20" customFormat="1">
      <c r="A20" s="248">
        <v>5.0999999999999996</v>
      </c>
      <c r="B20" s="305" t="s">
        <v>299</v>
      </c>
      <c r="C20" s="40">
        <v>1351811</v>
      </c>
      <c r="D20" s="40">
        <v>7562074</v>
      </c>
      <c r="E20" s="250">
        <f t="shared" si="1"/>
        <v>8913885</v>
      </c>
      <c r="F20" s="40">
        <v>762534</v>
      </c>
      <c r="G20" s="40">
        <v>4078838</v>
      </c>
      <c r="H20" s="41">
        <f t="shared" si="0"/>
        <v>4841372</v>
      </c>
    </row>
    <row r="21" spans="1:8" s="20" customFormat="1">
      <c r="A21" s="248">
        <v>5.2</v>
      </c>
      <c r="B21" s="305" t="s">
        <v>298</v>
      </c>
      <c r="C21" s="40"/>
      <c r="D21" s="40"/>
      <c r="E21" s="250">
        <f t="shared" si="1"/>
        <v>0</v>
      </c>
      <c r="F21" s="40"/>
      <c r="G21" s="40"/>
      <c r="H21" s="41">
        <f t="shared" si="0"/>
        <v>0</v>
      </c>
    </row>
    <row r="22" spans="1:8" s="20" customFormat="1">
      <c r="A22" s="248">
        <v>5.3</v>
      </c>
      <c r="B22" s="305" t="s">
        <v>297</v>
      </c>
      <c r="C22" s="40"/>
      <c r="D22" s="40"/>
      <c r="E22" s="250">
        <f t="shared" si="1"/>
        <v>0</v>
      </c>
      <c r="F22" s="40"/>
      <c r="G22" s="40"/>
      <c r="H22" s="41">
        <f t="shared" si="0"/>
        <v>0</v>
      </c>
    </row>
    <row r="23" spans="1:8" s="20" customFormat="1">
      <c r="A23" s="248" t="s">
        <v>16</v>
      </c>
      <c r="B23" s="253" t="s">
        <v>76</v>
      </c>
      <c r="C23" s="40">
        <v>22263011</v>
      </c>
      <c r="D23" s="40">
        <v>276862144</v>
      </c>
      <c r="E23" s="250">
        <f t="shared" si="1"/>
        <v>299125155</v>
      </c>
      <c r="F23" s="40">
        <v>27039252</v>
      </c>
      <c r="G23" s="40">
        <v>215332981</v>
      </c>
      <c r="H23" s="41">
        <f t="shared" si="0"/>
        <v>242372233</v>
      </c>
    </row>
    <row r="24" spans="1:8" s="20" customFormat="1">
      <c r="A24" s="248" t="s">
        <v>17</v>
      </c>
      <c r="B24" s="253" t="s">
        <v>77</v>
      </c>
      <c r="C24" s="40">
        <v>141084</v>
      </c>
      <c r="D24" s="40">
        <v>301530146</v>
      </c>
      <c r="E24" s="250">
        <f t="shared" si="1"/>
        <v>301671230</v>
      </c>
      <c r="F24" s="40">
        <v>451959</v>
      </c>
      <c r="G24" s="40">
        <v>293291976</v>
      </c>
      <c r="H24" s="41">
        <f t="shared" si="0"/>
        <v>293743935</v>
      </c>
    </row>
    <row r="25" spans="1:8" s="20" customFormat="1">
      <c r="A25" s="248" t="s">
        <v>18</v>
      </c>
      <c r="B25" s="253" t="s">
        <v>78</v>
      </c>
      <c r="C25" s="40">
        <v>0</v>
      </c>
      <c r="D25" s="40">
        <v>713037</v>
      </c>
      <c r="E25" s="250">
        <f t="shared" si="1"/>
        <v>713037</v>
      </c>
      <c r="F25" s="40">
        <v>0</v>
      </c>
      <c r="G25" s="40">
        <v>582057</v>
      </c>
      <c r="H25" s="41">
        <f t="shared" si="0"/>
        <v>582057</v>
      </c>
    </row>
    <row r="26" spans="1:8" s="20" customFormat="1">
      <c r="A26" s="248" t="s">
        <v>19</v>
      </c>
      <c r="B26" s="253" t="s">
        <v>79</v>
      </c>
      <c r="C26" s="40">
        <v>2295015</v>
      </c>
      <c r="D26" s="40">
        <v>134973835</v>
      </c>
      <c r="E26" s="250">
        <f t="shared" si="1"/>
        <v>137268850</v>
      </c>
      <c r="F26" s="40">
        <v>3371122</v>
      </c>
      <c r="G26" s="40">
        <v>118492055</v>
      </c>
      <c r="H26" s="41">
        <f t="shared" si="0"/>
        <v>121863177</v>
      </c>
    </row>
    <row r="27" spans="1:8" s="20" customFormat="1">
      <c r="A27" s="248" t="s">
        <v>20</v>
      </c>
      <c r="B27" s="253" t="s">
        <v>80</v>
      </c>
      <c r="C27" s="40">
        <v>34740</v>
      </c>
      <c r="D27" s="40">
        <v>47884154</v>
      </c>
      <c r="E27" s="250">
        <f t="shared" si="1"/>
        <v>47918894</v>
      </c>
      <c r="F27" s="40">
        <v>33784</v>
      </c>
      <c r="G27" s="40">
        <v>55013349</v>
      </c>
      <c r="H27" s="41">
        <f t="shared" si="0"/>
        <v>55047133</v>
      </c>
    </row>
    <row r="28" spans="1:8" s="20" customFormat="1">
      <c r="A28" s="248">
        <v>5.4</v>
      </c>
      <c r="B28" s="305" t="s">
        <v>300</v>
      </c>
      <c r="C28" s="40">
        <v>291626</v>
      </c>
      <c r="D28" s="40">
        <v>10199246</v>
      </c>
      <c r="E28" s="250">
        <f t="shared" si="1"/>
        <v>10490872</v>
      </c>
      <c r="F28" s="40">
        <v>1518657</v>
      </c>
      <c r="G28" s="40">
        <v>10390661</v>
      </c>
      <c r="H28" s="41">
        <f t="shared" si="0"/>
        <v>11909318</v>
      </c>
    </row>
    <row r="29" spans="1:8" s="20" customFormat="1">
      <c r="A29" s="248">
        <v>5.5</v>
      </c>
      <c r="B29" s="305" t="s">
        <v>301</v>
      </c>
      <c r="C29" s="40">
        <v>0</v>
      </c>
      <c r="D29" s="40">
        <v>0</v>
      </c>
      <c r="E29" s="250">
        <f t="shared" si="1"/>
        <v>0</v>
      </c>
      <c r="F29" s="40">
        <v>0</v>
      </c>
      <c r="G29" s="40">
        <v>0</v>
      </c>
      <c r="H29" s="41">
        <f t="shared" si="0"/>
        <v>0</v>
      </c>
    </row>
    <row r="30" spans="1:8" s="20" customFormat="1">
      <c r="A30" s="248">
        <v>5.6</v>
      </c>
      <c r="B30" s="305" t="s">
        <v>302</v>
      </c>
      <c r="C30" s="40"/>
      <c r="D30" s="40"/>
      <c r="E30" s="250">
        <f t="shared" si="1"/>
        <v>0</v>
      </c>
      <c r="F30" s="40"/>
      <c r="G30" s="40"/>
      <c r="H30" s="41">
        <f t="shared" si="0"/>
        <v>0</v>
      </c>
    </row>
    <row r="31" spans="1:8" s="20" customFormat="1">
      <c r="A31" s="248">
        <v>5.7</v>
      </c>
      <c r="B31" s="305" t="s">
        <v>80</v>
      </c>
      <c r="C31" s="40"/>
      <c r="D31" s="40"/>
      <c r="E31" s="250">
        <f t="shared" si="1"/>
        <v>0</v>
      </c>
      <c r="F31" s="40"/>
      <c r="G31" s="40"/>
      <c r="H31" s="41">
        <f t="shared" si="0"/>
        <v>0</v>
      </c>
    </row>
    <row r="32" spans="1:8" s="20" customFormat="1">
      <c r="A32" s="248">
        <v>6</v>
      </c>
      <c r="B32" s="252" t="s">
        <v>330</v>
      </c>
      <c r="C32" s="40"/>
      <c r="D32" s="40"/>
      <c r="E32" s="250">
        <f t="shared" si="1"/>
        <v>0</v>
      </c>
      <c r="F32" s="40"/>
      <c r="G32" s="40"/>
      <c r="H32" s="41">
        <f t="shared" si="0"/>
        <v>0</v>
      </c>
    </row>
    <row r="33" spans="1:8" s="20" customFormat="1">
      <c r="A33" s="248">
        <v>6.1</v>
      </c>
      <c r="B33" s="306" t="s">
        <v>320</v>
      </c>
      <c r="C33" s="40"/>
      <c r="D33" s="40">
        <v>11996966.210000001</v>
      </c>
      <c r="E33" s="250">
        <f t="shared" si="1"/>
        <v>11996966.210000001</v>
      </c>
      <c r="F33" s="40"/>
      <c r="G33" s="40">
        <v>17720659</v>
      </c>
      <c r="H33" s="41">
        <f t="shared" si="0"/>
        <v>17720659</v>
      </c>
    </row>
    <row r="34" spans="1:8" s="20" customFormat="1">
      <c r="A34" s="248">
        <v>6.2</v>
      </c>
      <c r="B34" s="306" t="s">
        <v>321</v>
      </c>
      <c r="C34" s="40"/>
      <c r="D34" s="40">
        <v>12874560</v>
      </c>
      <c r="E34" s="250">
        <f t="shared" si="1"/>
        <v>12874560</v>
      </c>
      <c r="F34" s="40"/>
      <c r="G34" s="40">
        <v>17206200</v>
      </c>
      <c r="H34" s="41">
        <f t="shared" si="0"/>
        <v>17206200</v>
      </c>
    </row>
    <row r="35" spans="1:8" s="20" customFormat="1">
      <c r="A35" s="248">
        <v>6.3</v>
      </c>
      <c r="B35" s="306" t="s">
        <v>317</v>
      </c>
      <c r="C35" s="40"/>
      <c r="D35" s="40"/>
      <c r="E35" s="250">
        <f t="shared" si="1"/>
        <v>0</v>
      </c>
      <c r="F35" s="40"/>
      <c r="G35" s="40"/>
      <c r="H35" s="41">
        <f t="shared" si="0"/>
        <v>0</v>
      </c>
    </row>
    <row r="36" spans="1:8" s="20" customFormat="1">
      <c r="A36" s="248">
        <v>6.4</v>
      </c>
      <c r="B36" s="306" t="s">
        <v>318</v>
      </c>
      <c r="C36" s="40"/>
      <c r="D36" s="40"/>
      <c r="E36" s="250">
        <f t="shared" si="1"/>
        <v>0</v>
      </c>
      <c r="F36" s="40"/>
      <c r="G36" s="40"/>
      <c r="H36" s="41">
        <f t="shared" si="0"/>
        <v>0</v>
      </c>
    </row>
    <row r="37" spans="1:8" s="20" customFormat="1">
      <c r="A37" s="248">
        <v>6.5</v>
      </c>
      <c r="B37" s="306" t="s">
        <v>319</v>
      </c>
      <c r="C37" s="40"/>
      <c r="D37" s="40"/>
      <c r="E37" s="250">
        <f t="shared" si="1"/>
        <v>0</v>
      </c>
      <c r="F37" s="40"/>
      <c r="G37" s="40"/>
      <c r="H37" s="41">
        <f t="shared" si="0"/>
        <v>0</v>
      </c>
    </row>
    <row r="38" spans="1:8" s="20" customFormat="1">
      <c r="A38" s="248">
        <v>6.6</v>
      </c>
      <c r="B38" s="306" t="s">
        <v>322</v>
      </c>
      <c r="C38" s="40"/>
      <c r="D38" s="40"/>
      <c r="E38" s="250">
        <f t="shared" si="1"/>
        <v>0</v>
      </c>
      <c r="F38" s="40"/>
      <c r="G38" s="40"/>
      <c r="H38" s="41">
        <f t="shared" si="0"/>
        <v>0</v>
      </c>
    </row>
    <row r="39" spans="1:8" s="20" customFormat="1">
      <c r="A39" s="248">
        <v>6.7</v>
      </c>
      <c r="B39" s="306" t="s">
        <v>323</v>
      </c>
      <c r="C39" s="40"/>
      <c r="D39" s="40"/>
      <c r="E39" s="250">
        <f t="shared" si="1"/>
        <v>0</v>
      </c>
      <c r="F39" s="40"/>
      <c r="G39" s="40"/>
      <c r="H39" s="41">
        <f t="shared" si="0"/>
        <v>0</v>
      </c>
    </row>
    <row r="40" spans="1:8" s="20" customFormat="1">
      <c r="A40" s="248">
        <v>7</v>
      </c>
      <c r="B40" s="252" t="s">
        <v>326</v>
      </c>
      <c r="C40" s="40"/>
      <c r="D40" s="40"/>
      <c r="E40" s="250">
        <f t="shared" si="1"/>
        <v>0</v>
      </c>
      <c r="F40" s="40"/>
      <c r="G40" s="40"/>
      <c r="H40" s="41">
        <f t="shared" si="0"/>
        <v>0</v>
      </c>
    </row>
    <row r="41" spans="1:8" s="20" customFormat="1">
      <c r="A41" s="248">
        <v>7.1</v>
      </c>
      <c r="B41" s="251" t="s">
        <v>327</v>
      </c>
      <c r="C41" s="40">
        <v>0</v>
      </c>
      <c r="D41" s="40">
        <v>0</v>
      </c>
      <c r="E41" s="250">
        <f t="shared" si="1"/>
        <v>0</v>
      </c>
      <c r="F41" s="40">
        <v>0</v>
      </c>
      <c r="G41" s="40">
        <v>0</v>
      </c>
      <c r="H41" s="41">
        <f t="shared" si="0"/>
        <v>0</v>
      </c>
    </row>
    <row r="42" spans="1:8" s="20" customFormat="1" ht="25.5">
      <c r="A42" s="248">
        <v>7.2</v>
      </c>
      <c r="B42" s="251" t="s">
        <v>328</v>
      </c>
      <c r="C42" s="40">
        <v>1244410.8299999987</v>
      </c>
      <c r="D42" s="40">
        <v>2567150.2400000007</v>
      </c>
      <c r="E42" s="250">
        <f t="shared" si="1"/>
        <v>3811561.0699999994</v>
      </c>
      <c r="F42" s="40">
        <v>181931.77000000008</v>
      </c>
      <c r="G42" s="40">
        <v>1145761.78</v>
      </c>
      <c r="H42" s="41">
        <f t="shared" si="0"/>
        <v>1327693.55</v>
      </c>
    </row>
    <row r="43" spans="1:8" s="20" customFormat="1" ht="25.5">
      <c r="A43" s="248">
        <v>7.3</v>
      </c>
      <c r="B43" s="251" t="s">
        <v>331</v>
      </c>
      <c r="C43" s="40">
        <v>18910</v>
      </c>
      <c r="D43" s="40">
        <v>84552</v>
      </c>
      <c r="E43" s="250">
        <f t="shared" si="1"/>
        <v>103462</v>
      </c>
      <c r="F43" s="40">
        <v>19179</v>
      </c>
      <c r="G43" s="40">
        <v>74000</v>
      </c>
      <c r="H43" s="41">
        <f t="shared" si="0"/>
        <v>93179</v>
      </c>
    </row>
    <row r="44" spans="1:8" s="20" customFormat="1" ht="25.5">
      <c r="A44" s="248">
        <v>7.4</v>
      </c>
      <c r="B44" s="251" t="s">
        <v>332</v>
      </c>
      <c r="C44" s="40">
        <v>721965.64999999991</v>
      </c>
      <c r="D44" s="40">
        <v>3461995.209999999</v>
      </c>
      <c r="E44" s="250">
        <f t="shared" si="1"/>
        <v>4183960.8599999989</v>
      </c>
      <c r="F44" s="40">
        <v>235742</v>
      </c>
      <c r="G44" s="40">
        <v>1784656</v>
      </c>
      <c r="H44" s="41">
        <f t="shared" si="0"/>
        <v>2020398</v>
      </c>
    </row>
    <row r="45" spans="1:8" s="20" customFormat="1">
      <c r="A45" s="248">
        <v>8</v>
      </c>
      <c r="B45" s="252" t="s">
        <v>309</v>
      </c>
      <c r="C45" s="40"/>
      <c r="D45" s="40"/>
      <c r="E45" s="250">
        <f t="shared" si="1"/>
        <v>0</v>
      </c>
      <c r="F45" s="40"/>
      <c r="G45" s="40"/>
      <c r="H45" s="41">
        <f t="shared" si="0"/>
        <v>0</v>
      </c>
    </row>
    <row r="46" spans="1:8" s="20" customFormat="1">
      <c r="A46" s="248">
        <v>8.1</v>
      </c>
      <c r="B46" s="304" t="s">
        <v>333</v>
      </c>
      <c r="C46" s="40"/>
      <c r="D46" s="40"/>
      <c r="E46" s="250">
        <f t="shared" si="1"/>
        <v>0</v>
      </c>
      <c r="F46" s="40"/>
      <c r="G46" s="40"/>
      <c r="H46" s="41">
        <f t="shared" si="0"/>
        <v>0</v>
      </c>
    </row>
    <row r="47" spans="1:8" s="20" customFormat="1">
      <c r="A47" s="248">
        <v>8.1999999999999993</v>
      </c>
      <c r="B47" s="304" t="s">
        <v>334</v>
      </c>
      <c r="C47" s="40"/>
      <c r="D47" s="40"/>
      <c r="E47" s="250">
        <f t="shared" si="1"/>
        <v>0</v>
      </c>
      <c r="F47" s="40"/>
      <c r="G47" s="40"/>
      <c r="H47" s="41">
        <f t="shared" si="0"/>
        <v>0</v>
      </c>
    </row>
    <row r="48" spans="1:8" s="20" customFormat="1">
      <c r="A48" s="248">
        <v>8.3000000000000007</v>
      </c>
      <c r="B48" s="304" t="s">
        <v>335</v>
      </c>
      <c r="C48" s="40"/>
      <c r="D48" s="40"/>
      <c r="E48" s="250">
        <f t="shared" si="1"/>
        <v>0</v>
      </c>
      <c r="F48" s="40"/>
      <c r="G48" s="40"/>
      <c r="H48" s="41">
        <f t="shared" si="0"/>
        <v>0</v>
      </c>
    </row>
    <row r="49" spans="1:8" s="20" customFormat="1">
      <c r="A49" s="248">
        <v>8.4</v>
      </c>
      <c r="B49" s="304" t="s">
        <v>336</v>
      </c>
      <c r="C49" s="40"/>
      <c r="D49" s="40"/>
      <c r="E49" s="250">
        <f t="shared" si="1"/>
        <v>0</v>
      </c>
      <c r="F49" s="40"/>
      <c r="G49" s="40"/>
      <c r="H49" s="41">
        <f t="shared" si="0"/>
        <v>0</v>
      </c>
    </row>
    <row r="50" spans="1:8" s="20" customFormat="1">
      <c r="A50" s="248">
        <v>8.5</v>
      </c>
      <c r="B50" s="304" t="s">
        <v>337</v>
      </c>
      <c r="C50" s="40"/>
      <c r="D50" s="40"/>
      <c r="E50" s="250">
        <f t="shared" si="1"/>
        <v>0</v>
      </c>
      <c r="F50" s="40"/>
      <c r="G50" s="40"/>
      <c r="H50" s="41">
        <f t="shared" si="0"/>
        <v>0</v>
      </c>
    </row>
    <row r="51" spans="1:8" s="20" customFormat="1">
      <c r="A51" s="248">
        <v>8.6</v>
      </c>
      <c r="B51" s="304" t="s">
        <v>338</v>
      </c>
      <c r="C51" s="40"/>
      <c r="D51" s="40"/>
      <c r="E51" s="250">
        <f t="shared" si="1"/>
        <v>0</v>
      </c>
      <c r="F51" s="40"/>
      <c r="G51" s="40"/>
      <c r="H51" s="41">
        <f t="shared" si="0"/>
        <v>0</v>
      </c>
    </row>
    <row r="52" spans="1:8" s="20" customFormat="1">
      <c r="A52" s="248">
        <v>8.6999999999999993</v>
      </c>
      <c r="B52" s="304" t="s">
        <v>339</v>
      </c>
      <c r="C52" s="40"/>
      <c r="D52" s="40"/>
      <c r="E52" s="250">
        <f t="shared" si="1"/>
        <v>0</v>
      </c>
      <c r="F52" s="40"/>
      <c r="G52" s="40"/>
      <c r="H52" s="41">
        <f t="shared" si="0"/>
        <v>0</v>
      </c>
    </row>
    <row r="53" spans="1:8" s="20" customFormat="1" ht="15" thickBot="1">
      <c r="A53" s="254">
        <v>9</v>
      </c>
      <c r="B53" s="255" t="s">
        <v>329</v>
      </c>
      <c r="C53" s="256"/>
      <c r="D53" s="256"/>
      <c r="E53" s="257">
        <f t="shared" si="1"/>
        <v>0</v>
      </c>
      <c r="F53" s="256"/>
      <c r="G53" s="256"/>
      <c r="H53" s="52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6" sqref="C6:D13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54" customWidth="1"/>
    <col min="12" max="16384" width="9.140625" style="54"/>
  </cols>
  <sheetData>
    <row r="1" spans="1:8">
      <c r="A1" s="2" t="s">
        <v>31</v>
      </c>
      <c r="B1" s="3" t="str">
        <f>'Info '!C2</f>
        <v>JSC " Halyk Bank Georgia"</v>
      </c>
      <c r="C1" s="3"/>
    </row>
    <row r="2" spans="1:8">
      <c r="A2" s="2" t="s">
        <v>32</v>
      </c>
      <c r="B2" s="512">
        <f>'1. key ratios '!B2</f>
        <v>44196</v>
      </c>
      <c r="C2" s="6"/>
      <c r="D2" s="7"/>
      <c r="E2" s="88"/>
      <c r="F2" s="88"/>
      <c r="G2" s="88"/>
      <c r="H2" s="88"/>
    </row>
    <row r="3" spans="1:8">
      <c r="A3" s="2"/>
      <c r="B3" s="3"/>
      <c r="C3" s="6"/>
      <c r="D3" s="7"/>
      <c r="E3" s="88"/>
      <c r="F3" s="88"/>
      <c r="G3" s="88"/>
      <c r="H3" s="88"/>
    </row>
    <row r="4" spans="1:8" ht="15" customHeight="1" thickBot="1">
      <c r="A4" s="7" t="s">
        <v>203</v>
      </c>
      <c r="B4" s="191" t="s">
        <v>303</v>
      </c>
      <c r="D4" s="89" t="s">
        <v>74</v>
      </c>
    </row>
    <row r="5" spans="1:8" ht="15" customHeight="1">
      <c r="A5" s="289" t="s">
        <v>7</v>
      </c>
      <c r="B5" s="290"/>
      <c r="C5" s="413" t="s">
        <v>521</v>
      </c>
      <c r="D5" s="414" t="s">
        <v>519</v>
      </c>
    </row>
    <row r="6" spans="1:8" ht="15" customHeight="1">
      <c r="A6" s="90">
        <v>1</v>
      </c>
      <c r="B6" s="404" t="s">
        <v>307</v>
      </c>
      <c r="C6" s="406">
        <f>C7+C9+C10</f>
        <v>592723830.91860008</v>
      </c>
      <c r="D6" s="407">
        <f>D7+D9+D10</f>
        <v>556703144.77279997</v>
      </c>
    </row>
    <row r="7" spans="1:8" ht="15" customHeight="1">
      <c r="A7" s="90">
        <v>1.1000000000000001</v>
      </c>
      <c r="B7" s="404" t="s">
        <v>486</v>
      </c>
      <c r="C7" s="408">
        <v>585557871.23259997</v>
      </c>
      <c r="D7" s="409">
        <v>547255824.30379987</v>
      </c>
    </row>
    <row r="8" spans="1:8">
      <c r="A8" s="90" t="s">
        <v>15</v>
      </c>
      <c r="B8" s="404" t="s">
        <v>202</v>
      </c>
      <c r="C8" s="408"/>
      <c r="D8" s="409"/>
    </row>
    <row r="9" spans="1:8" ht="15" customHeight="1">
      <c r="A9" s="90">
        <v>1.2</v>
      </c>
      <c r="B9" s="405" t="s">
        <v>201</v>
      </c>
      <c r="C9" s="408">
        <v>6926020.3660000004</v>
      </c>
      <c r="D9" s="409">
        <v>9113852.6490000021</v>
      </c>
    </row>
    <row r="10" spans="1:8" ht="15" customHeight="1">
      <c r="A10" s="90">
        <v>1.3</v>
      </c>
      <c r="B10" s="404" t="s">
        <v>29</v>
      </c>
      <c r="C10" s="410">
        <v>239939.32</v>
      </c>
      <c r="D10" s="409">
        <v>333467.82</v>
      </c>
    </row>
    <row r="11" spans="1:8" ht="15" customHeight="1">
      <c r="A11" s="90">
        <v>2</v>
      </c>
      <c r="B11" s="404" t="s">
        <v>304</v>
      </c>
      <c r="C11" s="408">
        <v>1154698.7382352357</v>
      </c>
      <c r="D11" s="409">
        <v>927762.13157808932</v>
      </c>
    </row>
    <row r="12" spans="1:8" ht="15" customHeight="1">
      <c r="A12" s="90">
        <v>3</v>
      </c>
      <c r="B12" s="404" t="s">
        <v>305</v>
      </c>
      <c r="C12" s="410">
        <v>51351879.743750006</v>
      </c>
      <c r="D12" s="409">
        <v>49679861.618749999</v>
      </c>
    </row>
    <row r="13" spans="1:8" ht="15" customHeight="1" thickBot="1">
      <c r="A13" s="92">
        <v>4</v>
      </c>
      <c r="B13" s="93" t="s">
        <v>306</v>
      </c>
      <c r="C13" s="411">
        <f>C6+C11+C12</f>
        <v>645230409.40058529</v>
      </c>
      <c r="D13" s="412">
        <f>D6+D11+D12</f>
        <v>607310768.52312803</v>
      </c>
    </row>
    <row r="14" spans="1:8">
      <c r="B14" s="96"/>
    </row>
    <row r="15" spans="1:8" ht="25.5">
      <c r="B15" s="97" t="s">
        <v>487</v>
      </c>
    </row>
    <row r="16" spans="1:8">
      <c r="B16" s="97"/>
    </row>
    <row r="17" spans="1:4" ht="11.25">
      <c r="A17" s="54"/>
      <c r="B17" s="54"/>
      <c r="C17" s="54"/>
      <c r="D17" s="54"/>
    </row>
    <row r="18" spans="1:4" ht="11.25">
      <c r="A18" s="54"/>
      <c r="B18" s="54"/>
      <c r="C18" s="54"/>
      <c r="D18" s="54"/>
    </row>
    <row r="19" spans="1:4" ht="11.25">
      <c r="A19" s="54"/>
      <c r="B19" s="54"/>
      <c r="C19" s="54"/>
      <c r="D19" s="54"/>
    </row>
    <row r="20" spans="1:4" ht="11.25">
      <c r="A20" s="54"/>
      <c r="B20" s="54"/>
      <c r="C20" s="54"/>
      <c r="D20" s="54"/>
    </row>
    <row r="21" spans="1:4" ht="11.25">
      <c r="A21" s="54"/>
      <c r="B21" s="54"/>
      <c r="C21" s="54"/>
      <c r="D21" s="54"/>
    </row>
    <row r="22" spans="1:4" ht="11.25">
      <c r="A22" s="54"/>
      <c r="B22" s="54"/>
      <c r="C22" s="54"/>
      <c r="D22" s="54"/>
    </row>
    <row r="23" spans="1:4" ht="11.25">
      <c r="A23" s="54"/>
      <c r="B23" s="54"/>
      <c r="C23" s="54"/>
      <c r="D23" s="54"/>
    </row>
    <row r="24" spans="1:4" ht="11.25">
      <c r="A24" s="54"/>
      <c r="B24" s="54"/>
      <c r="C24" s="54"/>
      <c r="D24" s="54"/>
    </row>
    <row r="25" spans="1:4" ht="11.25">
      <c r="A25" s="54"/>
      <c r="B25" s="54"/>
      <c r="C25" s="54"/>
      <c r="D25" s="54"/>
    </row>
    <row r="26" spans="1:4" ht="11.25">
      <c r="A26" s="54"/>
      <c r="B26" s="54"/>
      <c r="C26" s="54"/>
      <c r="D26" s="54"/>
    </row>
    <row r="27" spans="1:4" ht="11.25">
      <c r="A27" s="54"/>
      <c r="B27" s="54"/>
      <c r="C27" s="54"/>
      <c r="D27" s="54"/>
    </row>
    <row r="28" spans="1:4" ht="11.25">
      <c r="A28" s="54"/>
      <c r="B28" s="54"/>
      <c r="C28" s="54"/>
      <c r="D28" s="54"/>
    </row>
    <row r="29" spans="1:4" ht="11.25">
      <c r="A29" s="54"/>
      <c r="B29" s="54"/>
      <c r="C29" s="54"/>
      <c r="D29" s="5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xSplit="1" ySplit="4" topLeftCell="B29" activePane="bottomRight" state="frozen"/>
      <selection activeCell="B9" sqref="B9"/>
      <selection pane="topRight" activeCell="B9" sqref="B9"/>
      <selection pane="bottomLeft" activeCell="B9" sqref="B9"/>
      <selection pane="bottomRight" activeCell="G36" sqref="G36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31</v>
      </c>
      <c r="B1" s="4" t="str">
        <f>'Info '!C2</f>
        <v>JSC " Halyk Bank Georgia"</v>
      </c>
    </row>
    <row r="2" spans="1:8">
      <c r="A2" s="2" t="s">
        <v>32</v>
      </c>
      <c r="B2" s="512">
        <f>'1. key ratios '!B2</f>
        <v>44196</v>
      </c>
    </row>
    <row r="4" spans="1:8" ht="16.5" customHeight="1" thickBot="1">
      <c r="A4" s="98" t="s">
        <v>81</v>
      </c>
      <c r="B4" s="99" t="s">
        <v>273</v>
      </c>
      <c r="C4" s="100"/>
    </row>
    <row r="5" spans="1:8">
      <c r="A5" s="101"/>
      <c r="B5" s="527" t="s">
        <v>82</v>
      </c>
      <c r="C5" s="528"/>
    </row>
    <row r="6" spans="1:8">
      <c r="A6" s="102">
        <v>1</v>
      </c>
      <c r="B6" s="103" t="s">
        <v>513</v>
      </c>
      <c r="C6" s="104"/>
    </row>
    <row r="7" spans="1:8">
      <c r="A7" s="102">
        <v>2</v>
      </c>
      <c r="B7" s="103" t="s">
        <v>515</v>
      </c>
      <c r="C7" s="104"/>
    </row>
    <row r="8" spans="1:8">
      <c r="A8" s="102">
        <v>3</v>
      </c>
      <c r="B8" s="103" t="s">
        <v>514</v>
      </c>
      <c r="C8" s="104"/>
    </row>
    <row r="9" spans="1:8">
      <c r="A9" s="102">
        <v>4</v>
      </c>
      <c r="B9" s="103" t="s">
        <v>520</v>
      </c>
      <c r="C9" s="104"/>
    </row>
    <row r="10" spans="1:8">
      <c r="A10" s="102">
        <v>5</v>
      </c>
      <c r="B10" s="103" t="s">
        <v>497</v>
      </c>
      <c r="C10" s="104"/>
    </row>
    <row r="11" spans="1:8">
      <c r="A11" s="102">
        <v>6</v>
      </c>
      <c r="B11" s="103"/>
      <c r="C11" s="104"/>
    </row>
    <row r="12" spans="1:8">
      <c r="A12" s="102">
        <v>7</v>
      </c>
      <c r="B12" s="103"/>
      <c r="C12" s="104"/>
      <c r="H12" s="105"/>
    </row>
    <row r="13" spans="1:8">
      <c r="A13" s="102">
        <v>8</v>
      </c>
      <c r="B13" s="103"/>
      <c r="C13" s="104"/>
    </row>
    <row r="14" spans="1:8">
      <c r="A14" s="102">
        <v>9</v>
      </c>
      <c r="B14" s="103"/>
      <c r="C14" s="104"/>
    </row>
    <row r="15" spans="1:8">
      <c r="A15" s="102">
        <v>10</v>
      </c>
      <c r="B15" s="103"/>
      <c r="C15" s="104"/>
    </row>
    <row r="16" spans="1:8">
      <c r="A16" s="102"/>
      <c r="B16" s="529"/>
      <c r="C16" s="530"/>
    </row>
    <row r="17" spans="1:3">
      <c r="A17" s="102"/>
      <c r="B17" s="531" t="s">
        <v>83</v>
      </c>
      <c r="C17" s="532"/>
    </row>
    <row r="18" spans="1:3">
      <c r="A18" s="102">
        <v>1</v>
      </c>
      <c r="B18" s="103" t="s">
        <v>498</v>
      </c>
      <c r="C18" s="106"/>
    </row>
    <row r="19" spans="1:3">
      <c r="A19" s="102">
        <v>2</v>
      </c>
      <c r="B19" s="103" t="s">
        <v>516</v>
      </c>
      <c r="C19" s="106"/>
    </row>
    <row r="20" spans="1:3">
      <c r="A20" s="102">
        <v>3</v>
      </c>
      <c r="B20" s="103" t="s">
        <v>499</v>
      </c>
      <c r="C20" s="106"/>
    </row>
    <row r="21" spans="1:3">
      <c r="A21" s="102">
        <v>4</v>
      </c>
      <c r="B21" s="103" t="s">
        <v>500</v>
      </c>
      <c r="C21" s="106"/>
    </row>
    <row r="22" spans="1:3">
      <c r="A22" s="102">
        <v>5</v>
      </c>
      <c r="B22" s="103" t="s">
        <v>501</v>
      </c>
      <c r="C22" s="106"/>
    </row>
    <row r="23" spans="1:3">
      <c r="A23" s="102">
        <v>6</v>
      </c>
      <c r="B23" s="103"/>
      <c r="C23" s="106"/>
    </row>
    <row r="24" spans="1:3">
      <c r="A24" s="102">
        <v>7</v>
      </c>
      <c r="B24" s="103"/>
      <c r="C24" s="106"/>
    </row>
    <row r="25" spans="1:3">
      <c r="A25" s="102">
        <v>8</v>
      </c>
      <c r="B25" s="103"/>
      <c r="C25" s="106"/>
    </row>
    <row r="26" spans="1:3">
      <c r="A26" s="102">
        <v>9</v>
      </c>
      <c r="B26" s="103"/>
      <c r="C26" s="106"/>
    </row>
    <row r="27" spans="1:3" ht="15.75" customHeight="1">
      <c r="A27" s="102">
        <v>10</v>
      </c>
      <c r="B27" s="103"/>
      <c r="C27" s="107"/>
    </row>
    <row r="28" spans="1:3" ht="15.75" customHeight="1">
      <c r="A28" s="102"/>
      <c r="B28" s="103"/>
      <c r="C28" s="107"/>
    </row>
    <row r="29" spans="1:3" ht="30" customHeight="1">
      <c r="A29" s="102"/>
      <c r="B29" s="531" t="s">
        <v>84</v>
      </c>
      <c r="C29" s="532"/>
    </row>
    <row r="30" spans="1:3">
      <c r="A30" s="102">
        <v>1</v>
      </c>
      <c r="B30" s="103" t="s">
        <v>502</v>
      </c>
      <c r="C30" s="513">
        <v>1</v>
      </c>
    </row>
    <row r="31" spans="1:3" ht="15.75" customHeight="1">
      <c r="A31" s="102"/>
      <c r="B31" s="103"/>
      <c r="C31" s="104"/>
    </row>
    <row r="32" spans="1:3" ht="29.25" customHeight="1">
      <c r="A32" s="102"/>
      <c r="B32" s="531" t="s">
        <v>85</v>
      </c>
      <c r="C32" s="532"/>
    </row>
    <row r="33" spans="1:3">
      <c r="A33" s="102">
        <v>1</v>
      </c>
      <c r="B33" s="103" t="s">
        <v>503</v>
      </c>
      <c r="C33" s="514">
        <v>0.32259257945332248</v>
      </c>
    </row>
    <row r="34" spans="1:3" ht="15" thickBot="1">
      <c r="A34" s="108">
        <v>2</v>
      </c>
      <c r="B34" s="109" t="s">
        <v>504</v>
      </c>
      <c r="C34" s="515">
        <v>0.32259257945332248</v>
      </c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8" sqref="C8:E20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38" t="s">
        <v>31</v>
      </c>
      <c r="B1" s="339" t="str">
        <f>'Info '!C2</f>
        <v>JSC " Halyk Bank Georgia"</v>
      </c>
      <c r="C1" s="124"/>
      <c r="D1" s="124"/>
      <c r="E1" s="124"/>
      <c r="F1" s="20"/>
    </row>
    <row r="2" spans="1:7" s="110" customFormat="1" ht="15.75" customHeight="1">
      <c r="A2" s="338" t="s">
        <v>32</v>
      </c>
      <c r="B2" s="512">
        <f>'1. key ratios '!B2</f>
        <v>44196</v>
      </c>
    </row>
    <row r="3" spans="1:7" s="110" customFormat="1" ht="15.75" customHeight="1">
      <c r="A3" s="338"/>
    </row>
    <row r="4" spans="1:7" s="110" customFormat="1" ht="15.75" customHeight="1" thickBot="1">
      <c r="A4" s="340" t="s">
        <v>207</v>
      </c>
      <c r="B4" s="537" t="s">
        <v>352</v>
      </c>
      <c r="C4" s="538"/>
      <c r="D4" s="538"/>
      <c r="E4" s="538"/>
    </row>
    <row r="5" spans="1:7" s="114" customFormat="1" ht="17.45" customHeight="1">
      <c r="A5" s="269"/>
      <c r="B5" s="270"/>
      <c r="C5" s="112" t="s">
        <v>0</v>
      </c>
      <c r="D5" s="112" t="s">
        <v>1</v>
      </c>
      <c r="E5" s="113" t="s">
        <v>2</v>
      </c>
    </row>
    <row r="6" spans="1:7" s="20" customFormat="1" ht="14.45" customHeight="1">
      <c r="A6" s="341"/>
      <c r="B6" s="533" t="s">
        <v>359</v>
      </c>
      <c r="C6" s="533" t="s">
        <v>94</v>
      </c>
      <c r="D6" s="535" t="s">
        <v>206</v>
      </c>
      <c r="E6" s="536"/>
      <c r="G6" s="5"/>
    </row>
    <row r="7" spans="1:7" s="20" customFormat="1" ht="99.6" customHeight="1">
      <c r="A7" s="341"/>
      <c r="B7" s="534"/>
      <c r="C7" s="533"/>
      <c r="D7" s="379" t="s">
        <v>205</v>
      </c>
      <c r="E7" s="380" t="s">
        <v>360</v>
      </c>
      <c r="G7" s="5"/>
    </row>
    <row r="8" spans="1:7">
      <c r="A8" s="342">
        <v>1</v>
      </c>
      <c r="B8" s="381" t="s">
        <v>36</v>
      </c>
      <c r="C8" s="382">
        <v>7981458</v>
      </c>
      <c r="D8" s="382"/>
      <c r="E8" s="383">
        <v>7981458</v>
      </c>
      <c r="F8" s="20"/>
    </row>
    <row r="9" spans="1:7">
      <c r="A9" s="342">
        <v>2</v>
      </c>
      <c r="B9" s="381" t="s">
        <v>37</v>
      </c>
      <c r="C9" s="382">
        <v>60162117</v>
      </c>
      <c r="D9" s="382"/>
      <c r="E9" s="383">
        <v>60162117</v>
      </c>
      <c r="F9" s="20"/>
    </row>
    <row r="10" spans="1:7">
      <c r="A10" s="342">
        <v>3</v>
      </c>
      <c r="B10" s="381" t="s">
        <v>38</v>
      </c>
      <c r="C10" s="382">
        <v>25568882</v>
      </c>
      <c r="D10" s="382"/>
      <c r="E10" s="383">
        <v>25568882</v>
      </c>
      <c r="F10" s="20"/>
    </row>
    <row r="11" spans="1:7">
      <c r="A11" s="342">
        <v>4</v>
      </c>
      <c r="B11" s="381" t="s">
        <v>39</v>
      </c>
      <c r="C11" s="382"/>
      <c r="D11" s="382"/>
      <c r="E11" s="383">
        <v>0</v>
      </c>
      <c r="F11" s="20"/>
    </row>
    <row r="12" spans="1:7">
      <c r="A12" s="342">
        <v>5</v>
      </c>
      <c r="B12" s="381" t="s">
        <v>40</v>
      </c>
      <c r="C12" s="382">
        <v>16587520</v>
      </c>
      <c r="D12" s="382"/>
      <c r="E12" s="383">
        <v>16587520</v>
      </c>
      <c r="F12" s="20"/>
    </row>
    <row r="13" spans="1:7">
      <c r="A13" s="342">
        <v>6.1</v>
      </c>
      <c r="B13" s="384" t="s">
        <v>41</v>
      </c>
      <c r="C13" s="385">
        <v>527023241</v>
      </c>
      <c r="D13" s="382"/>
      <c r="E13" s="383">
        <v>527023241</v>
      </c>
      <c r="F13" s="20"/>
    </row>
    <row r="14" spans="1:7">
      <c r="A14" s="342">
        <v>6.2</v>
      </c>
      <c r="B14" s="386" t="s">
        <v>42</v>
      </c>
      <c r="C14" s="385">
        <v>-47137604</v>
      </c>
      <c r="D14" s="382"/>
      <c r="E14" s="383">
        <v>-47137604</v>
      </c>
      <c r="F14" s="20"/>
    </row>
    <row r="15" spans="1:7">
      <c r="A15" s="342">
        <v>6</v>
      </c>
      <c r="B15" s="381" t="s">
        <v>43</v>
      </c>
      <c r="C15" s="382">
        <v>479885637</v>
      </c>
      <c r="D15" s="382"/>
      <c r="E15" s="383">
        <v>479885637</v>
      </c>
      <c r="F15" s="20"/>
    </row>
    <row r="16" spans="1:7">
      <c r="A16" s="342">
        <v>7</v>
      </c>
      <c r="B16" s="381" t="s">
        <v>44</v>
      </c>
      <c r="C16" s="382">
        <v>7674689</v>
      </c>
      <c r="D16" s="382"/>
      <c r="E16" s="383">
        <v>7674689</v>
      </c>
      <c r="F16" s="20"/>
    </row>
    <row r="17" spans="1:7">
      <c r="A17" s="342">
        <v>8</v>
      </c>
      <c r="B17" s="381" t="s">
        <v>204</v>
      </c>
      <c r="C17" s="382">
        <v>10606227</v>
      </c>
      <c r="D17" s="382"/>
      <c r="E17" s="383">
        <v>10606227</v>
      </c>
      <c r="F17" s="343"/>
      <c r="G17" s="118"/>
    </row>
    <row r="18" spans="1:7">
      <c r="A18" s="342">
        <v>9</v>
      </c>
      <c r="B18" s="381" t="s">
        <v>45</v>
      </c>
      <c r="C18" s="382">
        <v>54000</v>
      </c>
      <c r="D18" s="382"/>
      <c r="E18" s="383">
        <v>54000</v>
      </c>
      <c r="F18" s="20"/>
      <c r="G18" s="118"/>
    </row>
    <row r="19" spans="1:7">
      <c r="A19" s="342">
        <v>10</v>
      </c>
      <c r="B19" s="381" t="s">
        <v>46</v>
      </c>
      <c r="C19" s="382">
        <v>21326639</v>
      </c>
      <c r="D19" s="382">
        <v>4464427</v>
      </c>
      <c r="E19" s="383">
        <v>16862212</v>
      </c>
      <c r="F19" s="20"/>
      <c r="G19" s="118"/>
    </row>
    <row r="20" spans="1:7">
      <c r="A20" s="342">
        <v>11</v>
      </c>
      <c r="B20" s="381" t="s">
        <v>47</v>
      </c>
      <c r="C20" s="382">
        <v>5386357.8399999999</v>
      </c>
      <c r="D20" s="382"/>
      <c r="E20" s="383">
        <v>5386357.8399999999</v>
      </c>
      <c r="F20" s="20"/>
    </row>
    <row r="21" spans="1:7" ht="26.25" thickBot="1">
      <c r="A21" s="212"/>
      <c r="B21" s="344" t="s">
        <v>362</v>
      </c>
      <c r="C21" s="271">
        <f>SUM(C8:C12, C15:C20)</f>
        <v>635233526.84000003</v>
      </c>
      <c r="D21" s="271">
        <f>SUM(D8:D12, D15:D20)</f>
        <v>4464427</v>
      </c>
      <c r="E21" s="387">
        <f>SUM(E8:E12, E15:E20)</f>
        <v>630769099.84000003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19"/>
      <c r="F25" s="5"/>
      <c r="G25" s="5"/>
    </row>
    <row r="26" spans="1:7" s="4" customFormat="1">
      <c r="B26" s="119"/>
      <c r="F26" s="5"/>
      <c r="G26" s="5"/>
    </row>
    <row r="27" spans="1:7" s="4" customFormat="1">
      <c r="B27" s="119"/>
      <c r="F27" s="5"/>
      <c r="G27" s="5"/>
    </row>
    <row r="28" spans="1:7" s="4" customFormat="1">
      <c r="B28" s="119"/>
      <c r="F28" s="5"/>
      <c r="G28" s="5"/>
    </row>
    <row r="29" spans="1:7" s="4" customFormat="1">
      <c r="B29" s="119"/>
      <c r="F29" s="5"/>
      <c r="G29" s="5"/>
    </row>
    <row r="30" spans="1:7" s="4" customFormat="1">
      <c r="B30" s="119"/>
      <c r="F30" s="5"/>
      <c r="G30" s="5"/>
    </row>
    <row r="31" spans="1:7" s="4" customFormat="1">
      <c r="B31" s="119"/>
      <c r="F31" s="5"/>
      <c r="G31" s="5"/>
    </row>
    <row r="32" spans="1:7" s="4" customFormat="1">
      <c r="B32" s="119"/>
      <c r="F32" s="5"/>
      <c r="G32" s="5"/>
    </row>
    <row r="33" spans="2:7" s="4" customFormat="1">
      <c r="B33" s="119"/>
      <c r="F33" s="5"/>
      <c r="G33" s="5"/>
    </row>
    <row r="34" spans="2:7" s="4" customFormat="1">
      <c r="B34" s="119"/>
      <c r="F34" s="5"/>
      <c r="G34" s="5"/>
    </row>
    <row r="35" spans="2:7" s="4" customFormat="1">
      <c r="B35" s="119"/>
      <c r="F35" s="5"/>
      <c r="G35" s="5"/>
    </row>
    <row r="36" spans="2:7" s="4" customFormat="1">
      <c r="B36" s="119"/>
      <c r="F36" s="5"/>
      <c r="G36" s="5"/>
    </row>
    <row r="37" spans="2:7" s="4" customFormat="1">
      <c r="B37" s="119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C1" sqref="C1:C1048576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31</v>
      </c>
      <c r="B1" s="4" t="str">
        <f>'Info '!C2</f>
        <v>JSC " Halyk Bank Georgia"</v>
      </c>
    </row>
    <row r="2" spans="1:6" s="110" customFormat="1" ht="15.75" customHeight="1">
      <c r="A2" s="2" t="s">
        <v>32</v>
      </c>
      <c r="B2" s="512">
        <f>'1. key ratios '!B2</f>
        <v>44196</v>
      </c>
      <c r="C2" s="4"/>
      <c r="D2" s="4"/>
      <c r="E2" s="4"/>
      <c r="F2" s="4"/>
    </row>
    <row r="3" spans="1:6" s="110" customFormat="1" ht="15.75" customHeight="1">
      <c r="C3" s="4"/>
      <c r="D3" s="4"/>
      <c r="E3" s="4"/>
      <c r="F3" s="4"/>
    </row>
    <row r="4" spans="1:6" s="110" customFormat="1" ht="13.5" thickBot="1">
      <c r="A4" s="110" t="s">
        <v>86</v>
      </c>
      <c r="B4" s="345" t="s">
        <v>340</v>
      </c>
      <c r="C4" s="111" t="s">
        <v>74</v>
      </c>
      <c r="D4" s="4"/>
      <c r="E4" s="4"/>
      <c r="F4" s="4"/>
    </row>
    <row r="5" spans="1:6">
      <c r="A5" s="276">
        <v>1</v>
      </c>
      <c r="B5" s="346" t="s">
        <v>361</v>
      </c>
      <c r="C5" s="277">
        <f>'7. LI1 '!E21</f>
        <v>630769099.84000003</v>
      </c>
    </row>
    <row r="6" spans="1:6" s="278" customFormat="1">
      <c r="A6" s="120">
        <v>2.1</v>
      </c>
      <c r="B6" s="273" t="s">
        <v>341</v>
      </c>
      <c r="C6" s="200">
        <v>23592072.790000003</v>
      </c>
    </row>
    <row r="7" spans="1:6" s="96" customFormat="1" outlineLevel="1">
      <c r="A7" s="90">
        <v>2.2000000000000002</v>
      </c>
      <c r="B7" s="91" t="s">
        <v>342</v>
      </c>
      <c r="C7" s="279"/>
    </row>
    <row r="8" spans="1:6" s="96" customFormat="1" ht="25.5">
      <c r="A8" s="90">
        <v>3</v>
      </c>
      <c r="B8" s="274" t="s">
        <v>343</v>
      </c>
      <c r="C8" s="280">
        <f>SUM(C5:C7)</f>
        <v>654361172.63</v>
      </c>
    </row>
    <row r="9" spans="1:6" s="278" customFormat="1">
      <c r="A9" s="120">
        <v>4</v>
      </c>
      <c r="B9" s="122" t="s">
        <v>88</v>
      </c>
      <c r="C9" s="200">
        <v>7587253.0000000009</v>
      </c>
    </row>
    <row r="10" spans="1:6" s="96" customFormat="1" outlineLevel="1">
      <c r="A10" s="90">
        <v>5.0999999999999996</v>
      </c>
      <c r="B10" s="91" t="s">
        <v>344</v>
      </c>
      <c r="C10" s="279">
        <v>-16575049.009000001</v>
      </c>
    </row>
    <row r="11" spans="1:6" s="96" customFormat="1" outlineLevel="1">
      <c r="A11" s="90">
        <v>5.2</v>
      </c>
      <c r="B11" s="91" t="s">
        <v>345</v>
      </c>
      <c r="C11" s="279"/>
    </row>
    <row r="12" spans="1:6" s="96" customFormat="1">
      <c r="A12" s="90">
        <v>6</v>
      </c>
      <c r="B12" s="272" t="s">
        <v>488</v>
      </c>
      <c r="C12" s="279">
        <v>10888940.33</v>
      </c>
    </row>
    <row r="13" spans="1:6" s="96" customFormat="1" ht="13.5" thickBot="1">
      <c r="A13" s="92">
        <v>7</v>
      </c>
      <c r="B13" s="275" t="s">
        <v>291</v>
      </c>
      <c r="C13" s="281">
        <f>SUM(C8:C12)</f>
        <v>656262316.95100009</v>
      </c>
    </row>
    <row r="15" spans="1:6" ht="25.5">
      <c r="A15" s="296"/>
      <c r="B15" s="97" t="s">
        <v>489</v>
      </c>
    </row>
    <row r="16" spans="1:6">
      <c r="A16" s="296"/>
      <c r="B16" s="296"/>
    </row>
    <row r="17" spans="1:5" ht="15">
      <c r="A17" s="291"/>
      <c r="B17" s="292"/>
      <c r="C17" s="296"/>
      <c r="D17" s="296"/>
      <c r="E17" s="296"/>
    </row>
    <row r="18" spans="1:5" ht="15">
      <c r="A18" s="297"/>
      <c r="B18" s="298"/>
      <c r="C18" s="296"/>
      <c r="D18" s="296"/>
      <c r="E18" s="296"/>
    </row>
    <row r="19" spans="1:5">
      <c r="A19" s="299"/>
      <c r="B19" s="293"/>
      <c r="C19" s="296"/>
      <c r="D19" s="296"/>
      <c r="E19" s="296"/>
    </row>
    <row r="20" spans="1:5">
      <c r="A20" s="300"/>
      <c r="B20" s="294"/>
      <c r="C20" s="296"/>
      <c r="D20" s="296"/>
      <c r="E20" s="296"/>
    </row>
    <row r="21" spans="1:5">
      <c r="A21" s="300"/>
      <c r="B21" s="298"/>
      <c r="C21" s="296"/>
      <c r="D21" s="296"/>
      <c r="E21" s="296"/>
    </row>
    <row r="22" spans="1:5">
      <c r="A22" s="299"/>
      <c r="B22" s="295"/>
      <c r="C22" s="296"/>
      <c r="D22" s="296"/>
      <c r="E22" s="296"/>
    </row>
    <row r="23" spans="1:5">
      <c r="A23" s="300"/>
      <c r="B23" s="294"/>
      <c r="C23" s="296"/>
      <c r="D23" s="296"/>
      <c r="E23" s="296"/>
    </row>
    <row r="24" spans="1:5">
      <c r="A24" s="300"/>
      <c r="B24" s="294"/>
      <c r="C24" s="296"/>
      <c r="D24" s="296"/>
      <c r="E24" s="296"/>
    </row>
    <row r="25" spans="1:5">
      <c r="A25" s="300"/>
      <c r="B25" s="301"/>
      <c r="C25" s="296"/>
      <c r="D25" s="296"/>
      <c r="E25" s="296"/>
    </row>
    <row r="26" spans="1:5">
      <c r="A26" s="300"/>
      <c r="B26" s="298"/>
      <c r="C26" s="296"/>
      <c r="D26" s="296"/>
      <c r="E26" s="296"/>
    </row>
    <row r="27" spans="1:5">
      <c r="A27" s="296"/>
      <c r="B27" s="302"/>
      <c r="C27" s="296"/>
      <c r="D27" s="296"/>
      <c r="E27" s="296"/>
    </row>
    <row r="28" spans="1:5">
      <c r="A28" s="296"/>
      <c r="B28" s="302"/>
      <c r="C28" s="296"/>
      <c r="D28" s="296"/>
      <c r="E28" s="296"/>
    </row>
    <row r="29" spans="1:5">
      <c r="A29" s="296"/>
      <c r="B29" s="302"/>
      <c r="C29" s="296"/>
      <c r="D29" s="296"/>
      <c r="E29" s="296"/>
    </row>
    <row r="30" spans="1:5">
      <c r="A30" s="296"/>
      <c r="B30" s="302"/>
      <c r="C30" s="296"/>
      <c r="D30" s="296"/>
      <c r="E30" s="296"/>
    </row>
    <row r="31" spans="1:5">
      <c r="A31" s="296"/>
      <c r="B31" s="302"/>
      <c r="C31" s="296"/>
      <c r="D31" s="296"/>
      <c r="E31" s="296"/>
    </row>
    <row r="32" spans="1:5">
      <c r="A32" s="296"/>
      <c r="B32" s="302"/>
      <c r="C32" s="296"/>
      <c r="D32" s="296"/>
      <c r="E32" s="296"/>
    </row>
    <row r="33" spans="1:5">
      <c r="A33" s="296"/>
      <c r="B33" s="302"/>
      <c r="C33" s="296"/>
      <c r="D33" s="296"/>
      <c r="E33" s="296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6jdeNVBgCPsfp0moqKfrV1cPpfpOeakkA3QO93N5auI=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3OERRspM+8VGQS2xUcnk+K3RNZVhKl5Qh7iYe3jS4GA=</DigestValue>
    </Reference>
  </SignedInfo>
  <SignatureValue>2m1pM2r5liQx/NmDZPgxAB7UA9gXJndCYMJiocHCx3THNdL3Iu+GcbrbAUQ059XUBFT2TBO33vXV
tAtSK5Z8pKNDCMF0B2fmqDQosuTv/It/UvfUWq3hdqoBN8jMfr+xlc6J2xH92tMHkmNh0tmu09BI
T/oWxzOIyniaxLT3j3HDwJyW0x5gfA4yJv6JEw5bxPBobAlix3k5v6zeXtxQSp8mHay4Ap6KsTGh
H0/5IAaTDzecSW433loQ4y3lLBVUZ5c5QAK5Cj3gcz2ULysZ5XIvzRc3NwSSKxXFhPFqsXxN+HI3
3buARFGRbrjts82dq6APX7agBZZtGtHAEt8Vpg==</SignatureValue>
  <KeyInfo>
    <X509Data>
      <X509Certificate>MIIGRzCCBS+gAwIBAgIKGdZBmgACAAGzLTANBgkqhkiG9w0BAQsFADBKMRIwEAYKCZImiZPyLGQBGRYCZ2UxEzARBgoJkiaJk/IsZAEZFgNuYmcxHzAdBgNVBAMTFk5CRyBDbGFzcyAyIElOVCBTdWIgQ0EwHhcNMjAxMTExMTIwNzAwWhcNMjExMjIyMDk0NjU2WjBFMR8wHQYDVQQKExZKU0MgSGFseWsgQmFuayBHZW9yZ2lhMSIwIAYDVQQDExlCSEIgLSBTYWJhIE10Y2hlZGxpc2h2aWxpMIIBIjANBgkqhkiG9w0BAQEFAAOCAQ8AMIIBCgKCAQEA6ak9zZn4gYh2KRVSEzV/Q9DM4CbYV1iRoYBd0TQB+JF//shJucI7qU1g7K93N9L2GHRZiXOmQW8hupQhVOdfy57dz+t0CZoVunVgeiKzJfAPCiAv0WOwpdoGrphoAQvYg+sXFxzCP9XYDDv+sdfBcb7tjAy0s7zhbqQodEB4t5+yb3ZbZBJvxiqgQpgL4jwzvztqQctDrKejbULL6Jjdq/dHUpoG13DDyAZ9GydrK1mUdWwNQQMkCogVhtSYRwROFOvLyKRP5TnHQPanTa3/6PoOV0/wKGr3Agyiw8W7nnLoVypKVDFVl3DybaxExlU6gRW1lg0x0tJDqlZQ/DdvZQIDAQABo4IDMjCCAy4wPAYJKwYBBAGCNxUHBC8wLQYlKwYBBAGCNxUI5rJgg431RIaBmQmDuKFKg76EcQSDxJEzhIOIXQIBZAIBIzAdBgNVHSUEFjAUBggrBgEFBQcDAgYIKwYBBQUHAwQwCwYDVR0PBAQDAgeAMCcGCSsGAQQBgjcVCgQaMBgwCgYIKwYBBQUHAwIwCgYIKwYBBQUHAwQwHQYDVR0OBBYEFL2CBJ+/XbZO157WJ1yzgQwfQhdp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CEoBMaS4L/TGSq8XelVCXEAXH7WxT1xSs04vh5qJw4d70yfPk4o3tc5dq1d9LsDh6nQGZ4nt/9uYMz9ySbTbvGdmYyH2Z5Xfr3uhREVW/TuSABkjTa6XlLINO9UDUE/uCLV1F29/TAjLSXzm0SCtBt69ACNBWiZa8lWk9w4iK3mZwoO7Y6uTovQ78VMR5LygutQ+BprRdch84MHzhiPq8lUyZO8l1+5UoFJO1ctiD7qy/M47BAUL4hE1IUFaaK7rwDom8RLgPQD9qTiYfwq55xkp9EYAdaNVejvLdJhn5tkeEOFYd7Zd24eOUgDgIeMPH9U5trdnahjAdGQV2yDcR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qcsaREPqyWYtfO/gKCI3jGXqCz+HePM7r5m40r1cZkA=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dX0HVne65+Njyv03V7Suh9frRXwUK6CoyFaThzTBw6M=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qjIlhVI+S3teeNx136gLfg7c053qdCoLuoZKLW8jkRI=</DigestValue>
      </Reference>
      <Reference URI="/xl/styles.xml?ContentType=application/vnd.openxmlformats-officedocument.spreadsheetml.styles+xml">
        <DigestMethod Algorithm="http://www.w3.org/2001/04/xmlenc#sha256"/>
        <DigestValue>yULmQ15ONqi/uv35X8sk0QAlTeCuSqHuyohW84MVPj8=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74+sDMjyuZ3+sL9/CVQqaT9O2PWhjOETqbE1jIOOIQk=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eWSIw3Bzwy0+vWDxEWFaTxZq9JVk3xlbBhHqp8F5skk=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MY7PqGv8DrKk4992LeB765KwjACMC6zJecY7/zJzdH4=</DigestValue>
      </Reference>
      <Reference URI="/xl/worksheets/sheet10.xml?ContentType=application/vnd.openxmlformats-officedocument.spreadsheetml.worksheet+xml">
        <DigestMethod Algorithm="http://www.w3.org/2001/04/xmlenc#sha256"/>
        <DigestValue>+qz4DbnS6xy7plLxrzZrunjDfiPNi4/qhh+nYiyMEBY=</DigestValue>
      </Reference>
      <Reference URI="/xl/worksheets/sheet11.xml?ContentType=application/vnd.openxmlformats-officedocument.spreadsheetml.worksheet+xml">
        <DigestMethod Algorithm="http://www.w3.org/2001/04/xmlenc#sha256"/>
        <DigestValue>kEmj4RJwYFmhIjTIsxD2DoZi+LYJgD1XfHee8rbOrgY=</DigestValue>
      </Reference>
      <Reference URI="/xl/worksheets/sheet12.xml?ContentType=application/vnd.openxmlformats-officedocument.spreadsheetml.worksheet+xml">
        <DigestMethod Algorithm="http://www.w3.org/2001/04/xmlenc#sha256"/>
        <DigestValue>TAz+ka78o0H7hUWQ+bjny7EjE695rI3a+CYV1XO/XPI=</DigestValue>
      </Reference>
      <Reference URI="/xl/worksheets/sheet13.xml?ContentType=application/vnd.openxmlformats-officedocument.spreadsheetml.worksheet+xml">
        <DigestMethod Algorithm="http://www.w3.org/2001/04/xmlenc#sha256"/>
        <DigestValue>gS5iHqwnjsbhHc3WZA0h48qoqN5lo2M54X67V61mzyk=</DigestValue>
      </Reference>
      <Reference URI="/xl/worksheets/sheet14.xml?ContentType=application/vnd.openxmlformats-officedocument.spreadsheetml.worksheet+xml">
        <DigestMethod Algorithm="http://www.w3.org/2001/04/xmlenc#sha256"/>
        <DigestValue>NMUt84SzXsz1uLdATXtna1yWY/svvnX3gbdmFZJN2/Q=</DigestValue>
      </Reference>
      <Reference URI="/xl/worksheets/sheet15.xml?ContentType=application/vnd.openxmlformats-officedocument.spreadsheetml.worksheet+xml">
        <DigestMethod Algorithm="http://www.w3.org/2001/04/xmlenc#sha256"/>
        <DigestValue>6lnvfUioUAdllrLlt+GqxEU5xT0UMKw0siX5PJy+VBs=</DigestValue>
      </Reference>
      <Reference URI="/xl/worksheets/sheet16.xml?ContentType=application/vnd.openxmlformats-officedocument.spreadsheetml.worksheet+xml">
        <DigestMethod Algorithm="http://www.w3.org/2001/04/xmlenc#sha256"/>
        <DigestValue>qE9Vk/XKEKENZtpGDEcdLB0UsjVvK6w7oV/6QCZgrDU=</DigestValue>
      </Reference>
      <Reference URI="/xl/worksheets/sheet17.xml?ContentType=application/vnd.openxmlformats-officedocument.spreadsheetml.worksheet+xml">
        <DigestMethod Algorithm="http://www.w3.org/2001/04/xmlenc#sha256"/>
        <DigestValue>BL+wa4rfCUL0FWJBABMQdsWJEgYXknB4Wh8T6FyNTiI=</DigestValue>
      </Reference>
      <Reference URI="/xl/worksheets/sheet18.xml?ContentType=application/vnd.openxmlformats-officedocument.spreadsheetml.worksheet+xml">
        <DigestMethod Algorithm="http://www.w3.org/2001/04/xmlenc#sha256"/>
        <DigestValue>MQP+yOvjM6uzglBUa0fW+eC44FaNnj3HZIGSnaffptU=</DigestValue>
      </Reference>
      <Reference URI="/xl/worksheets/sheet2.xml?ContentType=application/vnd.openxmlformats-officedocument.spreadsheetml.worksheet+xml">
        <DigestMethod Algorithm="http://www.w3.org/2001/04/xmlenc#sha256"/>
        <DigestValue>nAQluJ2YdrPqCZN62a6INaZh8cMi+TFTMFJ0mEytySo=</DigestValue>
      </Reference>
      <Reference URI="/xl/worksheets/sheet3.xml?ContentType=application/vnd.openxmlformats-officedocument.spreadsheetml.worksheet+xml">
        <DigestMethod Algorithm="http://www.w3.org/2001/04/xmlenc#sha256"/>
        <DigestValue>uDu/M45UXeBx1j4LD0e89OQ2HlS6IlZlugshPY+MNs4=</DigestValue>
      </Reference>
      <Reference URI="/xl/worksheets/sheet4.xml?ContentType=application/vnd.openxmlformats-officedocument.spreadsheetml.worksheet+xml">
        <DigestMethod Algorithm="http://www.w3.org/2001/04/xmlenc#sha256"/>
        <DigestValue>7nTKgc+CzhnlTDx+iVWhO5EWCDxDjuS2yPGHNJ3rGSE=</DigestValue>
      </Reference>
      <Reference URI="/xl/worksheets/sheet5.xml?ContentType=application/vnd.openxmlformats-officedocument.spreadsheetml.worksheet+xml">
        <DigestMethod Algorithm="http://www.w3.org/2001/04/xmlenc#sha256"/>
        <DigestValue>Kn6+SPc0kEUZZFt3digPnBei3wIBTG0Jd52asPGBJPo=</DigestValue>
      </Reference>
      <Reference URI="/xl/worksheets/sheet6.xml?ContentType=application/vnd.openxmlformats-officedocument.spreadsheetml.worksheet+xml">
        <DigestMethod Algorithm="http://www.w3.org/2001/04/xmlenc#sha256"/>
        <DigestValue>ahM5q9BhCrnIFE3zUnoxP1eoykUu/XXPrGJFmczl7i8=</DigestValue>
      </Reference>
      <Reference URI="/xl/worksheets/sheet7.xml?ContentType=application/vnd.openxmlformats-officedocument.spreadsheetml.worksheet+xml">
        <DigestMethod Algorithm="http://www.w3.org/2001/04/xmlenc#sha256"/>
        <DigestValue>CBohF2OsVE6cOelELXdAcOYsM5FacFhUq8+rMQMd1rs=</DigestValue>
      </Reference>
      <Reference URI="/xl/worksheets/sheet8.xml?ContentType=application/vnd.openxmlformats-officedocument.spreadsheetml.worksheet+xml">
        <DigestMethod Algorithm="http://www.w3.org/2001/04/xmlenc#sha256"/>
        <DigestValue>rjiEFAetdzD9XCIKgULcUue4qG1oCLs8kIRIX+JHg6w=</DigestValue>
      </Reference>
      <Reference URI="/xl/worksheets/sheet9.xml?ContentType=application/vnd.openxmlformats-officedocument.spreadsheetml.worksheet+xml">
        <DigestMethod Algorithm="http://www.w3.org/2001/04/xmlenc#sha256"/>
        <DigestValue>4J3bb/8hzVpvWgxcQFfAiUKuMmQEhVmKv/MBOOAPPkQ=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2021-01-28T11:02:43Z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2021-01-28T11:02:43Z</xd:SigningTime>
          <xd:SigningCertificate>
            <xd:Cert>
              <xd:CertDigest>
                <DigestMethod Algorithm="http://www.w3.org/2001/04/xmlenc#sha256"/>
                <DigestValue>IirVKESF0a9x4r6Ds88/jzCNxHP916BO0iFAhStzlbM=</DigestValue>
              </xd:CertDigest>
              <xd:IssuerSerial>
                <X509IssuerName>CN=NBG Class 2 INT Sub CA, DC=nbg, DC=ge</X509IssuerName>
                <X509SerialNumber>122011492394282443191085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yNY2gaqpIVI/pYWb/rl6ootJs8tWpsmAPli6d7Nrhcw=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vKHNI8JqumyLOngUCSlu04XwssufHOp6Mb23UGf6+po=</DigestValue>
    </Reference>
  </SignedInfo>
  <SignatureValue>fFRorQDt++d4YpQnVIPcLhl+Ha0txqap9rRVwzjZ/8L4JinMgtLwJAoB/5jD5xppfUk0mwEfodGw
08KV00Wk6QXChIdK2HAH+5LP3HMFv+/dL+i41uFeuYWqJrIveWh06ZKuA4ZEAbPScEHH46Qg7pIb
JmgYXdmlwzVIC/5fd83hVuk4kWsbNIAE2jDdmNFIoA7ndwWQmQWSrkq8x5HorUfRHyrc/G1fVqZp
BvLaiF5cjbozhM3/IDApEaZt86vO3WmlY7s+Ht93Luujvr7SLttKB1/PnQNHetgOvzSnPRCSJbgf
i4ko1DZ4Sv07D9nHuCEV04zf5G/kK+5qSFGJmg==</SignatureValue>
  <KeyInfo>
    <X509Data>
      <X509Certificate>MIIGRDCCBSygAwIBAgIKGcW63gACAAGzKzANBgkqhkiG9w0BAQsFADBKMRIwEAYKCZImiZPyLGQBGRYCZ2UxEzARBgoJkiaJk/IsZAEZFgNuYmcxHzAdBgNVBAMTFk5CRyBDbGFzcyAyIElOVCBTdWIgQ0EwHhcNMjAxMTExMTE0ODU3WhcNMjExMjIyMDk0NjU2WjBCMR8wHQYDVQQKExZKU0MgSGFseWsgQmFuayBHZW9yZ2lhMR8wHQYDVQQDExZCSEIgLSBNYXJpbmEgVGFua2Fyb3ZhMIIBIjANBgkqhkiG9w0BAQEFAAOCAQ8AMIIBCgKCAQEA0zOFZ8oB5CQh/sWPNyMfduUuPnJCurXL2VB8Vj9UhvqokLhSDjX7NgXXmDqOiLuxDi9il9VvpYmDy61DeCOwvsJ27ONk+0BTs/i3i07wck1Z/hOJ48RpuOCU8xYbTQVLeyMb98p0ov/PkDFi/y2sVlrw/gKj83EX5jBgiFyelCx9N8NrP5CtVH1uJE77VTWIPqUZjh0lMxLT6U55E7Z2gb7UICJ1ug1CsS8LHrDBcfz+10Ofi9INC4M1jxYKPjHMj3qyfJG7VK/+/CSWeXr1Gtng5Vb42GfAYAGls8j9Kyyz2WaxjlWYs0ChxH86DY5J/R5SeLZDDOlizCXMrmV3EwIDAQABo4IDMjCCAy4wPAYJKwYBBAGCNxUHBC8wLQYlKwYBBAGCNxUI5rJgg431RIaBmQmDuKFKg76EcQSDxJEzhIOIXQIBZAIBIzAdBgNVHSUEFjAUBggrBgEFBQcDAgYIKwYBBQUHAwQwCwYDVR0PBAQDAgeAMCcGCSsGAQQBgjcVCgQaMBgwCgYIKwYBBQUHAwIwCgYIKwYBBQUHAwQwHQYDVR0OBBYEFJTBOiQsScmmePykokK5DdKpFpSS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t1OoQ7chdjQU1Mm2TPgCQVzs9fyvfghr8T+IxupQaZeaYAxIbwL/xGqRnI/MKd22B+5CqhA2YKpS+z4K9iPBd5ycOF8UsHIELdT8vG0IRl/nnUN51FU1iAsKkaZLM3z/aOBGQEidkBcq3b9tbySAm1nkKVHMf4FViLonxbbJxJ59gqIEOuQgCekCtp7q5B7HIFGYd9bhO9jAmofRkBKEavga4VEA6Z+h0NPt9AWcDJqNEhAqGD+rpUYwxvzJfAQCJOQBpS+lmXVYIcMhDRBKSpJ3P00MQ39kDr61QBX42XnvMJPx1Nl3dBM4RrzDS19g3FQDD9Tsn1//pW3h+xNqI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qcsaREPqyWYtfO/gKCI3jGXqCz+HePM7r5m40r1cZkA=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dX0HVne65+Njyv03V7Suh9frRXwUK6CoyFaThzTBw6M=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qjIlhVI+S3teeNx136gLfg7c053qdCoLuoZKLW8jkRI=</DigestValue>
      </Reference>
      <Reference URI="/xl/styles.xml?ContentType=application/vnd.openxmlformats-officedocument.spreadsheetml.styles+xml">
        <DigestMethod Algorithm="http://www.w3.org/2001/04/xmlenc#sha256"/>
        <DigestValue>yULmQ15ONqi/uv35X8sk0QAlTeCuSqHuyohW84MVPj8=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74+sDMjyuZ3+sL9/CVQqaT9O2PWhjOETqbE1jIOOIQk=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eWSIw3Bzwy0+vWDxEWFaTxZq9JVk3xlbBhHqp8F5skk=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MY7PqGv8DrKk4992LeB765KwjACMC6zJecY7/zJzdH4=</DigestValue>
      </Reference>
      <Reference URI="/xl/worksheets/sheet10.xml?ContentType=application/vnd.openxmlformats-officedocument.spreadsheetml.worksheet+xml">
        <DigestMethod Algorithm="http://www.w3.org/2001/04/xmlenc#sha256"/>
        <DigestValue>+qz4DbnS6xy7plLxrzZrunjDfiPNi4/qhh+nYiyMEBY=</DigestValue>
      </Reference>
      <Reference URI="/xl/worksheets/sheet11.xml?ContentType=application/vnd.openxmlformats-officedocument.spreadsheetml.worksheet+xml">
        <DigestMethod Algorithm="http://www.w3.org/2001/04/xmlenc#sha256"/>
        <DigestValue>kEmj4RJwYFmhIjTIsxD2DoZi+LYJgD1XfHee8rbOrgY=</DigestValue>
      </Reference>
      <Reference URI="/xl/worksheets/sheet12.xml?ContentType=application/vnd.openxmlformats-officedocument.spreadsheetml.worksheet+xml">
        <DigestMethod Algorithm="http://www.w3.org/2001/04/xmlenc#sha256"/>
        <DigestValue>TAz+ka78o0H7hUWQ+bjny7EjE695rI3a+CYV1XO/XPI=</DigestValue>
      </Reference>
      <Reference URI="/xl/worksheets/sheet13.xml?ContentType=application/vnd.openxmlformats-officedocument.spreadsheetml.worksheet+xml">
        <DigestMethod Algorithm="http://www.w3.org/2001/04/xmlenc#sha256"/>
        <DigestValue>gS5iHqwnjsbhHc3WZA0h48qoqN5lo2M54X67V61mzyk=</DigestValue>
      </Reference>
      <Reference URI="/xl/worksheets/sheet14.xml?ContentType=application/vnd.openxmlformats-officedocument.spreadsheetml.worksheet+xml">
        <DigestMethod Algorithm="http://www.w3.org/2001/04/xmlenc#sha256"/>
        <DigestValue>NMUt84SzXsz1uLdATXtna1yWY/svvnX3gbdmFZJN2/Q=</DigestValue>
      </Reference>
      <Reference URI="/xl/worksheets/sheet15.xml?ContentType=application/vnd.openxmlformats-officedocument.spreadsheetml.worksheet+xml">
        <DigestMethod Algorithm="http://www.w3.org/2001/04/xmlenc#sha256"/>
        <DigestValue>6lnvfUioUAdllrLlt+GqxEU5xT0UMKw0siX5PJy+VBs=</DigestValue>
      </Reference>
      <Reference URI="/xl/worksheets/sheet16.xml?ContentType=application/vnd.openxmlformats-officedocument.spreadsheetml.worksheet+xml">
        <DigestMethod Algorithm="http://www.w3.org/2001/04/xmlenc#sha256"/>
        <DigestValue>qE9Vk/XKEKENZtpGDEcdLB0UsjVvK6w7oV/6QCZgrDU=</DigestValue>
      </Reference>
      <Reference URI="/xl/worksheets/sheet17.xml?ContentType=application/vnd.openxmlformats-officedocument.spreadsheetml.worksheet+xml">
        <DigestMethod Algorithm="http://www.w3.org/2001/04/xmlenc#sha256"/>
        <DigestValue>BL+wa4rfCUL0FWJBABMQdsWJEgYXknB4Wh8T6FyNTiI=</DigestValue>
      </Reference>
      <Reference URI="/xl/worksheets/sheet18.xml?ContentType=application/vnd.openxmlformats-officedocument.spreadsheetml.worksheet+xml">
        <DigestMethod Algorithm="http://www.w3.org/2001/04/xmlenc#sha256"/>
        <DigestValue>MQP+yOvjM6uzglBUa0fW+eC44FaNnj3HZIGSnaffptU=</DigestValue>
      </Reference>
      <Reference URI="/xl/worksheets/sheet2.xml?ContentType=application/vnd.openxmlformats-officedocument.spreadsheetml.worksheet+xml">
        <DigestMethod Algorithm="http://www.w3.org/2001/04/xmlenc#sha256"/>
        <DigestValue>nAQluJ2YdrPqCZN62a6INaZh8cMi+TFTMFJ0mEytySo=</DigestValue>
      </Reference>
      <Reference URI="/xl/worksheets/sheet3.xml?ContentType=application/vnd.openxmlformats-officedocument.spreadsheetml.worksheet+xml">
        <DigestMethod Algorithm="http://www.w3.org/2001/04/xmlenc#sha256"/>
        <DigestValue>uDu/M45UXeBx1j4LD0e89OQ2HlS6IlZlugshPY+MNs4=</DigestValue>
      </Reference>
      <Reference URI="/xl/worksheets/sheet4.xml?ContentType=application/vnd.openxmlformats-officedocument.spreadsheetml.worksheet+xml">
        <DigestMethod Algorithm="http://www.w3.org/2001/04/xmlenc#sha256"/>
        <DigestValue>7nTKgc+CzhnlTDx+iVWhO5EWCDxDjuS2yPGHNJ3rGSE=</DigestValue>
      </Reference>
      <Reference URI="/xl/worksheets/sheet5.xml?ContentType=application/vnd.openxmlformats-officedocument.spreadsheetml.worksheet+xml">
        <DigestMethod Algorithm="http://www.w3.org/2001/04/xmlenc#sha256"/>
        <DigestValue>Kn6+SPc0kEUZZFt3digPnBei3wIBTG0Jd52asPGBJPo=</DigestValue>
      </Reference>
      <Reference URI="/xl/worksheets/sheet6.xml?ContentType=application/vnd.openxmlformats-officedocument.spreadsheetml.worksheet+xml">
        <DigestMethod Algorithm="http://www.w3.org/2001/04/xmlenc#sha256"/>
        <DigestValue>ahM5q9BhCrnIFE3zUnoxP1eoykUu/XXPrGJFmczl7i8=</DigestValue>
      </Reference>
      <Reference URI="/xl/worksheets/sheet7.xml?ContentType=application/vnd.openxmlformats-officedocument.spreadsheetml.worksheet+xml">
        <DigestMethod Algorithm="http://www.w3.org/2001/04/xmlenc#sha256"/>
        <DigestValue>CBohF2OsVE6cOelELXdAcOYsM5FacFhUq8+rMQMd1rs=</DigestValue>
      </Reference>
      <Reference URI="/xl/worksheets/sheet8.xml?ContentType=application/vnd.openxmlformats-officedocument.spreadsheetml.worksheet+xml">
        <DigestMethod Algorithm="http://www.w3.org/2001/04/xmlenc#sha256"/>
        <DigestValue>rjiEFAetdzD9XCIKgULcUue4qG1oCLs8kIRIX+JHg6w=</DigestValue>
      </Reference>
      <Reference URI="/xl/worksheets/sheet9.xml?ContentType=application/vnd.openxmlformats-officedocument.spreadsheetml.worksheet+xml">
        <DigestMethod Algorithm="http://www.w3.org/2001/04/xmlenc#sha256"/>
        <DigestValue>4J3bb/8hzVpvWgxcQFfAiUKuMmQEhVmKv/MBOOAPPkQ=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2021-01-28T11:21:13Z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2021-01-28T11:21:13Z</xd:SigningTime>
          <xd:SigningCertificate>
            <xd:Cert>
              <xd:CertDigest>
                <DigestMethod Algorithm="http://www.w3.org/2001/04/xmlenc#sha256"/>
                <DigestValue>cXiIM3bv89dIUEC7XeCvGT34fGJo6LyNRoVVdpk5cVQ=</DigestValue>
              </xd:CertDigest>
              <xd:IssuerSerial>
                <X509IssuerName>CN=NBG Class 2 INT Sub CA, DC=nbg, DC=ge</X509IssuerName>
                <X509SerialNumber>121706635854206386418475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2021-01-25T12:13:37Z</dcterms:modified>
</cp:coreProperties>
</file>