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36" i="69" l="1"/>
  <c r="C14" i="69"/>
  <c r="G34" i="85"/>
  <c r="F34" i="85"/>
  <c r="D34" i="85"/>
  <c r="C34" i="85"/>
  <c r="G14" i="83" l="1"/>
  <c r="F14" i="83"/>
  <c r="D14" i="83"/>
  <c r="C14" i="83"/>
  <c r="B2" i="95"/>
  <c r="B2" i="92"/>
  <c r="B2" i="93"/>
  <c r="B2" i="91"/>
  <c r="B2" i="64"/>
  <c r="B2" i="90"/>
  <c r="B2" i="69"/>
  <c r="B2" i="94"/>
  <c r="B2" i="89"/>
  <c r="B2" i="73"/>
  <c r="B2" i="88"/>
  <c r="B2" i="52"/>
  <c r="B2" i="86"/>
  <c r="B2" i="75"/>
  <c r="B2" i="85"/>
  <c r="B2" i="83"/>
  <c r="C21" i="94" l="1"/>
  <c r="C20" i="94"/>
  <c r="C19" i="9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C26" i="95" l="1"/>
  <c r="C18" i="95"/>
  <c r="C8" i="95"/>
  <c r="C38" i="95" l="1"/>
  <c r="D6" i="86"/>
  <c r="D13" i="86" s="1"/>
  <c r="C6" i="86" l="1"/>
  <c r="C13" i="86" s="1"/>
  <c r="D12" i="94" l="1"/>
  <c r="D17" i="94"/>
  <c r="D20" i="94"/>
  <c r="D8" i="94"/>
  <c r="D11" i="94"/>
  <c r="D16" i="94"/>
  <c r="D21" i="94"/>
  <c r="D9" i="94"/>
  <c r="D7" i="94"/>
  <c r="D13" i="94"/>
  <c r="D19" i="94"/>
  <c r="D15" i="94"/>
  <c r="N20" i="92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N21" i="92" l="1"/>
  <c r="E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18" i="91"/>
  <c r="H17" i="91"/>
  <c r="H14" i="91"/>
  <c r="H13" i="91"/>
  <c r="H8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53" i="85" l="1"/>
  <c r="E34" i="85"/>
  <c r="E30" i="85"/>
  <c r="H34" i="85"/>
  <c r="H9" i="85"/>
  <c r="F31" i="85"/>
  <c r="G54" i="85"/>
  <c r="E61" i="85"/>
  <c r="H53" i="85"/>
  <c r="F45" i="85"/>
  <c r="F54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45" i="85" l="1"/>
  <c r="H54" i="85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E31" i="85"/>
  <c r="E41" i="83"/>
  <c r="E31" i="83"/>
  <c r="H56" i="85" l="1"/>
  <c r="F63" i="85"/>
  <c r="H63" i="85" s="1"/>
  <c r="E54" i="85"/>
  <c r="C56" i="85"/>
  <c r="C24" i="69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4" i="69" l="1"/>
</calcChain>
</file>

<file path=xl/sharedStrings.xml><?xml version="1.0" encoding="utf-8"?>
<sst xmlns="http://schemas.openxmlformats.org/spreadsheetml/2006/main" count="723" uniqueCount="515">
  <si>
    <t>a</t>
  </si>
  <si>
    <t>b</t>
  </si>
  <si>
    <t>c</t>
  </si>
  <si>
    <t>d</t>
  </si>
  <si>
    <t>e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</si>
  <si>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</si>
  <si>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</si>
  <si>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</si>
  <si>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</si>
  <si>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</si>
  <si>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</si>
  <si>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</si>
  <si>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</si>
  <si>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</si>
  <si>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</si>
  <si>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</si>
  <si>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</si>
  <si>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</si>
  <si>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</si>
  <si>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</si>
  <si>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</si>
  <si>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</si>
  <si>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</si>
  <si>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</si>
  <si>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</si>
  <si>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</si>
  <si>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</si>
  <si>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</si>
  <si>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</si>
  <si>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</si>
  <si>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</si>
  <si>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</si>
  <si>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</si>
  <si>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</si>
  <si>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</si>
  <si>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</si>
  <si>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</si>
  <si>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</si>
  <si>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</si>
  <si>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</si>
  <si>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</si>
  <si>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</si>
  <si>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</si>
  <si>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</si>
  <si>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</si>
  <si>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</si>
  <si>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</si>
  <si>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</si>
  <si>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</si>
  <si>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</si>
  <si>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</si>
  <si>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</si>
  <si>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</si>
  <si>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</si>
  <si>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</si>
  <si>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</si>
  <si>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</si>
  <si>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</si>
  <si>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</si>
  <si>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</si>
  <si>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</si>
  <si>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</si>
  <si>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</si>
  <si>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</si>
  <si>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</si>
  <si>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</si>
  <si>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</si>
  <si>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</si>
  <si>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</si>
  <si>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</si>
  <si>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</si>
  <si>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</si>
  <si>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</si>
  <si>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</si>
  <si>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</si>
  <si>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</si>
  <si>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</si>
  <si>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</si>
  <si>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</si>
  <si>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</si>
  <si>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</si>
  <si>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</si>
  <si>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</si>
  <si>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</si>
  <si>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</si>
  <si>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</si>
  <si>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</si>
  <si>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</si>
  <si>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</si>
  <si>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</si>
  <si>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</si>
  <si>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</si>
  <si>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</si>
  <si>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</si>
  <si>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</si>
  <si>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</si>
  <si>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</si>
  <si>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</si>
  <si>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</si>
  <si>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</si>
  <si>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</si>
  <si>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</si>
  <si>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</si>
  <si>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</si>
  <si>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</si>
  <si>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</si>
  <si>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</si>
  <si>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</si>
  <si>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</si>
  <si>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</si>
  <si>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</si>
  <si>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</si>
  <si>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</si>
  <si>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</si>
  <si>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</si>
  <si>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</si>
  <si>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</si>
  <si>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</si>
  <si>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</si>
  <si>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</si>
  <si>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</si>
  <si>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</si>
  <si>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</si>
  <si>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</si>
  <si>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</si>
  <si>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</si>
  <si>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</si>
  <si>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</si>
  <si>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</si>
  <si>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</si>
  <si>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</si>
  <si>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</si>
  <si>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</si>
  <si>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</si>
  <si>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</si>
  <si>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</si>
  <si>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</si>
  <si>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</si>
  <si>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</si>
  <si>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</si>
  <si>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</si>
  <si>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</si>
  <si>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</si>
  <si>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</si>
  <si>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</si>
  <si>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</si>
  <si>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</si>
  <si>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</si>
  <si>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</si>
  <si>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</si>
  <si>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</si>
  <si>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</si>
  <si>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</si>
  <si>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</si>
  <si>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</si>
  <si>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</si>
  <si>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</si>
  <si>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</si>
  <si>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</si>
  <si>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</si>
  <si>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</si>
  <si>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</si>
  <si>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</si>
  <si>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</si>
  <si>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</si>
  <si>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</si>
  <si>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</si>
  <si>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</si>
  <si>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</si>
  <si>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</si>
  <si>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</si>
  <si>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</si>
  <si>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</si>
  <si>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</si>
  <si>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</si>
  <si>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</si>
  <si>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</si>
  <si>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</si>
  <si>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</si>
  <si>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</si>
  <si>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</si>
  <si>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</si>
  <si>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</si>
  <si>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</si>
  <si>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</si>
  <si>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</si>
  <si>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</si>
  <si>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</si>
  <si>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</si>
  <si>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</si>
  <si>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</si>
  <si>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</si>
  <si>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</si>
  <si>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</si>
  <si>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</si>
  <si>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</si>
  <si>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</si>
  <si>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</si>
  <si>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</si>
  <si>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</si>
  <si>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</si>
  <si>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</si>
  <si>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</si>
  <si>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</si>
  <si>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</si>
  <si>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</si>
  <si>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</si>
  <si>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</si>
  <si>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</si>
  <si>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</si>
  <si>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</si>
  <si>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</si>
  <si>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</si>
  <si>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</si>
  <si>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</si>
  <si>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</si>
  <si>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</si>
  <si>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</si>
  <si>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</si>
  <si>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</si>
  <si>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</si>
  <si>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</si>
  <si>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</si>
  <si>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</si>
  <si>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</si>
  <si>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</si>
  <si>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</si>
  <si>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</si>
  <si>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</si>
  <si>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</si>
  <si>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</si>
  <si>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</si>
  <si>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</si>
  <si>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</si>
  <si>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</si>
  <si>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</si>
  <si>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</si>
  <si>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</si>
  <si>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</si>
  <si>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</si>
  <si>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</si>
  <si>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</si>
  <si>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</si>
  <si>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</si>
  <si>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</si>
  <si>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</si>
  <si>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</si>
  <si>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</si>
  <si>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</si>
  <si>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</si>
  <si>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</si>
  <si>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</si>
  <si>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</si>
  <si>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</si>
  <si>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</si>
  <si>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</si>
  <si>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</si>
  <si>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</si>
  <si>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</si>
  <si>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</si>
  <si>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</si>
  <si>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</si>
  <si>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</si>
  <si>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</si>
  <si>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</si>
  <si>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</si>
  <si>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</si>
  <si>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</si>
  <si>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</si>
  <si>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</si>
  <si>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</si>
  <si>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</si>
  <si>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</si>
  <si>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</si>
  <si>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</si>
  <si>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</si>
  <si>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</si>
  <si>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</si>
  <si>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</si>
  <si>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</si>
  <si>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</si>
  <si>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</si>
  <si>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</si>
  <si>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</si>
  <si>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</si>
  <si>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</si>
  <si>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</si>
  <si>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</si>
  <si>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</si>
  <si>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</si>
  <si>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</si>
  <si>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</si>
  <si>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</si>
  <si>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</si>
  <si>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</si>
  <si>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</si>
  <si>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</si>
  <si>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</si>
  <si>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</si>
  <si>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</si>
  <si>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</si>
  <si>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</si>
  <si>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</si>
  <si>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</si>
  <si>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</si>
  <si>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</si>
  <si>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</si>
  <si>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</si>
  <si>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</si>
  <si>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</si>
  <si>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</si>
  <si>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</si>
  <si>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</si>
  <si>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</si>
  <si>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</si>
  <si>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</si>
  <si>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</si>
  <si>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</si>
  <si>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</si>
  <si>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</si>
  <si>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</si>
  <si>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</si>
  <si>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</si>
  <si>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</si>
  <si>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</si>
  <si>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</si>
  <si>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</si>
  <si>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</si>
  <si>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</si>
  <si>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</si>
  <si>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</si>
  <si>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</si>
  <si>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</si>
  <si>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</si>
  <si>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</si>
  <si>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</si>
  <si>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</si>
  <si>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</si>
  <si>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</si>
  <si>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</si>
  <si>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</si>
  <si>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</si>
  <si>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</si>
  <si>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</si>
  <si>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</si>
  <si>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</si>
  <si>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</si>
  <si>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</si>
  <si>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</si>
  <si>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</si>
  <si>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</si>
  <si>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</si>
  <si>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</si>
  <si>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</si>
  <si>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</si>
  <si>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</si>
  <si>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</si>
  <si>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</si>
  <si>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</si>
  <si>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</si>
  <si>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</si>
  <si>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</si>
  <si>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</si>
  <si>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</si>
  <si>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</si>
  <si>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</si>
  <si>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</si>
  <si>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</si>
  <si>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</si>
  <si>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</si>
  <si>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</si>
  <si>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</si>
  <si>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</si>
  <si>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</si>
  <si>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</si>
  <si>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</si>
  <si>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</si>
  <si>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</si>
  <si>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</si>
  <si>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</si>
  <si>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</si>
  <si>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</si>
  <si>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</si>
  <si>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</si>
  <si>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</si>
  <si>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</si>
  <si>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</si>
  <si>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</si>
  <si>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</si>
  <si>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</si>
  <si>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</si>
  <si>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</si>
  <si>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</si>
  <si>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</si>
  <si>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</si>
  <si>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</si>
  <si>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</si>
  <si>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</si>
  <si>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</si>
  <si>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</si>
  <si>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</si>
  <si>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</si>
  <si>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</si>
  <si>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</si>
  <si>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</si>
  <si>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</si>
  <si>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</si>
  <si>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</si>
  <si>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</si>
  <si>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</si>
  <si>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</si>
  <si>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</si>
  <si>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</si>
  <si>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</si>
  <si>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</si>
  <si>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</si>
  <si>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</si>
  <si>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</si>
  <si>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</si>
  <si>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</si>
  <si>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</si>
  <si>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</si>
  <si>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</si>
  <si>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</si>
  <si>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</si>
  <si>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</si>
  <si>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</si>
  <si>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</si>
  <si>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</si>
  <si>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</si>
  <si>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</si>
  <si>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</si>
  <si>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</si>
  <si>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</si>
  <si>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</si>
  <si>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</si>
  <si>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</si>
  <si>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</si>
  <si>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</si>
  <si>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</si>
  <si>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</si>
  <si>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</si>
  <si>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</si>
  <si>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</si>
  <si>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</si>
  <si>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</si>
  <si>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</si>
  <si>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</si>
  <si>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</si>
  <si>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</si>
  <si>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</si>
  <si>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</si>
  <si>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</si>
  <si>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</si>
  <si>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</si>
  <si>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</si>
  <si>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</si>
  <si>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</si>
  <si>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</si>
  <si>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</si>
  <si>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</si>
  <si>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</si>
  <si>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</si>
  <si>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</si>
  <si>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</si>
  <si>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</si>
  <si>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</si>
  <si>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</si>
  <si>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</si>
  <si>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</si>
  <si>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</si>
  <si>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</si>
  <si>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</si>
  <si>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</si>
  <si>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</si>
  <si>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</si>
  <si>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</si>
  <si>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</si>
  <si>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</si>
  <si>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</si>
  <si>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</si>
  <si>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</si>
  <si>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</si>
  <si>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</si>
  <si>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</si>
  <si>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</si>
  <si>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</si>
  <si>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</si>
  <si>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2 Q 2019</t>
  </si>
  <si>
    <t>1 Q 2019</t>
  </si>
  <si>
    <t>4 Q 2018</t>
  </si>
  <si>
    <t>www.Halykbank.ge</t>
  </si>
  <si>
    <t>JSC " Halyk Bank Georgia"</t>
  </si>
  <si>
    <t>Ivan Vakhtangishvili</t>
  </si>
  <si>
    <t>Nikoloz Geguchadze</t>
  </si>
  <si>
    <t>6.2.1</t>
  </si>
  <si>
    <t>Ivan Vakhtangishvili -Chairman of the Supervisory Board</t>
  </si>
  <si>
    <t>Arman Dunaev - Independent member of the Supervisory Board</t>
  </si>
  <si>
    <t>Nana Gvaladze - Independent member of the Supervisory Board</t>
  </si>
  <si>
    <t>Nikoloz Geguchadze- General Director</t>
  </si>
  <si>
    <t>Konstantin Gordeziani- Deputy General Director</t>
  </si>
  <si>
    <t>Shota Chkoidze- Deputy General Director</t>
  </si>
  <si>
    <t>Marina Tankarova- Deputy General Director</t>
  </si>
  <si>
    <t>Tamar Goderdzishvili- Deputy General Director</t>
  </si>
  <si>
    <t>JSC " Halyk Bank of Kazakhstan"</t>
  </si>
  <si>
    <t>Timur Kulibayev</t>
  </si>
  <si>
    <t>Dinara Kulibayeva</t>
  </si>
  <si>
    <t>Alia Karpikova Member of the Supervisory Board</t>
  </si>
  <si>
    <t>Of which above Other Off Balance</t>
  </si>
  <si>
    <t>Of which 2% Loan Loss Reserves</t>
  </si>
  <si>
    <t>3 Q 2019</t>
  </si>
  <si>
    <t>3Q 2019</t>
  </si>
  <si>
    <t>Evgenia Shaimerdeni-Member of the Supervisory Board</t>
  </si>
  <si>
    <t>4 Q 2019</t>
  </si>
  <si>
    <t>4Q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</si>
</sst>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0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4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5" fillId="36" borderId="88" xfId="0" applyNumberFormat="1" applyFont="1" applyFill="1" applyBorder="1" applyAlignment="1">
      <alignment vertical="center" wrapText="1"/>
    </xf>
    <xf numFmtId="3" fontId="105" fillId="36" borderId="89" xfId="0" applyNumberFormat="1" applyFont="1" applyFill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9" xfId="0" applyNumberFormat="1" applyFont="1" applyBorder="1" applyAlignment="1">
      <alignment vertical="center" wrapText="1"/>
    </xf>
    <xf numFmtId="3" fontId="105" fillId="0" borderId="88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8" xfId="20964" applyFont="1" applyFill="1" applyBorder="1" applyAlignment="1">
      <alignment vertical="center"/>
    </xf>
    <xf numFmtId="0" fontId="45" fillId="77" borderId="109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107" fillId="70" borderId="105" xfId="20964" applyFont="1" applyFill="1" applyBorder="1" applyAlignment="1">
      <alignment horizontal="center" vertical="center"/>
    </xf>
    <xf numFmtId="0" fontId="107" fillId="70" borderId="106" xfId="20964" applyFont="1" applyFill="1" applyBorder="1" applyAlignment="1">
      <alignment horizontal="left" vertical="center" wrapText="1"/>
    </xf>
    <xf numFmtId="164" fontId="107" fillId="0" borderId="107" xfId="7" applyNumberFormat="1" applyFont="1" applyFill="1" applyBorder="1" applyAlignment="1" applyProtection="1">
      <alignment horizontal="right" vertical="center"/>
      <protection locked="0"/>
    </xf>
    <xf numFmtId="0" fontId="106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top" wrapText="1"/>
    </xf>
    <xf numFmtId="164" fontId="45" fillId="77" borderId="106" xfId="7" applyNumberFormat="1" applyFont="1" applyFill="1" applyBorder="1" applyAlignment="1">
      <alignment horizontal="right" vertical="center"/>
    </xf>
    <xf numFmtId="0" fontId="108" fillId="70" borderId="105" xfId="20964" applyFont="1" applyFill="1" applyBorder="1" applyAlignment="1">
      <alignment horizontal="center" vertical="center"/>
    </xf>
    <xf numFmtId="0" fontId="107" fillId="70" borderId="109" xfId="20964" applyFont="1" applyFill="1" applyBorder="1" applyAlignment="1">
      <alignment vertical="center" wrapText="1"/>
    </xf>
    <xf numFmtId="0" fontId="107" fillId="70" borderId="106" xfId="20964" applyFont="1" applyFill="1" applyBorder="1" applyAlignment="1">
      <alignment horizontal="left" vertical="center"/>
    </xf>
    <xf numFmtId="0" fontId="108" fillId="3" borderId="105" xfId="20964" applyFont="1" applyFill="1" applyBorder="1" applyAlignment="1">
      <alignment horizontal="center" vertical="center"/>
    </xf>
    <xf numFmtId="0" fontId="107" fillId="3" borderId="106" xfId="20964" applyFont="1" applyFill="1" applyBorder="1" applyAlignment="1">
      <alignment horizontal="left" vertical="center"/>
    </xf>
    <xf numFmtId="0" fontId="108" fillId="0" borderId="105" xfId="20964" applyFont="1" applyFill="1" applyBorder="1" applyAlignment="1">
      <alignment horizontal="center" vertical="center"/>
    </xf>
    <xf numFmtId="0" fontId="107" fillId="0" borderId="106" xfId="20964" applyFont="1" applyFill="1" applyBorder="1" applyAlignment="1">
      <alignment horizontal="left" vertical="center"/>
    </xf>
    <xf numFmtId="0" fontId="109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center"/>
    </xf>
    <xf numFmtId="164" fontId="107" fillId="78" borderId="107" xfId="7" applyNumberFormat="1" applyFont="1" applyFill="1" applyBorder="1" applyAlignment="1" applyProtection="1">
      <alignment horizontal="right" vertical="center"/>
      <protection locked="0"/>
    </xf>
    <xf numFmtId="0" fontId="106" fillId="77" borderId="108" xfId="20964" applyFont="1" applyFill="1" applyBorder="1" applyAlignment="1">
      <alignment vertical="center"/>
    </xf>
    <xf numFmtId="0" fontId="106" fillId="77" borderId="109" xfId="20964" applyFont="1" applyFill="1" applyBorder="1" applyAlignment="1">
      <alignment vertical="center"/>
    </xf>
    <xf numFmtId="164" fontId="106" fillId="77" borderId="106" xfId="7" applyNumberFormat="1" applyFont="1" applyFill="1" applyBorder="1" applyAlignment="1">
      <alignment horizontal="right" vertical="center"/>
    </xf>
    <xf numFmtId="0" fontId="111" fillId="3" borderId="105" xfId="20964" applyFont="1" applyFill="1" applyBorder="1" applyAlignment="1">
      <alignment horizontal="center" vertical="center"/>
    </xf>
    <xf numFmtId="0" fontId="112" fillId="78" borderId="107" xfId="20964" applyFont="1" applyFill="1" applyBorder="1" applyAlignment="1">
      <alignment horizontal="center" vertical="center"/>
    </xf>
    <xf numFmtId="0" fontId="45" fillId="78" borderId="109" xfId="20964" applyFont="1" applyFill="1" applyBorder="1" applyAlignment="1">
      <alignment vertical="center"/>
    </xf>
    <xf numFmtId="0" fontId="111" fillId="70" borderId="105" xfId="20964" applyFont="1" applyFill="1" applyBorder="1" applyAlignment="1">
      <alignment horizontal="center" vertical="center"/>
    </xf>
    <xf numFmtId="164" fontId="107" fillId="3" borderId="107" xfId="7" applyNumberFormat="1" applyFont="1" applyFill="1" applyBorder="1" applyAlignment="1" applyProtection="1">
      <alignment horizontal="right" vertical="center"/>
      <protection locked="0"/>
    </xf>
    <xf numFmtId="0" fontId="112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8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1" fillId="0" borderId="107" xfId="0" applyFont="1" applyFill="1" applyBorder="1" applyAlignment="1">
      <alignment horizontal="left" vertical="center" wrapText="1"/>
    </xf>
    <xf numFmtId="10" fontId="97" fillId="0" borderId="107" xfId="20962" applyNumberFormat="1" applyFont="1" applyFill="1" applyBorder="1" applyAlignment="1">
      <alignment horizontal="left" vertical="center" wrapText="1"/>
    </xf>
    <xf numFmtId="1" fontId="3" fillId="0" borderId="89" xfId="0" applyNumberFormat="1" applyFont="1" applyFill="1" applyBorder="1" applyAlignment="1">
      <alignment horizontal="right" vertical="center" wrapText="1"/>
    </xf>
    <xf numFmtId="10" fontId="3" fillId="0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left" vertical="center" wrapText="1"/>
    </xf>
    <xf numFmtId="10" fontId="101" fillId="0" borderId="107" xfId="20962" applyNumberFormat="1" applyFont="1" applyFill="1" applyBorder="1" applyAlignment="1">
      <alignment horizontal="left" vertical="center" wrapText="1"/>
    </xf>
    <xf numFmtId="10" fontId="4" fillId="36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10" fontId="4" fillId="36" borderId="89" xfId="0" applyNumberFormat="1" applyFont="1" applyFill="1" applyBorder="1" applyAlignment="1">
      <alignment horizontal="left" vertical="center" wrapText="1"/>
    </xf>
    <xf numFmtId="10" fontId="4" fillId="36" borderId="89" xfId="20962" applyNumberFormat="1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righ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10" fontId="84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22" xfId="20962" applyNumberFormat="1" applyFont="1" applyFill="1" applyBorder="1" applyAlignment="1" applyProtection="1">
      <alignment horizontal="center" vertical="center" wrapText="1"/>
      <protection locked="0"/>
    </xf>
    <xf numFmtId="10" fontId="2" fillId="0" borderId="3" xfId="20962" applyNumberFormat="1" applyFont="1" applyFill="1" applyBorder="1" applyAlignment="1" applyProtection="1">
      <alignment horizontal="center" vertical="center" wrapText="1"/>
      <protection locked="0"/>
    </xf>
    <xf numFmtId="9" fontId="2" fillId="2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0" fontId="6" fillId="0" borderId="3" xfId="17" applyBorder="1" applyAlignment="1" applyProtection="1"/>
    <xf numFmtId="14" fontId="2" fillId="0" borderId="0" xfId="0" applyNumberFormat="1" applyFont="1"/>
    <xf numFmtId="14" fontId="84" fillId="0" borderId="0" xfId="0" applyNumberFormat="1" applyFont="1"/>
    <xf numFmtId="0" fontId="84" fillId="0" borderId="21" xfId="0" quotePrefix="1" applyNumberFormat="1" applyFont="1" applyBorder="1" applyAlignment="1">
      <alignment horizontal="center"/>
    </xf>
    <xf numFmtId="10" fontId="84" fillId="0" borderId="23" xfId="20962" applyNumberFormat="1" applyFont="1" applyBorder="1" applyAlignment="1"/>
    <xf numFmtId="10" fontId="84" fillId="0" borderId="42" xfId="20962" applyNumberFormat="1" applyFont="1" applyBorder="1" applyAlignment="1"/>
    <xf numFmtId="164" fontId="3" fillId="0" borderId="88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9" fontId="3" fillId="0" borderId="102" xfId="20962" applyFont="1" applyFill="1" applyBorder="1" applyAlignment="1">
      <alignment vertical="center"/>
    </xf>
    <xf numFmtId="9" fontId="3" fillId="0" borderId="103" xfId="20962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10" fontId="107" fillId="0" borderId="107" xfId="20962" applyNumberFormat="1" applyFont="1" applyFill="1" applyBorder="1" applyAlignment="1" applyProtection="1">
      <alignment horizontal="right" vertical="center"/>
      <protection locked="0"/>
    </xf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lyk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B35" sqref="B35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210"/>
      <c r="B1" s="258" t="s">
        <v>352</v>
      </c>
      <c r="C1" s="210"/>
    </row>
    <row r="2" spans="1:3">
      <c r="A2" s="259">
        <v>1</v>
      </c>
      <c r="B2" s="417" t="s">
        <v>353</v>
      </c>
      <c r="C2" s="115" t="s">
        <v>492</v>
      </c>
    </row>
    <row r="3" spans="1:3">
      <c r="A3" s="259">
        <v>2</v>
      </c>
      <c r="B3" s="418" t="s">
        <v>349</v>
      </c>
      <c r="C3" s="115" t="s">
        <v>493</v>
      </c>
    </row>
    <row r="4" spans="1:3">
      <c r="A4" s="259">
        <v>3</v>
      </c>
      <c r="B4" s="419" t="s">
        <v>354</v>
      </c>
      <c r="C4" s="115" t="s">
        <v>494</v>
      </c>
    </row>
    <row r="5" spans="1:3">
      <c r="A5" s="260">
        <v>4</v>
      </c>
      <c r="B5" s="420" t="s">
        <v>350</v>
      </c>
      <c r="C5" s="496" t="s">
        <v>491</v>
      </c>
    </row>
    <row r="6" spans="1:3" s="261" customFormat="1" ht="45.75" customHeight="1">
      <c r="A6" s="519" t="s">
        <v>429</v>
      </c>
      <c r="B6" s="520"/>
      <c r="C6" s="520"/>
    </row>
    <row r="7" spans="1:3" ht="15">
      <c r="A7" s="262" t="s">
        <v>30</v>
      </c>
      <c r="B7" s="258" t="s">
        <v>351</v>
      </c>
    </row>
    <row r="8" spans="1:3">
      <c r="A8" s="210">
        <v>1</v>
      </c>
      <c r="B8" s="308" t="s">
        <v>21</v>
      </c>
    </row>
    <row r="9" spans="1:3">
      <c r="A9" s="210">
        <v>2</v>
      </c>
      <c r="B9" s="309" t="s">
        <v>22</v>
      </c>
    </row>
    <row r="10" spans="1:3">
      <c r="A10" s="210">
        <v>3</v>
      </c>
      <c r="B10" s="309" t="s">
        <v>23</v>
      </c>
    </row>
    <row r="11" spans="1:3">
      <c r="A11" s="210">
        <v>4</v>
      </c>
      <c r="B11" s="309" t="s">
        <v>24</v>
      </c>
      <c r="C11" s="121"/>
    </row>
    <row r="12" spans="1:3">
      <c r="A12" s="210">
        <v>5</v>
      </c>
      <c r="B12" s="309" t="s">
        <v>25</v>
      </c>
    </row>
    <row r="13" spans="1:3">
      <c r="A13" s="210">
        <v>6</v>
      </c>
      <c r="B13" s="310" t="s">
        <v>361</v>
      </c>
    </row>
    <row r="14" spans="1:3">
      <c r="A14" s="210">
        <v>7</v>
      </c>
      <c r="B14" s="309" t="s">
        <v>355</v>
      </c>
    </row>
    <row r="15" spans="1:3">
      <c r="A15" s="210">
        <v>8</v>
      </c>
      <c r="B15" s="309" t="s">
        <v>356</v>
      </c>
    </row>
    <row r="16" spans="1:3">
      <c r="A16" s="210">
        <v>9</v>
      </c>
      <c r="B16" s="309" t="s">
        <v>26</v>
      </c>
    </row>
    <row r="17" spans="1:2">
      <c r="A17" s="416" t="s">
        <v>428</v>
      </c>
      <c r="B17" s="415" t="s">
        <v>414</v>
      </c>
    </row>
    <row r="18" spans="1:2">
      <c r="A18" s="210">
        <v>10</v>
      </c>
      <c r="B18" s="309" t="s">
        <v>27</v>
      </c>
    </row>
    <row r="19" spans="1:2">
      <c r="A19" s="210">
        <v>11</v>
      </c>
      <c r="B19" s="310" t="s">
        <v>357</v>
      </c>
    </row>
    <row r="20" spans="1:2">
      <c r="A20" s="210">
        <v>12</v>
      </c>
      <c r="B20" s="310" t="s">
        <v>28</v>
      </c>
    </row>
    <row r="21" spans="1:2">
      <c r="A21" s="478">
        <v>13</v>
      </c>
      <c r="B21" s="479" t="s">
        <v>358</v>
      </c>
    </row>
    <row r="22" spans="1:2">
      <c r="A22" s="478">
        <v>14</v>
      </c>
      <c r="B22" s="480" t="s">
        <v>385</v>
      </c>
    </row>
    <row r="23" spans="1:2">
      <c r="A23" s="481">
        <v>15</v>
      </c>
      <c r="B23" s="482" t="s">
        <v>29</v>
      </c>
    </row>
    <row r="24" spans="1:2">
      <c r="A24" s="481">
        <v>15.1</v>
      </c>
      <c r="B24" s="483" t="s">
        <v>442</v>
      </c>
    </row>
    <row r="25" spans="1:2">
      <c r="A25" s="124"/>
      <c r="B25" s="20"/>
    </row>
    <row r="26" spans="1:2">
      <c r="A26" s="124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1" sqref="C1:C1048576"/>
    </sheetView>
  </sheetViews>
  <sheetFormatPr defaultColWidth="9.140625" defaultRowHeight="12.75"/>
  <cols>
    <col min="1" max="1" width="9.5703125" style="124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31</v>
      </c>
      <c r="B1" s="3" t="str">
        <f>'Info '!C2</f>
        <v>JSC " Halyk Bank Georgia"</v>
      </c>
    </row>
    <row r="2" spans="1:3" s="110" customFormat="1" ht="15.75" customHeight="1">
      <c r="A2" s="110" t="s">
        <v>32</v>
      </c>
      <c r="B2" s="498">
        <f>'1. key ratios '!B2</f>
        <v>43830</v>
      </c>
    </row>
    <row r="3" spans="1:3" s="110" customFormat="1" ht="15.75" customHeight="1"/>
    <row r="4" spans="1:3" ht="13.5" thickBot="1">
      <c r="A4" s="124" t="s">
        <v>253</v>
      </c>
      <c r="B4" s="191" t="s">
        <v>252</v>
      </c>
    </row>
    <row r="5" spans="1:3">
      <c r="A5" s="125" t="s">
        <v>7</v>
      </c>
      <c r="B5" s="126"/>
      <c r="C5" s="127" t="s">
        <v>74</v>
      </c>
    </row>
    <row r="6" spans="1:3">
      <c r="A6" s="128">
        <v>1</v>
      </c>
      <c r="B6" s="129" t="s">
        <v>251</v>
      </c>
      <c r="C6" s="130">
        <f>SUM(C7:C11)</f>
        <v>108027152</v>
      </c>
    </row>
    <row r="7" spans="1:3">
      <c r="A7" s="128">
        <v>2</v>
      </c>
      <c r="B7" s="131" t="s">
        <v>250</v>
      </c>
      <c r="C7" s="132">
        <v>76000000</v>
      </c>
    </row>
    <row r="8" spans="1:3">
      <c r="A8" s="128">
        <v>3</v>
      </c>
      <c r="B8" s="133" t="s">
        <v>249</v>
      </c>
      <c r="C8" s="132"/>
    </row>
    <row r="9" spans="1:3">
      <c r="A9" s="128">
        <v>4</v>
      </c>
      <c r="B9" s="133" t="s">
        <v>248</v>
      </c>
      <c r="C9" s="132">
        <v>1595832</v>
      </c>
    </row>
    <row r="10" spans="1:3">
      <c r="A10" s="128">
        <v>5</v>
      </c>
      <c r="B10" s="133" t="s">
        <v>247</v>
      </c>
      <c r="C10" s="132"/>
    </row>
    <row r="11" spans="1:3">
      <c r="A11" s="128">
        <v>6</v>
      </c>
      <c r="B11" s="134" t="s">
        <v>246</v>
      </c>
      <c r="C11" s="132">
        <v>30431320</v>
      </c>
    </row>
    <row r="12" spans="1:3" s="96" customFormat="1">
      <c r="A12" s="128">
        <v>7</v>
      </c>
      <c r="B12" s="129" t="s">
        <v>245</v>
      </c>
      <c r="C12" s="135">
        <f>SUM(C13:C27)</f>
        <v>5166869</v>
      </c>
    </row>
    <row r="13" spans="1:3" s="96" customFormat="1">
      <c r="A13" s="128">
        <v>8</v>
      </c>
      <c r="B13" s="136" t="s">
        <v>244</v>
      </c>
      <c r="C13" s="137">
        <v>1595832</v>
      </c>
    </row>
    <row r="14" spans="1:3" s="96" customFormat="1" ht="25.5">
      <c r="A14" s="128">
        <v>9</v>
      </c>
      <c r="B14" s="138" t="s">
        <v>243</v>
      </c>
      <c r="C14" s="137"/>
    </row>
    <row r="15" spans="1:3" s="96" customFormat="1">
      <c r="A15" s="128">
        <v>10</v>
      </c>
      <c r="B15" s="139" t="s">
        <v>242</v>
      </c>
      <c r="C15" s="137">
        <v>3571037</v>
      </c>
    </row>
    <row r="16" spans="1:3" s="96" customFormat="1">
      <c r="A16" s="128">
        <v>11</v>
      </c>
      <c r="B16" s="140" t="s">
        <v>241</v>
      </c>
      <c r="C16" s="137"/>
    </row>
    <row r="17" spans="1:3" s="96" customFormat="1">
      <c r="A17" s="128">
        <v>12</v>
      </c>
      <c r="B17" s="139" t="s">
        <v>240</v>
      </c>
      <c r="C17" s="137"/>
    </row>
    <row r="18" spans="1:3" s="96" customFormat="1">
      <c r="A18" s="128">
        <v>13</v>
      </c>
      <c r="B18" s="139" t="s">
        <v>239</v>
      </c>
      <c r="C18" s="137"/>
    </row>
    <row r="19" spans="1:3" s="96" customFormat="1">
      <c r="A19" s="128">
        <v>14</v>
      </c>
      <c r="B19" s="139" t="s">
        <v>238</v>
      </c>
      <c r="C19" s="137"/>
    </row>
    <row r="20" spans="1:3" s="96" customFormat="1">
      <c r="A20" s="128">
        <v>15</v>
      </c>
      <c r="B20" s="139" t="s">
        <v>237</v>
      </c>
      <c r="C20" s="137"/>
    </row>
    <row r="21" spans="1:3" s="96" customFormat="1" ht="25.5">
      <c r="A21" s="128">
        <v>16</v>
      </c>
      <c r="B21" s="138" t="s">
        <v>236</v>
      </c>
      <c r="C21" s="137"/>
    </row>
    <row r="22" spans="1:3" s="96" customFormat="1">
      <c r="A22" s="128">
        <v>17</v>
      </c>
      <c r="B22" s="141" t="s">
        <v>235</v>
      </c>
      <c r="C22" s="137"/>
    </row>
    <row r="23" spans="1:3" s="96" customFormat="1">
      <c r="A23" s="128">
        <v>18</v>
      </c>
      <c r="B23" s="138" t="s">
        <v>234</v>
      </c>
      <c r="C23" s="137"/>
    </row>
    <row r="24" spans="1:3" s="96" customFormat="1" ht="25.5">
      <c r="A24" s="128">
        <v>19</v>
      </c>
      <c r="B24" s="138" t="s">
        <v>211</v>
      </c>
      <c r="C24" s="137"/>
    </row>
    <row r="25" spans="1:3" s="96" customFormat="1">
      <c r="A25" s="128">
        <v>20</v>
      </c>
      <c r="B25" s="142" t="s">
        <v>233</v>
      </c>
      <c r="C25" s="137"/>
    </row>
    <row r="26" spans="1:3" s="96" customFormat="1">
      <c r="A26" s="128">
        <v>21</v>
      </c>
      <c r="B26" s="142" t="s">
        <v>232</v>
      </c>
      <c r="C26" s="137"/>
    </row>
    <row r="27" spans="1:3" s="96" customFormat="1">
      <c r="A27" s="128">
        <v>22</v>
      </c>
      <c r="B27" s="142" t="s">
        <v>231</v>
      </c>
      <c r="C27" s="137"/>
    </row>
    <row r="28" spans="1:3" s="96" customFormat="1">
      <c r="A28" s="128">
        <v>23</v>
      </c>
      <c r="B28" s="143" t="s">
        <v>230</v>
      </c>
      <c r="C28" s="135">
        <f>C6-C12</f>
        <v>102860283</v>
      </c>
    </row>
    <row r="29" spans="1:3" s="96" customFormat="1">
      <c r="A29" s="144"/>
      <c r="B29" s="145"/>
      <c r="C29" s="137"/>
    </row>
    <row r="30" spans="1:3" s="96" customFormat="1">
      <c r="A30" s="144">
        <v>24</v>
      </c>
      <c r="B30" s="143" t="s">
        <v>229</v>
      </c>
      <c r="C30" s="135">
        <f>C31+C34</f>
        <v>0</v>
      </c>
    </row>
    <row r="31" spans="1:3" s="96" customFormat="1">
      <c r="A31" s="144">
        <v>25</v>
      </c>
      <c r="B31" s="133" t="s">
        <v>228</v>
      </c>
      <c r="C31" s="146">
        <f>C32+C33</f>
        <v>0</v>
      </c>
    </row>
    <row r="32" spans="1:3" s="96" customFormat="1">
      <c r="A32" s="144">
        <v>26</v>
      </c>
      <c r="B32" s="147" t="s">
        <v>310</v>
      </c>
      <c r="C32" s="137"/>
    </row>
    <row r="33" spans="1:3" s="96" customFormat="1">
      <c r="A33" s="144">
        <v>27</v>
      </c>
      <c r="B33" s="147" t="s">
        <v>227</v>
      </c>
      <c r="C33" s="137"/>
    </row>
    <row r="34" spans="1:3" s="96" customFormat="1">
      <c r="A34" s="144">
        <v>28</v>
      </c>
      <c r="B34" s="133" t="s">
        <v>226</v>
      </c>
      <c r="C34" s="137"/>
    </row>
    <row r="35" spans="1:3" s="96" customFormat="1">
      <c r="A35" s="144">
        <v>29</v>
      </c>
      <c r="B35" s="143" t="s">
        <v>225</v>
      </c>
      <c r="C35" s="135">
        <f>SUM(C36:C40)</f>
        <v>0</v>
      </c>
    </row>
    <row r="36" spans="1:3" s="96" customFormat="1">
      <c r="A36" s="144">
        <v>30</v>
      </c>
      <c r="B36" s="138" t="s">
        <v>224</v>
      </c>
      <c r="C36" s="137"/>
    </row>
    <row r="37" spans="1:3" s="96" customFormat="1">
      <c r="A37" s="144">
        <v>31</v>
      </c>
      <c r="B37" s="139" t="s">
        <v>223</v>
      </c>
      <c r="C37" s="137"/>
    </row>
    <row r="38" spans="1:3" s="96" customFormat="1" ht="25.5">
      <c r="A38" s="144">
        <v>32</v>
      </c>
      <c r="B38" s="138" t="s">
        <v>222</v>
      </c>
      <c r="C38" s="137"/>
    </row>
    <row r="39" spans="1:3" s="96" customFormat="1" ht="25.5">
      <c r="A39" s="144">
        <v>33</v>
      </c>
      <c r="B39" s="138" t="s">
        <v>211</v>
      </c>
      <c r="C39" s="137"/>
    </row>
    <row r="40" spans="1:3" s="96" customFormat="1">
      <c r="A40" s="144">
        <v>34</v>
      </c>
      <c r="B40" s="142" t="s">
        <v>221</v>
      </c>
      <c r="C40" s="137"/>
    </row>
    <row r="41" spans="1:3" s="96" customFormat="1">
      <c r="A41" s="144">
        <v>35</v>
      </c>
      <c r="B41" s="143" t="s">
        <v>220</v>
      </c>
      <c r="C41" s="135">
        <f>C30-C35</f>
        <v>0</v>
      </c>
    </row>
    <row r="42" spans="1:3" s="96" customFormat="1">
      <c r="A42" s="144"/>
      <c r="B42" s="145"/>
      <c r="C42" s="137"/>
    </row>
    <row r="43" spans="1:3" s="96" customFormat="1">
      <c r="A43" s="144">
        <v>36</v>
      </c>
      <c r="B43" s="148" t="s">
        <v>219</v>
      </c>
      <c r="C43" s="135">
        <f>SUM(C44:C46)</f>
        <v>17493108.341049999</v>
      </c>
    </row>
    <row r="44" spans="1:3" s="96" customFormat="1">
      <c r="A44" s="144">
        <v>37</v>
      </c>
      <c r="B44" s="133" t="s">
        <v>218</v>
      </c>
      <c r="C44" s="137">
        <v>11470800</v>
      </c>
    </row>
    <row r="45" spans="1:3" s="96" customFormat="1">
      <c r="A45" s="144">
        <v>38</v>
      </c>
      <c r="B45" s="133" t="s">
        <v>217</v>
      </c>
      <c r="C45" s="137"/>
    </row>
    <row r="46" spans="1:3" s="96" customFormat="1">
      <c r="A46" s="144">
        <v>39</v>
      </c>
      <c r="B46" s="133" t="s">
        <v>216</v>
      </c>
      <c r="C46" s="137">
        <v>6022308.341049999</v>
      </c>
    </row>
    <row r="47" spans="1:3" s="96" customFormat="1">
      <c r="A47" s="144">
        <v>40</v>
      </c>
      <c r="B47" s="148" t="s">
        <v>215</v>
      </c>
      <c r="C47" s="135">
        <f>SUM(C48:C51)</f>
        <v>0</v>
      </c>
    </row>
    <row r="48" spans="1:3" s="96" customFormat="1">
      <c r="A48" s="144">
        <v>41</v>
      </c>
      <c r="B48" s="138" t="s">
        <v>214</v>
      </c>
      <c r="C48" s="137"/>
    </row>
    <row r="49" spans="1:3" s="96" customFormat="1">
      <c r="A49" s="144">
        <v>42</v>
      </c>
      <c r="B49" s="139" t="s">
        <v>213</v>
      </c>
      <c r="C49" s="137"/>
    </row>
    <row r="50" spans="1:3" s="96" customFormat="1">
      <c r="A50" s="144">
        <v>43</v>
      </c>
      <c r="B50" s="138" t="s">
        <v>212</v>
      </c>
      <c r="C50" s="137"/>
    </row>
    <row r="51" spans="1:3" s="96" customFormat="1" ht="25.5">
      <c r="A51" s="144">
        <v>44</v>
      </c>
      <c r="B51" s="138" t="s">
        <v>211</v>
      </c>
      <c r="C51" s="137"/>
    </row>
    <row r="52" spans="1:3" s="96" customFormat="1" ht="13.5" thickBot="1">
      <c r="A52" s="149">
        <v>45</v>
      </c>
      <c r="B52" s="150" t="s">
        <v>210</v>
      </c>
      <c r="C52" s="151">
        <f>C43-C47</f>
        <v>17493108.341049999</v>
      </c>
    </row>
    <row r="55" spans="1:3">
      <c r="B55" s="4" t="s">
        <v>8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L42" sqref="L42"/>
    </sheetView>
  </sheetViews>
  <sheetFormatPr defaultColWidth="9.140625" defaultRowHeight="12.75"/>
  <cols>
    <col min="1" max="1" width="9.42578125" style="324" bestFit="1" customWidth="1"/>
    <col min="2" max="2" width="59" style="324" customWidth="1"/>
    <col min="3" max="3" width="16.7109375" style="324" bestFit="1" customWidth="1"/>
    <col min="4" max="4" width="13.28515625" style="324" bestFit="1" customWidth="1"/>
    <col min="5" max="16384" width="9.140625" style="324"/>
  </cols>
  <sheetData>
    <row r="1" spans="1:4" ht="15">
      <c r="A1" s="389" t="s">
        <v>31</v>
      </c>
      <c r="B1" s="390" t="str">
        <f>'Info '!C2</f>
        <v>JSC " Halyk Bank Georgia"</v>
      </c>
    </row>
    <row r="2" spans="1:4" s="291" customFormat="1" ht="15.75" customHeight="1">
      <c r="A2" s="291" t="s">
        <v>32</v>
      </c>
      <c r="B2" s="498">
        <f>'1. key ratios '!B2</f>
        <v>43830</v>
      </c>
    </row>
    <row r="3" spans="1:4" s="291" customFormat="1" ht="15.75" customHeight="1"/>
    <row r="4" spans="1:4" ht="13.5" thickBot="1">
      <c r="A4" s="351" t="s">
        <v>413</v>
      </c>
      <c r="B4" s="398" t="s">
        <v>414</v>
      </c>
    </row>
    <row r="5" spans="1:4" s="399" customFormat="1" ht="12.75" customHeight="1">
      <c r="A5" s="476"/>
      <c r="B5" s="477" t="s">
        <v>417</v>
      </c>
      <c r="C5" s="391" t="s">
        <v>415</v>
      </c>
      <c r="D5" s="392" t="s">
        <v>416</v>
      </c>
    </row>
    <row r="6" spans="1:4" s="400" customFormat="1">
      <c r="A6" s="393">
        <v>1</v>
      </c>
      <c r="B6" s="468" t="s">
        <v>418</v>
      </c>
      <c r="C6" s="468"/>
      <c r="D6" s="394"/>
    </row>
    <row r="7" spans="1:4" s="400" customFormat="1">
      <c r="A7" s="395" t="s">
        <v>404</v>
      </c>
      <c r="B7" s="469" t="s">
        <v>419</v>
      </c>
      <c r="C7" s="460">
        <v>4.4999999999999998E-2</v>
      </c>
      <c r="D7" s="461">
        <f>C7*'5. RWA '!$C$13</f>
        <v>23951655.202858575</v>
      </c>
    </row>
    <row r="8" spans="1:4" s="400" customFormat="1">
      <c r="A8" s="395" t="s">
        <v>405</v>
      </c>
      <c r="B8" s="469" t="s">
        <v>420</v>
      </c>
      <c r="C8" s="462">
        <v>0.06</v>
      </c>
      <c r="D8" s="461">
        <f>C8*'5. RWA '!$C$13</f>
        <v>31935540.270478096</v>
      </c>
    </row>
    <row r="9" spans="1:4" s="400" customFormat="1">
      <c r="A9" s="395" t="s">
        <v>406</v>
      </c>
      <c r="B9" s="469" t="s">
        <v>421</v>
      </c>
      <c r="C9" s="462">
        <v>0.08</v>
      </c>
      <c r="D9" s="461">
        <f>C9*'5. RWA '!$C$13</f>
        <v>42580720.360637464</v>
      </c>
    </row>
    <row r="10" spans="1:4" s="400" customFormat="1">
      <c r="A10" s="393" t="s">
        <v>407</v>
      </c>
      <c r="B10" s="468" t="s">
        <v>422</v>
      </c>
      <c r="C10" s="463"/>
      <c r="D10" s="470"/>
    </row>
    <row r="11" spans="1:4" s="401" customFormat="1">
      <c r="A11" s="396" t="s">
        <v>408</v>
      </c>
      <c r="B11" s="459" t="s">
        <v>423</v>
      </c>
      <c r="C11" s="464">
        <v>2.5000000000000001E-2</v>
      </c>
      <c r="D11" s="461">
        <f>C11*'5. RWA '!$C$13</f>
        <v>13306475.112699209</v>
      </c>
    </row>
    <row r="12" spans="1:4" s="401" customFormat="1">
      <c r="A12" s="396" t="s">
        <v>409</v>
      </c>
      <c r="B12" s="459" t="s">
        <v>424</v>
      </c>
      <c r="C12" s="464">
        <v>0</v>
      </c>
      <c r="D12" s="461">
        <f>C12*'5. RWA '!$C$13</f>
        <v>0</v>
      </c>
    </row>
    <row r="13" spans="1:4" s="401" customFormat="1">
      <c r="A13" s="396" t="s">
        <v>410</v>
      </c>
      <c r="B13" s="459" t="s">
        <v>425</v>
      </c>
      <c r="C13" s="464"/>
      <c r="D13" s="461">
        <f>C13*'5. RWA '!$C$13</f>
        <v>0</v>
      </c>
    </row>
    <row r="14" spans="1:4" s="401" customFormat="1">
      <c r="A14" s="393" t="s">
        <v>411</v>
      </c>
      <c r="B14" s="468" t="s">
        <v>487</v>
      </c>
      <c r="C14" s="465"/>
      <c r="D14" s="471"/>
    </row>
    <row r="15" spans="1:4" s="401" customFormat="1">
      <c r="A15" s="396">
        <v>3.1</v>
      </c>
      <c r="B15" s="459" t="s">
        <v>430</v>
      </c>
      <c r="C15" s="464">
        <v>2.4382322432495877E-2</v>
      </c>
      <c r="D15" s="461">
        <f>C15*'5. RWA '!$C$13</f>
        <v>12977710.66551256</v>
      </c>
    </row>
    <row r="16" spans="1:4" s="401" customFormat="1">
      <c r="A16" s="396">
        <v>3.2</v>
      </c>
      <c r="B16" s="459" t="s">
        <v>431</v>
      </c>
      <c r="C16" s="464">
        <v>3.2618863701135759E-2</v>
      </c>
      <c r="D16" s="461">
        <f>C16*'5. RWA '!$C$13</f>
        <v>17361683.921747621</v>
      </c>
    </row>
    <row r="17" spans="1:6" s="400" customFormat="1">
      <c r="A17" s="396">
        <v>3.3</v>
      </c>
      <c r="B17" s="459" t="s">
        <v>432</v>
      </c>
      <c r="C17" s="464">
        <v>7.308644081414703E-2</v>
      </c>
      <c r="D17" s="461">
        <f>C17*'5. RWA '!$C$13</f>
        <v>38900916.230768442</v>
      </c>
    </row>
    <row r="18" spans="1:6" s="399" customFormat="1" ht="12.75" customHeight="1">
      <c r="A18" s="474"/>
      <c r="B18" s="475" t="s">
        <v>486</v>
      </c>
      <c r="C18" s="466" t="s">
        <v>415</v>
      </c>
      <c r="D18" s="472" t="s">
        <v>416</v>
      </c>
    </row>
    <row r="19" spans="1:6" s="400" customFormat="1">
      <c r="A19" s="397">
        <v>4</v>
      </c>
      <c r="B19" s="459" t="s">
        <v>426</v>
      </c>
      <c r="C19" s="464">
        <f>C7+C11+C12+C13+C15</f>
        <v>9.4382322432495891E-2</v>
      </c>
      <c r="D19" s="461">
        <f>C19*'5. RWA '!$C$13</f>
        <v>50235840.981070347</v>
      </c>
    </row>
    <row r="20" spans="1:6" s="400" customFormat="1">
      <c r="A20" s="397">
        <v>5</v>
      </c>
      <c r="B20" s="459" t="s">
        <v>142</v>
      </c>
      <c r="C20" s="464">
        <f>C8+C11+C12+C13+C16</f>
        <v>0.11761886370113575</v>
      </c>
      <c r="D20" s="461">
        <f>C20*'5. RWA '!$C$13</f>
        <v>62603699.30492492</v>
      </c>
    </row>
    <row r="21" spans="1:6" s="400" customFormat="1" ht="13.5" thickBot="1">
      <c r="A21" s="402" t="s">
        <v>412</v>
      </c>
      <c r="B21" s="403" t="s">
        <v>427</v>
      </c>
      <c r="C21" s="467">
        <f>C9+C11+C12+C13+C17</f>
        <v>0.17808644081414704</v>
      </c>
      <c r="D21" s="473">
        <f>C21*'5. RWA '!$C$13</f>
        <v>94788111.704105124</v>
      </c>
    </row>
    <row r="22" spans="1:6">
      <c r="F22" s="351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pane xSplit="1" ySplit="5" topLeftCell="B18" activePane="bottomRight" state="frozen"/>
      <selection activeCell="B47" sqref="B47"/>
      <selection pane="topRight" activeCell="B47" sqref="B47"/>
      <selection pane="bottomLeft" activeCell="B47" sqref="B47"/>
      <selection pane="bottomRight" activeCell="J38" sqref="J38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31</v>
      </c>
      <c r="B1" s="3" t="str">
        <f>'Info '!C2</f>
        <v>JSC " Halyk Bank Georgia"</v>
      </c>
      <c r="E1" s="4"/>
      <c r="F1" s="4"/>
    </row>
    <row r="2" spans="1:6" s="110" customFormat="1" ht="15.75" customHeight="1">
      <c r="A2" s="2" t="s">
        <v>32</v>
      </c>
      <c r="B2" s="498">
        <f>'1. key ratios '!B2</f>
        <v>43830</v>
      </c>
    </row>
    <row r="3" spans="1:6" s="110" customFormat="1" ht="15.75" customHeight="1">
      <c r="A3" s="152"/>
    </row>
    <row r="4" spans="1:6" s="110" customFormat="1" ht="15.75" customHeight="1" thickBot="1">
      <c r="A4" s="110" t="s">
        <v>87</v>
      </c>
      <c r="B4" s="282" t="s">
        <v>294</v>
      </c>
      <c r="D4" s="56" t="s">
        <v>74</v>
      </c>
    </row>
    <row r="5" spans="1:6" ht="25.5">
      <c r="A5" s="153" t="s">
        <v>7</v>
      </c>
      <c r="B5" s="313" t="s">
        <v>348</v>
      </c>
      <c r="C5" s="154" t="s">
        <v>95</v>
      </c>
      <c r="D5" s="155" t="s">
        <v>96</v>
      </c>
    </row>
    <row r="6" spans="1:6">
      <c r="A6" s="117">
        <v>1</v>
      </c>
      <c r="B6" s="156" t="s">
        <v>36</v>
      </c>
      <c r="C6" s="157">
        <v>7001168</v>
      </c>
      <c r="D6" s="158"/>
      <c r="E6" s="159"/>
    </row>
    <row r="7" spans="1:6">
      <c r="A7" s="117">
        <v>2</v>
      </c>
      <c r="B7" s="160" t="s">
        <v>37</v>
      </c>
      <c r="C7" s="161">
        <v>38774332</v>
      </c>
      <c r="D7" s="162"/>
      <c r="E7" s="159"/>
    </row>
    <row r="8" spans="1:6">
      <c r="A8" s="117">
        <v>3</v>
      </c>
      <c r="B8" s="160" t="s">
        <v>38</v>
      </c>
      <c r="C8" s="161">
        <v>23363443</v>
      </c>
      <c r="D8" s="162"/>
      <c r="E8" s="159"/>
    </row>
    <row r="9" spans="1:6">
      <c r="A9" s="117">
        <v>4</v>
      </c>
      <c r="B9" s="160" t="s">
        <v>39</v>
      </c>
      <c r="C9" s="161"/>
      <c r="D9" s="162"/>
      <c r="E9" s="159"/>
    </row>
    <row r="10" spans="1:6">
      <c r="A10" s="117">
        <v>5</v>
      </c>
      <c r="B10" s="160" t="s">
        <v>40</v>
      </c>
      <c r="C10" s="161">
        <v>13633029</v>
      </c>
      <c r="D10" s="162"/>
      <c r="E10" s="159"/>
    </row>
    <row r="11" spans="1:6">
      <c r="A11" s="117">
        <v>6.1</v>
      </c>
      <c r="B11" s="283" t="s">
        <v>41</v>
      </c>
      <c r="C11" s="163">
        <v>425998929</v>
      </c>
      <c r="D11" s="164"/>
      <c r="E11" s="165"/>
    </row>
    <row r="12" spans="1:6">
      <c r="A12" s="117">
        <v>6.2</v>
      </c>
      <c r="B12" s="284" t="s">
        <v>42</v>
      </c>
      <c r="C12" s="163">
        <v>-22655158</v>
      </c>
      <c r="D12" s="164"/>
      <c r="E12" s="165"/>
    </row>
    <row r="13" spans="1:6">
      <c r="A13" s="499" t="s">
        <v>495</v>
      </c>
      <c r="B13" s="284" t="s">
        <v>509</v>
      </c>
      <c r="C13" s="163">
        <v>6022308.341049999</v>
      </c>
      <c r="D13" s="164"/>
      <c r="E13" s="165"/>
    </row>
    <row r="14" spans="1:6">
      <c r="A14" s="117">
        <v>6</v>
      </c>
      <c r="B14" s="160" t="s">
        <v>43</v>
      </c>
      <c r="C14" s="166">
        <f>C11+C12</f>
        <v>403343771</v>
      </c>
      <c r="D14" s="164"/>
      <c r="E14" s="159"/>
    </row>
    <row r="15" spans="1:6">
      <c r="A15" s="117">
        <v>7</v>
      </c>
      <c r="B15" s="160" t="s">
        <v>44</v>
      </c>
      <c r="C15" s="161">
        <v>2452738</v>
      </c>
      <c r="D15" s="162"/>
      <c r="E15" s="159"/>
    </row>
    <row r="16" spans="1:6">
      <c r="A16" s="117">
        <v>8</v>
      </c>
      <c r="B16" s="311" t="s">
        <v>206</v>
      </c>
      <c r="C16" s="161">
        <v>477491</v>
      </c>
      <c r="D16" s="162"/>
      <c r="E16" s="159"/>
    </row>
    <row r="17" spans="1:5">
      <c r="A17" s="117">
        <v>9</v>
      </c>
      <c r="B17" s="160" t="s">
        <v>45</v>
      </c>
      <c r="C17" s="161">
        <v>54000</v>
      </c>
      <c r="D17" s="162"/>
      <c r="E17" s="159"/>
    </row>
    <row r="18" spans="1:5">
      <c r="A18" s="117">
        <v>9.1</v>
      </c>
      <c r="B18" s="167" t="s">
        <v>90</v>
      </c>
      <c r="C18" s="163"/>
      <c r="D18" s="162"/>
      <c r="E18" s="159"/>
    </row>
    <row r="19" spans="1:5">
      <c r="A19" s="117">
        <v>9.1999999999999993</v>
      </c>
      <c r="B19" s="167" t="s">
        <v>91</v>
      </c>
      <c r="C19" s="163"/>
      <c r="D19" s="162"/>
      <c r="E19" s="159"/>
    </row>
    <row r="20" spans="1:5">
      <c r="A20" s="117">
        <v>9.3000000000000007</v>
      </c>
      <c r="B20" s="285" t="s">
        <v>276</v>
      </c>
      <c r="C20" s="163"/>
      <c r="D20" s="162"/>
      <c r="E20" s="159"/>
    </row>
    <row r="21" spans="1:5">
      <c r="A21" s="117">
        <v>10</v>
      </c>
      <c r="B21" s="160" t="s">
        <v>46</v>
      </c>
      <c r="C21" s="161">
        <v>19200419</v>
      </c>
      <c r="D21" s="162"/>
      <c r="E21" s="159"/>
    </row>
    <row r="22" spans="1:5">
      <c r="A22" s="117">
        <v>10.1</v>
      </c>
      <c r="B22" s="167" t="s">
        <v>92</v>
      </c>
      <c r="C22" s="161">
        <v>3571037</v>
      </c>
      <c r="D22" s="168" t="s">
        <v>94</v>
      </c>
      <c r="E22" s="159"/>
    </row>
    <row r="23" spans="1:5">
      <c r="A23" s="117">
        <v>11</v>
      </c>
      <c r="B23" s="169" t="s">
        <v>47</v>
      </c>
      <c r="C23" s="170">
        <v>4995126.9249999523</v>
      </c>
      <c r="D23" s="171"/>
      <c r="E23" s="159"/>
    </row>
    <row r="24" spans="1:5" ht="15">
      <c r="A24" s="117">
        <v>12</v>
      </c>
      <c r="B24" s="172" t="s">
        <v>48</v>
      </c>
      <c r="C24" s="173">
        <f>SUM(C6:C10,C14:C17,C21,C23)</f>
        <v>513295517.92499995</v>
      </c>
      <c r="D24" s="174"/>
      <c r="E24" s="175"/>
    </row>
    <row r="25" spans="1:5">
      <c r="A25" s="117">
        <v>13</v>
      </c>
      <c r="B25" s="160" t="s">
        <v>50</v>
      </c>
      <c r="C25" s="176">
        <v>92707575</v>
      </c>
      <c r="D25" s="177"/>
      <c r="E25" s="159"/>
    </row>
    <row r="26" spans="1:5">
      <c r="A26" s="117">
        <v>14</v>
      </c>
      <c r="B26" s="160" t="s">
        <v>51</v>
      </c>
      <c r="C26" s="161">
        <v>65159110.200000033</v>
      </c>
      <c r="D26" s="162"/>
      <c r="E26" s="159"/>
    </row>
    <row r="27" spans="1:5">
      <c r="A27" s="117">
        <v>15</v>
      </c>
      <c r="B27" s="160" t="s">
        <v>52</v>
      </c>
      <c r="C27" s="161">
        <v>8111100.7800000012</v>
      </c>
      <c r="D27" s="162"/>
      <c r="E27" s="159"/>
    </row>
    <row r="28" spans="1:5">
      <c r="A28" s="117">
        <v>16</v>
      </c>
      <c r="B28" s="160" t="s">
        <v>53</v>
      </c>
      <c r="C28" s="161">
        <v>36073832.25</v>
      </c>
      <c r="D28" s="162"/>
      <c r="E28" s="159"/>
    </row>
    <row r="29" spans="1:5">
      <c r="A29" s="117">
        <v>17</v>
      </c>
      <c r="B29" s="160" t="s">
        <v>54</v>
      </c>
      <c r="C29" s="161"/>
      <c r="D29" s="162"/>
      <c r="E29" s="159"/>
    </row>
    <row r="30" spans="1:5">
      <c r="A30" s="117">
        <v>18</v>
      </c>
      <c r="B30" s="160" t="s">
        <v>55</v>
      </c>
      <c r="C30" s="161">
        <v>164892750</v>
      </c>
      <c r="D30" s="162"/>
      <c r="E30" s="159"/>
    </row>
    <row r="31" spans="1:5">
      <c r="A31" s="117">
        <v>19</v>
      </c>
      <c r="B31" s="160" t="s">
        <v>56</v>
      </c>
      <c r="C31" s="161">
        <v>4109350</v>
      </c>
      <c r="D31" s="162"/>
      <c r="E31" s="159"/>
    </row>
    <row r="32" spans="1:5">
      <c r="A32" s="117">
        <v>20</v>
      </c>
      <c r="B32" s="160" t="s">
        <v>57</v>
      </c>
      <c r="C32" s="161">
        <v>5537647.6950000003</v>
      </c>
      <c r="D32" s="162"/>
      <c r="E32" s="159"/>
    </row>
    <row r="33" spans="1:5">
      <c r="A33" s="117">
        <v>20.100000000000001</v>
      </c>
      <c r="B33" s="169" t="s">
        <v>508</v>
      </c>
      <c r="C33" s="170"/>
      <c r="D33" s="171"/>
      <c r="E33" s="159"/>
    </row>
    <row r="34" spans="1:5">
      <c r="A34" s="117">
        <v>21</v>
      </c>
      <c r="B34" s="169" t="s">
        <v>58</v>
      </c>
      <c r="C34" s="170">
        <v>28677000</v>
      </c>
      <c r="D34" s="171"/>
      <c r="E34" s="159"/>
    </row>
    <row r="35" spans="1:5">
      <c r="A35" s="117">
        <v>21.1</v>
      </c>
      <c r="B35" s="178" t="s">
        <v>93</v>
      </c>
      <c r="C35" s="179">
        <v>11470800</v>
      </c>
      <c r="D35" s="180"/>
      <c r="E35" s="159"/>
    </row>
    <row r="36" spans="1:5" ht="15">
      <c r="A36" s="117">
        <v>22</v>
      </c>
      <c r="B36" s="172" t="s">
        <v>59</v>
      </c>
      <c r="C36" s="173">
        <f>SUM(C25:C34)</f>
        <v>405268365.92500001</v>
      </c>
      <c r="D36" s="174"/>
      <c r="E36" s="175"/>
    </row>
    <row r="37" spans="1:5">
      <c r="A37" s="117">
        <v>23</v>
      </c>
      <c r="B37" s="169" t="s">
        <v>61</v>
      </c>
      <c r="C37" s="161">
        <v>76000000</v>
      </c>
      <c r="D37" s="162"/>
      <c r="E37" s="159"/>
    </row>
    <row r="38" spans="1:5">
      <c r="A38" s="117">
        <v>24</v>
      </c>
      <c r="B38" s="169" t="s">
        <v>62</v>
      </c>
      <c r="C38" s="161"/>
      <c r="D38" s="162"/>
      <c r="E38" s="159"/>
    </row>
    <row r="39" spans="1:5">
      <c r="A39" s="117">
        <v>25</v>
      </c>
      <c r="B39" s="169" t="s">
        <v>63</v>
      </c>
      <c r="C39" s="161"/>
      <c r="D39" s="162"/>
      <c r="E39" s="159"/>
    </row>
    <row r="40" spans="1:5">
      <c r="A40" s="117">
        <v>26</v>
      </c>
      <c r="B40" s="169" t="s">
        <v>64</v>
      </c>
      <c r="C40" s="161"/>
      <c r="D40" s="162"/>
      <c r="E40" s="159"/>
    </row>
    <row r="41" spans="1:5">
      <c r="A41" s="117">
        <v>27</v>
      </c>
      <c r="B41" s="169" t="s">
        <v>65</v>
      </c>
      <c r="C41" s="161"/>
      <c r="D41" s="162"/>
      <c r="E41" s="159"/>
    </row>
    <row r="42" spans="1:5">
      <c r="A42" s="117">
        <v>28</v>
      </c>
      <c r="B42" s="169" t="s">
        <v>66</v>
      </c>
      <c r="C42" s="161">
        <v>30431319.999999993</v>
      </c>
      <c r="D42" s="162"/>
      <c r="E42" s="159"/>
    </row>
    <row r="43" spans="1:5">
      <c r="A43" s="117">
        <v>29</v>
      </c>
      <c r="B43" s="169" t="s">
        <v>67</v>
      </c>
      <c r="C43" s="161">
        <v>1595832</v>
      </c>
      <c r="D43" s="162"/>
      <c r="E43" s="159"/>
    </row>
    <row r="44" spans="1:5" ht="15.75" thickBot="1">
      <c r="A44" s="181">
        <v>30</v>
      </c>
      <c r="B44" s="182" t="s">
        <v>274</v>
      </c>
      <c r="C44" s="183">
        <f>SUM(C37:C43)</f>
        <v>108027152</v>
      </c>
      <c r="D44" s="184"/>
      <c r="E44" s="175"/>
    </row>
  </sheetData>
  <pageMargins left="0.7" right="0.7" top="0.75" bottom="0.75" header="0.3" footer="0.3"/>
  <pageSetup paperSize="9" orientation="portrait" horizontalDpi="4294967295" verticalDpi="4294967295" r:id="rId1"/>
  <ignoredErrors>
    <ignoredError sqref="A13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O52" sqref="O5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4" bestFit="1" customWidth="1"/>
    <col min="17" max="17" width="14.7109375" style="54" customWidth="1"/>
    <col min="18" max="18" width="13" style="54" bestFit="1" customWidth="1"/>
    <col min="19" max="19" width="34.85546875" style="54" customWidth="1"/>
    <col min="20" max="16384" width="9.140625" style="54"/>
  </cols>
  <sheetData>
    <row r="1" spans="1:19">
      <c r="A1" s="2" t="s">
        <v>31</v>
      </c>
      <c r="B1" s="4" t="str">
        <f>'Info '!C2</f>
        <v>JSC " Halyk Bank Georgia"</v>
      </c>
    </row>
    <row r="2" spans="1:19">
      <c r="A2" s="2" t="s">
        <v>32</v>
      </c>
      <c r="B2" s="498">
        <f>'1. key ratios '!B2</f>
        <v>43830</v>
      </c>
    </row>
    <row r="4" spans="1:19" ht="26.25" thickBot="1">
      <c r="A4" s="4" t="s">
        <v>256</v>
      </c>
      <c r="B4" s="335" t="s">
        <v>383</v>
      </c>
    </row>
    <row r="5" spans="1:19" s="321" customFormat="1">
      <c r="A5" s="316"/>
      <c r="B5" s="317"/>
      <c r="C5" s="318" t="s">
        <v>0</v>
      </c>
      <c r="D5" s="318" t="s">
        <v>1</v>
      </c>
      <c r="E5" s="318" t="s">
        <v>2</v>
      </c>
      <c r="F5" s="318" t="s">
        <v>3</v>
      </c>
      <c r="G5" s="318" t="s">
        <v>4</v>
      </c>
      <c r="H5" s="318" t="s">
        <v>6</v>
      </c>
      <c r="I5" s="318" t="s">
        <v>9</v>
      </c>
      <c r="J5" s="318" t="s">
        <v>10</v>
      </c>
      <c r="K5" s="318" t="s">
        <v>11</v>
      </c>
      <c r="L5" s="318" t="s">
        <v>12</v>
      </c>
      <c r="M5" s="318" t="s">
        <v>13</v>
      </c>
      <c r="N5" s="318" t="s">
        <v>14</v>
      </c>
      <c r="O5" s="318" t="s">
        <v>366</v>
      </c>
      <c r="P5" s="318" t="s">
        <v>367</v>
      </c>
      <c r="Q5" s="318" t="s">
        <v>368</v>
      </c>
      <c r="R5" s="319" t="s">
        <v>369</v>
      </c>
      <c r="S5" s="320" t="s">
        <v>370</v>
      </c>
    </row>
    <row r="6" spans="1:19" s="321" customFormat="1" ht="99" customHeight="1">
      <c r="A6" s="322"/>
      <c r="B6" s="545" t="s">
        <v>371</v>
      </c>
      <c r="C6" s="541">
        <v>0</v>
      </c>
      <c r="D6" s="542"/>
      <c r="E6" s="541">
        <v>0.2</v>
      </c>
      <c r="F6" s="542"/>
      <c r="G6" s="541">
        <v>0.35</v>
      </c>
      <c r="H6" s="542"/>
      <c r="I6" s="541">
        <v>0.5</v>
      </c>
      <c r="J6" s="542"/>
      <c r="K6" s="541">
        <v>0.75</v>
      </c>
      <c r="L6" s="542"/>
      <c r="M6" s="541">
        <v>1</v>
      </c>
      <c r="N6" s="542"/>
      <c r="O6" s="541">
        <v>1.5</v>
      </c>
      <c r="P6" s="542"/>
      <c r="Q6" s="541">
        <v>2.5</v>
      </c>
      <c r="R6" s="542"/>
      <c r="S6" s="543" t="s">
        <v>255</v>
      </c>
    </row>
    <row r="7" spans="1:19" s="321" customFormat="1" ht="30.75" customHeight="1">
      <c r="A7" s="322"/>
      <c r="B7" s="546"/>
      <c r="C7" s="312" t="s">
        <v>258</v>
      </c>
      <c r="D7" s="312" t="s">
        <v>257</v>
      </c>
      <c r="E7" s="312" t="s">
        <v>258</v>
      </c>
      <c r="F7" s="312" t="s">
        <v>257</v>
      </c>
      <c r="G7" s="312" t="s">
        <v>258</v>
      </c>
      <c r="H7" s="312" t="s">
        <v>257</v>
      </c>
      <c r="I7" s="312" t="s">
        <v>258</v>
      </c>
      <c r="J7" s="312" t="s">
        <v>257</v>
      </c>
      <c r="K7" s="312" t="s">
        <v>258</v>
      </c>
      <c r="L7" s="312" t="s">
        <v>257</v>
      </c>
      <c r="M7" s="312" t="s">
        <v>258</v>
      </c>
      <c r="N7" s="312" t="s">
        <v>257</v>
      </c>
      <c r="O7" s="312" t="s">
        <v>258</v>
      </c>
      <c r="P7" s="312" t="s">
        <v>257</v>
      </c>
      <c r="Q7" s="312" t="s">
        <v>258</v>
      </c>
      <c r="R7" s="312" t="s">
        <v>257</v>
      </c>
      <c r="S7" s="544"/>
    </row>
    <row r="8" spans="1:19" s="187" customFormat="1">
      <c r="A8" s="185">
        <v>1</v>
      </c>
      <c r="B8" s="1" t="s">
        <v>98</v>
      </c>
      <c r="C8" s="186">
        <v>18387261</v>
      </c>
      <c r="D8" s="186"/>
      <c r="E8" s="186"/>
      <c r="F8" s="186"/>
      <c r="G8" s="186"/>
      <c r="H8" s="186"/>
      <c r="I8" s="186"/>
      <c r="J8" s="186"/>
      <c r="K8" s="186"/>
      <c r="L8" s="186"/>
      <c r="M8" s="186">
        <v>34020100</v>
      </c>
      <c r="N8" s="186"/>
      <c r="O8" s="186"/>
      <c r="P8" s="186"/>
      <c r="Q8" s="186"/>
      <c r="R8" s="186"/>
      <c r="S8" s="336">
        <f>$C$6*SUM(C8:D8)+$E$6*SUM(E8:F8)+$G$6*SUM(G8:H8)+$I$6*SUM(I8:J8)+$K$6*SUM(K8:L8)+$M$6*SUM(M8:N8)+$O$6*SUM(O8:P8)+$Q$6*SUM(Q8:R8)</f>
        <v>34020100</v>
      </c>
    </row>
    <row r="9" spans="1:19" s="187" customFormat="1">
      <c r="A9" s="185">
        <v>2</v>
      </c>
      <c r="B9" s="1" t="s">
        <v>99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336">
        <f t="shared" ref="S9:S21" si="0">$C$6*SUM(C9:D9)+$E$6*SUM(E9:F9)+$G$6*SUM(G9:H9)+$I$6*SUM(I9:J9)+$K$6*SUM(K9:L9)+$M$6*SUM(M9:N9)+$O$6*SUM(O9:P9)+$Q$6*SUM(Q9:R9)</f>
        <v>0</v>
      </c>
    </row>
    <row r="10" spans="1:19" s="187" customFormat="1">
      <c r="A10" s="185">
        <v>3</v>
      </c>
      <c r="B10" s="1" t="s">
        <v>277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336">
        <f t="shared" si="0"/>
        <v>0</v>
      </c>
    </row>
    <row r="11" spans="1:19" s="187" customFormat="1">
      <c r="A11" s="185">
        <v>4</v>
      </c>
      <c r="B11" s="1" t="s">
        <v>100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336">
        <f t="shared" si="0"/>
        <v>0</v>
      </c>
    </row>
    <row r="12" spans="1:19" s="187" customFormat="1">
      <c r="A12" s="185">
        <v>5</v>
      </c>
      <c r="B12" s="1" t="s">
        <v>101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336">
        <f t="shared" si="0"/>
        <v>0</v>
      </c>
    </row>
    <row r="13" spans="1:19" s="187" customFormat="1">
      <c r="A13" s="185">
        <v>6</v>
      </c>
      <c r="B13" s="1" t="s">
        <v>102</v>
      </c>
      <c r="C13" s="186"/>
      <c r="D13" s="186"/>
      <c r="E13" s="186">
        <v>18592330</v>
      </c>
      <c r="F13" s="186"/>
      <c r="G13" s="186"/>
      <c r="H13" s="186"/>
      <c r="I13" s="186">
        <v>4739708.0999999996</v>
      </c>
      <c r="J13" s="186"/>
      <c r="K13" s="186"/>
      <c r="L13" s="186"/>
      <c r="M13" s="186">
        <v>31404.9</v>
      </c>
      <c r="N13" s="186"/>
      <c r="O13" s="186"/>
      <c r="P13" s="186"/>
      <c r="Q13" s="186"/>
      <c r="R13" s="186"/>
      <c r="S13" s="336">
        <f t="shared" si="0"/>
        <v>6119724.9500000002</v>
      </c>
    </row>
    <row r="14" spans="1:19" s="187" customFormat="1">
      <c r="A14" s="185">
        <v>7</v>
      </c>
      <c r="B14" s="1" t="s">
        <v>103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>
        <v>301398362.58999997</v>
      </c>
      <c r="N14" s="186">
        <v>9659834.4610000011</v>
      </c>
      <c r="O14" s="186"/>
      <c r="P14" s="186"/>
      <c r="Q14" s="186"/>
      <c r="R14" s="186"/>
      <c r="S14" s="336">
        <f t="shared" si="0"/>
        <v>311058197.051</v>
      </c>
    </row>
    <row r="15" spans="1:19" s="187" customFormat="1">
      <c r="A15" s="185">
        <v>8</v>
      </c>
      <c r="B15" s="1" t="s">
        <v>104</v>
      </c>
      <c r="C15" s="186"/>
      <c r="D15" s="186"/>
      <c r="E15" s="186"/>
      <c r="F15" s="186"/>
      <c r="G15" s="186"/>
      <c r="H15" s="186"/>
      <c r="I15" s="186" t="s">
        <v>5</v>
      </c>
      <c r="J15" s="186"/>
      <c r="K15" s="186"/>
      <c r="L15" s="186"/>
      <c r="M15" s="186"/>
      <c r="N15" s="186"/>
      <c r="O15" s="186"/>
      <c r="P15" s="186"/>
      <c r="Q15" s="186"/>
      <c r="R15" s="186"/>
      <c r="S15" s="336">
        <f t="shared" si="0"/>
        <v>0</v>
      </c>
    </row>
    <row r="16" spans="1:19" s="187" customFormat="1">
      <c r="A16" s="185">
        <v>9</v>
      </c>
      <c r="B16" s="1" t="s">
        <v>105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336">
        <f t="shared" si="0"/>
        <v>0</v>
      </c>
    </row>
    <row r="17" spans="1:19" s="187" customFormat="1">
      <c r="A17" s="185">
        <v>10</v>
      </c>
      <c r="B17" s="1" t="s">
        <v>106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>
        <v>16000631.263000002</v>
      </c>
      <c r="N17" s="186">
        <v>523.94500000000005</v>
      </c>
      <c r="O17" s="186"/>
      <c r="P17" s="186"/>
      <c r="Q17" s="186"/>
      <c r="R17" s="186"/>
      <c r="S17" s="336">
        <f t="shared" si="0"/>
        <v>16001155.208000002</v>
      </c>
    </row>
    <row r="18" spans="1:19" s="187" customFormat="1">
      <c r="A18" s="185">
        <v>11</v>
      </c>
      <c r="B18" s="1" t="s">
        <v>107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>
        <v>19043908.930000003</v>
      </c>
      <c r="N18" s="186">
        <v>83690.258999999991</v>
      </c>
      <c r="O18" s="186">
        <v>674330.96999999986</v>
      </c>
      <c r="P18" s="186"/>
      <c r="Q18" s="186"/>
      <c r="R18" s="186"/>
      <c r="S18" s="336">
        <f t="shared" si="0"/>
        <v>20139095.644000001</v>
      </c>
    </row>
    <row r="19" spans="1:19" s="187" customFormat="1">
      <c r="A19" s="185">
        <v>12</v>
      </c>
      <c r="B19" s="1" t="s">
        <v>108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336">
        <f t="shared" si="0"/>
        <v>0</v>
      </c>
    </row>
    <row r="20" spans="1:19" s="187" customFormat="1">
      <c r="A20" s="185">
        <v>13</v>
      </c>
      <c r="B20" s="1" t="s">
        <v>254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336">
        <f t="shared" si="0"/>
        <v>0</v>
      </c>
    </row>
    <row r="21" spans="1:19" s="187" customFormat="1">
      <c r="A21" s="185">
        <v>14</v>
      </c>
      <c r="B21" s="1" t="s">
        <v>110</v>
      </c>
      <c r="C21" s="186">
        <v>7001168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>
        <v>97076208.701999962</v>
      </c>
      <c r="N21" s="186">
        <v>486596.62399999937</v>
      </c>
      <c r="O21" s="186"/>
      <c r="P21" s="186"/>
      <c r="Q21" s="186"/>
      <c r="R21" s="186"/>
      <c r="S21" s="336">
        <f t="shared" si="0"/>
        <v>97562805.32599996</v>
      </c>
    </row>
    <row r="22" spans="1:19" ht="13.5" thickBot="1">
      <c r="A22" s="188"/>
      <c r="B22" s="189" t="s">
        <v>111</v>
      </c>
      <c r="C22" s="190">
        <f>SUM(C8:C21)</f>
        <v>25388429</v>
      </c>
      <c r="D22" s="190">
        <f t="shared" ref="D22:J22" si="1">SUM(D8:D21)</f>
        <v>0</v>
      </c>
      <c r="E22" s="190">
        <f t="shared" si="1"/>
        <v>18592330</v>
      </c>
      <c r="F22" s="190">
        <f t="shared" si="1"/>
        <v>0</v>
      </c>
      <c r="G22" s="190">
        <f t="shared" si="1"/>
        <v>0</v>
      </c>
      <c r="H22" s="190">
        <f t="shared" si="1"/>
        <v>0</v>
      </c>
      <c r="I22" s="190">
        <f t="shared" si="1"/>
        <v>4739708.0999999996</v>
      </c>
      <c r="J22" s="190">
        <f t="shared" si="1"/>
        <v>0</v>
      </c>
      <c r="K22" s="190">
        <f t="shared" ref="K22:S22" si="2">SUM(K8:K21)</f>
        <v>0</v>
      </c>
      <c r="L22" s="190">
        <f t="shared" si="2"/>
        <v>0</v>
      </c>
      <c r="M22" s="190">
        <f t="shared" si="2"/>
        <v>467570616.38499993</v>
      </c>
      <c r="N22" s="190">
        <f t="shared" si="2"/>
        <v>10230645.289000001</v>
      </c>
      <c r="O22" s="190">
        <f t="shared" si="2"/>
        <v>674330.96999999986</v>
      </c>
      <c r="P22" s="190">
        <f t="shared" si="2"/>
        <v>0</v>
      </c>
      <c r="Q22" s="190">
        <f t="shared" si="2"/>
        <v>0</v>
      </c>
      <c r="R22" s="190">
        <f t="shared" si="2"/>
        <v>0</v>
      </c>
      <c r="S22" s="337">
        <f t="shared" si="2"/>
        <v>484901078.17899996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O7" activePane="bottomRight" state="frozen"/>
      <selection activeCell="B9" sqref="B9"/>
      <selection pane="topRight" activeCell="B9" sqref="B9"/>
      <selection pane="bottomLeft" activeCell="B9" sqref="B9"/>
      <selection pane="bottomRight" activeCell="T20" sqref="T20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4"/>
  </cols>
  <sheetData>
    <row r="1" spans="1:22">
      <c r="A1" s="2" t="s">
        <v>31</v>
      </c>
      <c r="B1" s="4" t="str">
        <f>'Info '!C2</f>
        <v>JSC " Halyk Bank Georgia"</v>
      </c>
    </row>
    <row r="2" spans="1:22">
      <c r="A2" s="2" t="s">
        <v>32</v>
      </c>
      <c r="B2" s="498">
        <f>'1. key ratios '!B2</f>
        <v>43830</v>
      </c>
    </row>
    <row r="4" spans="1:22" ht="13.5" thickBot="1">
      <c r="A4" s="4" t="s">
        <v>374</v>
      </c>
      <c r="B4" s="191" t="s">
        <v>97</v>
      </c>
      <c r="V4" s="56" t="s">
        <v>74</v>
      </c>
    </row>
    <row r="5" spans="1:22" ht="12.75" customHeight="1">
      <c r="A5" s="192"/>
      <c r="B5" s="193"/>
      <c r="C5" s="547" t="s">
        <v>285</v>
      </c>
      <c r="D5" s="548"/>
      <c r="E5" s="548"/>
      <c r="F5" s="548"/>
      <c r="G5" s="548"/>
      <c r="H5" s="548"/>
      <c r="I5" s="548"/>
      <c r="J5" s="548"/>
      <c r="K5" s="548"/>
      <c r="L5" s="549"/>
      <c r="M5" s="550" t="s">
        <v>286</v>
      </c>
      <c r="N5" s="551"/>
      <c r="O5" s="551"/>
      <c r="P5" s="551"/>
      <c r="Q5" s="551"/>
      <c r="R5" s="551"/>
      <c r="S5" s="552"/>
      <c r="T5" s="555" t="s">
        <v>372</v>
      </c>
      <c r="U5" s="555" t="s">
        <v>373</v>
      </c>
      <c r="V5" s="553" t="s">
        <v>123</v>
      </c>
    </row>
    <row r="6" spans="1:22" s="123" customFormat="1" ht="102">
      <c r="A6" s="120"/>
      <c r="B6" s="194"/>
      <c r="C6" s="195" t="s">
        <v>112</v>
      </c>
      <c r="D6" s="288" t="s">
        <v>113</v>
      </c>
      <c r="E6" s="222" t="s">
        <v>288</v>
      </c>
      <c r="F6" s="222" t="s">
        <v>289</v>
      </c>
      <c r="G6" s="288" t="s">
        <v>292</v>
      </c>
      <c r="H6" s="288" t="s">
        <v>287</v>
      </c>
      <c r="I6" s="288" t="s">
        <v>114</v>
      </c>
      <c r="J6" s="288" t="s">
        <v>115</v>
      </c>
      <c r="K6" s="196" t="s">
        <v>116</v>
      </c>
      <c r="L6" s="197" t="s">
        <v>117</v>
      </c>
      <c r="M6" s="195" t="s">
        <v>290</v>
      </c>
      <c r="N6" s="196" t="s">
        <v>118</v>
      </c>
      <c r="O6" s="196" t="s">
        <v>119</v>
      </c>
      <c r="P6" s="196" t="s">
        <v>120</v>
      </c>
      <c r="Q6" s="196" t="s">
        <v>121</v>
      </c>
      <c r="R6" s="196" t="s">
        <v>122</v>
      </c>
      <c r="S6" s="314" t="s">
        <v>291</v>
      </c>
      <c r="T6" s="556"/>
      <c r="U6" s="556"/>
      <c r="V6" s="554"/>
    </row>
    <row r="7" spans="1:22" s="187" customFormat="1">
      <c r="A7" s="198">
        <v>1</v>
      </c>
      <c r="B7" s="1" t="s">
        <v>98</v>
      </c>
      <c r="C7" s="199"/>
      <c r="D7" s="186"/>
      <c r="E7" s="186"/>
      <c r="F7" s="186"/>
      <c r="G7" s="186"/>
      <c r="H7" s="186"/>
      <c r="I7" s="186"/>
      <c r="J7" s="186"/>
      <c r="K7" s="186"/>
      <c r="L7" s="200"/>
      <c r="M7" s="199"/>
      <c r="N7" s="186"/>
      <c r="O7" s="186"/>
      <c r="P7" s="186"/>
      <c r="Q7" s="186"/>
      <c r="R7" s="186"/>
      <c r="S7" s="200"/>
      <c r="T7" s="323">
        <v>0</v>
      </c>
      <c r="U7" s="323"/>
      <c r="V7" s="201">
        <f>SUM(C7:S7)</f>
        <v>0</v>
      </c>
    </row>
    <row r="8" spans="1:22" s="187" customFormat="1">
      <c r="A8" s="198">
        <v>2</v>
      </c>
      <c r="B8" s="1" t="s">
        <v>99</v>
      </c>
      <c r="C8" s="199"/>
      <c r="D8" s="186"/>
      <c r="E8" s="186"/>
      <c r="F8" s="186"/>
      <c r="G8" s="186"/>
      <c r="H8" s="186"/>
      <c r="I8" s="186"/>
      <c r="J8" s="186"/>
      <c r="K8" s="186"/>
      <c r="L8" s="200"/>
      <c r="M8" s="199"/>
      <c r="N8" s="186"/>
      <c r="O8" s="186"/>
      <c r="P8" s="186"/>
      <c r="Q8" s="186"/>
      <c r="R8" s="186"/>
      <c r="S8" s="200"/>
      <c r="T8" s="323">
        <v>0</v>
      </c>
      <c r="U8" s="323"/>
      <c r="V8" s="201">
        <f t="shared" ref="V8:V20" si="0">SUM(C8:S8)</f>
        <v>0</v>
      </c>
    </row>
    <row r="9" spans="1:22" s="187" customFormat="1">
      <c r="A9" s="198">
        <v>3</v>
      </c>
      <c r="B9" s="1" t="s">
        <v>278</v>
      </c>
      <c r="C9" s="199"/>
      <c r="D9" s="186"/>
      <c r="E9" s="186"/>
      <c r="F9" s="186"/>
      <c r="G9" s="186"/>
      <c r="H9" s="186"/>
      <c r="I9" s="186"/>
      <c r="J9" s="186"/>
      <c r="K9" s="186"/>
      <c r="L9" s="200"/>
      <c r="M9" s="199"/>
      <c r="N9" s="186"/>
      <c r="O9" s="186"/>
      <c r="P9" s="186"/>
      <c r="Q9" s="186"/>
      <c r="R9" s="186"/>
      <c r="S9" s="200"/>
      <c r="T9" s="323">
        <v>0</v>
      </c>
      <c r="U9" s="323"/>
      <c r="V9" s="201">
        <f t="shared" si="0"/>
        <v>0</v>
      </c>
    </row>
    <row r="10" spans="1:22" s="187" customFormat="1">
      <c r="A10" s="198">
        <v>4</v>
      </c>
      <c r="B10" s="1" t="s">
        <v>100</v>
      </c>
      <c r="C10" s="199"/>
      <c r="D10" s="186"/>
      <c r="E10" s="186"/>
      <c r="F10" s="186"/>
      <c r="G10" s="186"/>
      <c r="H10" s="186"/>
      <c r="I10" s="186"/>
      <c r="J10" s="186"/>
      <c r="K10" s="186"/>
      <c r="L10" s="200"/>
      <c r="M10" s="199"/>
      <c r="N10" s="186"/>
      <c r="O10" s="186"/>
      <c r="P10" s="186"/>
      <c r="Q10" s="186"/>
      <c r="R10" s="186"/>
      <c r="S10" s="200"/>
      <c r="T10" s="323">
        <v>0</v>
      </c>
      <c r="U10" s="323"/>
      <c r="V10" s="201">
        <f t="shared" si="0"/>
        <v>0</v>
      </c>
    </row>
    <row r="11" spans="1:22" s="187" customFormat="1">
      <c r="A11" s="198">
        <v>5</v>
      </c>
      <c r="B11" s="1" t="s">
        <v>101</v>
      </c>
      <c r="C11" s="199"/>
      <c r="D11" s="186"/>
      <c r="E11" s="186"/>
      <c r="F11" s="186"/>
      <c r="G11" s="186"/>
      <c r="H11" s="186"/>
      <c r="I11" s="186"/>
      <c r="J11" s="186"/>
      <c r="K11" s="186"/>
      <c r="L11" s="200"/>
      <c r="M11" s="199"/>
      <c r="N11" s="186"/>
      <c r="O11" s="186"/>
      <c r="P11" s="186"/>
      <c r="Q11" s="186"/>
      <c r="R11" s="186"/>
      <c r="S11" s="200"/>
      <c r="T11" s="323">
        <v>0</v>
      </c>
      <c r="U11" s="323"/>
      <c r="V11" s="201">
        <f t="shared" si="0"/>
        <v>0</v>
      </c>
    </row>
    <row r="12" spans="1:22" s="187" customFormat="1">
      <c r="A12" s="198">
        <v>6</v>
      </c>
      <c r="B12" s="1" t="s">
        <v>102</v>
      </c>
      <c r="C12" s="199"/>
      <c r="D12" s="186"/>
      <c r="E12" s="186"/>
      <c r="F12" s="186"/>
      <c r="G12" s="186"/>
      <c r="H12" s="186"/>
      <c r="I12" s="186"/>
      <c r="J12" s="186"/>
      <c r="K12" s="186"/>
      <c r="L12" s="200"/>
      <c r="M12" s="199"/>
      <c r="N12" s="186"/>
      <c r="O12" s="186"/>
      <c r="P12" s="186"/>
      <c r="Q12" s="186"/>
      <c r="R12" s="186"/>
      <c r="S12" s="200"/>
      <c r="T12" s="323">
        <v>0</v>
      </c>
      <c r="U12" s="323"/>
      <c r="V12" s="201">
        <f t="shared" si="0"/>
        <v>0</v>
      </c>
    </row>
    <row r="13" spans="1:22" s="187" customFormat="1">
      <c r="A13" s="198">
        <v>7</v>
      </c>
      <c r="B13" s="1" t="s">
        <v>103</v>
      </c>
      <c r="C13" s="199"/>
      <c r="D13" s="186">
        <v>2175558.1469999999</v>
      </c>
      <c r="E13" s="186"/>
      <c r="F13" s="186"/>
      <c r="G13" s="186"/>
      <c r="H13" s="186"/>
      <c r="I13" s="186"/>
      <c r="J13" s="186"/>
      <c r="K13" s="186"/>
      <c r="L13" s="200"/>
      <c r="M13" s="199"/>
      <c r="N13" s="186"/>
      <c r="O13" s="186"/>
      <c r="P13" s="186"/>
      <c r="Q13" s="186"/>
      <c r="R13" s="186"/>
      <c r="S13" s="200"/>
      <c r="T13" s="323">
        <v>1611657.2599999998</v>
      </c>
      <c r="U13" s="323">
        <v>563900.8870000001</v>
      </c>
      <c r="V13" s="201">
        <f t="shared" si="0"/>
        <v>2175558.1469999999</v>
      </c>
    </row>
    <row r="14" spans="1:22" s="187" customFormat="1">
      <c r="A14" s="198">
        <v>8</v>
      </c>
      <c r="B14" s="1" t="s">
        <v>104</v>
      </c>
      <c r="C14" s="199"/>
      <c r="D14" s="186"/>
      <c r="E14" s="186"/>
      <c r="F14" s="186"/>
      <c r="G14" s="186"/>
      <c r="H14" s="186"/>
      <c r="I14" s="186"/>
      <c r="J14" s="186"/>
      <c r="K14" s="186"/>
      <c r="L14" s="200"/>
      <c r="M14" s="199"/>
      <c r="N14" s="186"/>
      <c r="O14" s="186"/>
      <c r="P14" s="186"/>
      <c r="Q14" s="186"/>
      <c r="R14" s="186"/>
      <c r="S14" s="200"/>
      <c r="T14" s="323">
        <v>0</v>
      </c>
      <c r="U14" s="323"/>
      <c r="V14" s="201">
        <f t="shared" si="0"/>
        <v>0</v>
      </c>
    </row>
    <row r="15" spans="1:22" s="187" customFormat="1">
      <c r="A15" s="198">
        <v>9</v>
      </c>
      <c r="B15" s="1" t="s">
        <v>105</v>
      </c>
      <c r="C15" s="199"/>
      <c r="D15" s="186"/>
      <c r="E15" s="186"/>
      <c r="F15" s="186"/>
      <c r="G15" s="186"/>
      <c r="H15" s="186"/>
      <c r="I15" s="186"/>
      <c r="J15" s="186"/>
      <c r="K15" s="186"/>
      <c r="L15" s="200"/>
      <c r="M15" s="199"/>
      <c r="N15" s="186"/>
      <c r="O15" s="186"/>
      <c r="P15" s="186"/>
      <c r="Q15" s="186"/>
      <c r="R15" s="186"/>
      <c r="S15" s="200"/>
      <c r="T15" s="323">
        <v>0</v>
      </c>
      <c r="U15" s="323"/>
      <c r="V15" s="201">
        <f t="shared" si="0"/>
        <v>0</v>
      </c>
    </row>
    <row r="16" spans="1:22" s="187" customFormat="1">
      <c r="A16" s="198">
        <v>10</v>
      </c>
      <c r="B16" s="1" t="s">
        <v>106</v>
      </c>
      <c r="C16" s="199"/>
      <c r="D16" s="186"/>
      <c r="E16" s="186"/>
      <c r="F16" s="186"/>
      <c r="G16" s="186"/>
      <c r="H16" s="186"/>
      <c r="I16" s="186"/>
      <c r="J16" s="186"/>
      <c r="K16" s="186"/>
      <c r="L16" s="200"/>
      <c r="M16" s="199"/>
      <c r="N16" s="186"/>
      <c r="O16" s="186"/>
      <c r="P16" s="186"/>
      <c r="Q16" s="186"/>
      <c r="R16" s="186"/>
      <c r="S16" s="200"/>
      <c r="T16" s="323">
        <v>0</v>
      </c>
      <c r="U16" s="323"/>
      <c r="V16" s="201">
        <f t="shared" si="0"/>
        <v>0</v>
      </c>
    </row>
    <row r="17" spans="1:22" s="187" customFormat="1">
      <c r="A17" s="198">
        <v>11</v>
      </c>
      <c r="B17" s="1" t="s">
        <v>107</v>
      </c>
      <c r="C17" s="199"/>
      <c r="D17" s="186"/>
      <c r="E17" s="186"/>
      <c r="F17" s="186"/>
      <c r="G17" s="186"/>
      <c r="H17" s="186"/>
      <c r="I17" s="186"/>
      <c r="J17" s="186"/>
      <c r="K17" s="186"/>
      <c r="L17" s="200"/>
      <c r="M17" s="199"/>
      <c r="N17" s="186"/>
      <c r="O17" s="186"/>
      <c r="P17" s="186"/>
      <c r="Q17" s="186"/>
      <c r="R17" s="186"/>
      <c r="S17" s="200"/>
      <c r="T17" s="323">
        <v>0</v>
      </c>
      <c r="U17" s="323"/>
      <c r="V17" s="201">
        <f t="shared" si="0"/>
        <v>0</v>
      </c>
    </row>
    <row r="18" spans="1:22" s="187" customFormat="1">
      <c r="A18" s="198">
        <v>12</v>
      </c>
      <c r="B18" s="1" t="s">
        <v>108</v>
      </c>
      <c r="C18" s="199"/>
      <c r="D18" s="186"/>
      <c r="E18" s="186"/>
      <c r="F18" s="186"/>
      <c r="G18" s="186"/>
      <c r="H18" s="186"/>
      <c r="I18" s="186"/>
      <c r="J18" s="186"/>
      <c r="K18" s="186"/>
      <c r="L18" s="200"/>
      <c r="M18" s="199"/>
      <c r="N18" s="186"/>
      <c r="O18" s="186"/>
      <c r="P18" s="186"/>
      <c r="Q18" s="186"/>
      <c r="R18" s="186"/>
      <c r="S18" s="200"/>
      <c r="T18" s="323">
        <v>0</v>
      </c>
      <c r="U18" s="323"/>
      <c r="V18" s="201">
        <f t="shared" si="0"/>
        <v>0</v>
      </c>
    </row>
    <row r="19" spans="1:22" s="187" customFormat="1">
      <c r="A19" s="198">
        <v>13</v>
      </c>
      <c r="B19" s="1" t="s">
        <v>109</v>
      </c>
      <c r="C19" s="199"/>
      <c r="D19" s="186"/>
      <c r="E19" s="186"/>
      <c r="F19" s="186"/>
      <c r="G19" s="186"/>
      <c r="H19" s="186"/>
      <c r="I19" s="186"/>
      <c r="J19" s="186"/>
      <c r="K19" s="186"/>
      <c r="L19" s="200"/>
      <c r="M19" s="199"/>
      <c r="N19" s="186"/>
      <c r="O19" s="186"/>
      <c r="P19" s="186"/>
      <c r="Q19" s="186"/>
      <c r="R19" s="186"/>
      <c r="S19" s="200"/>
      <c r="T19" s="323">
        <v>0</v>
      </c>
      <c r="U19" s="323"/>
      <c r="V19" s="201">
        <f t="shared" si="0"/>
        <v>0</v>
      </c>
    </row>
    <row r="20" spans="1:22" s="187" customFormat="1">
      <c r="A20" s="198">
        <v>14</v>
      </c>
      <c r="B20" s="1" t="s">
        <v>110</v>
      </c>
      <c r="C20" s="199"/>
      <c r="D20" s="186">
        <v>1295265.9279999998</v>
      </c>
      <c r="E20" s="186"/>
      <c r="F20" s="186"/>
      <c r="G20" s="186"/>
      <c r="H20" s="186"/>
      <c r="I20" s="186"/>
      <c r="J20" s="186"/>
      <c r="K20" s="186"/>
      <c r="L20" s="200"/>
      <c r="M20" s="199"/>
      <c r="N20" s="186"/>
      <c r="O20" s="186"/>
      <c r="P20" s="186"/>
      <c r="Q20" s="186"/>
      <c r="R20" s="186"/>
      <c r="S20" s="200"/>
      <c r="T20" s="323">
        <v>1295265.9279999998</v>
      </c>
      <c r="U20" s="323"/>
      <c r="V20" s="201">
        <f t="shared" si="0"/>
        <v>1295265.9279999998</v>
      </c>
    </row>
    <row r="21" spans="1:22" ht="13.5" thickBot="1">
      <c r="A21" s="188"/>
      <c r="B21" s="202" t="s">
        <v>111</v>
      </c>
      <c r="C21" s="203">
        <f>SUM(C7:C20)</f>
        <v>0</v>
      </c>
      <c r="D21" s="190">
        <f t="shared" ref="D21:V21" si="1">SUM(D7:D20)</f>
        <v>3470824.0749999997</v>
      </c>
      <c r="E21" s="190">
        <f t="shared" si="1"/>
        <v>0</v>
      </c>
      <c r="F21" s="190">
        <f t="shared" si="1"/>
        <v>0</v>
      </c>
      <c r="G21" s="190">
        <f t="shared" si="1"/>
        <v>0</v>
      </c>
      <c r="H21" s="190">
        <f t="shared" si="1"/>
        <v>0</v>
      </c>
      <c r="I21" s="190">
        <f t="shared" si="1"/>
        <v>0</v>
      </c>
      <c r="J21" s="190">
        <f t="shared" si="1"/>
        <v>0</v>
      </c>
      <c r="K21" s="190">
        <f t="shared" si="1"/>
        <v>0</v>
      </c>
      <c r="L21" s="204">
        <f t="shared" si="1"/>
        <v>0</v>
      </c>
      <c r="M21" s="203">
        <f t="shared" si="1"/>
        <v>0</v>
      </c>
      <c r="N21" s="190">
        <f t="shared" si="1"/>
        <v>0</v>
      </c>
      <c r="O21" s="190">
        <f t="shared" si="1"/>
        <v>0</v>
      </c>
      <c r="P21" s="190">
        <f t="shared" si="1"/>
        <v>0</v>
      </c>
      <c r="Q21" s="190">
        <f t="shared" si="1"/>
        <v>0</v>
      </c>
      <c r="R21" s="190">
        <f t="shared" si="1"/>
        <v>0</v>
      </c>
      <c r="S21" s="204">
        <f>SUM(S7:S20)</f>
        <v>0</v>
      </c>
      <c r="T21" s="204">
        <f>SUM(T7:T20)</f>
        <v>2906923.1879999996</v>
      </c>
      <c r="U21" s="204">
        <f t="shared" ref="U21" si="2">SUM(U7:U20)</f>
        <v>563900.8870000001</v>
      </c>
      <c r="V21" s="205">
        <f t="shared" si="1"/>
        <v>3470824.0749999997</v>
      </c>
    </row>
    <row r="24" spans="1:22">
      <c r="A24" s="7"/>
      <c r="B24" s="7"/>
      <c r="C24" s="94"/>
      <c r="D24" s="94"/>
      <c r="E24" s="94"/>
    </row>
    <row r="25" spans="1:22">
      <c r="A25" s="206"/>
      <c r="B25" s="206"/>
      <c r="C25" s="7"/>
      <c r="D25" s="94"/>
      <c r="E25" s="94"/>
    </row>
    <row r="26" spans="1:22">
      <c r="A26" s="206"/>
      <c r="B26" s="95"/>
      <c r="C26" s="7"/>
      <c r="D26" s="94"/>
      <c r="E26" s="94"/>
    </row>
    <row r="27" spans="1:22">
      <c r="A27" s="206"/>
      <c r="B27" s="206"/>
      <c r="C27" s="7"/>
      <c r="D27" s="94"/>
      <c r="E27" s="94"/>
    </row>
    <row r="28" spans="1:22">
      <c r="A28" s="206"/>
      <c r="B28" s="95"/>
      <c r="C28" s="7"/>
      <c r="D28" s="94"/>
      <c r="E28" s="9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H2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24" customWidth="1"/>
    <col min="4" max="4" width="14.85546875" style="324" bestFit="1" customWidth="1"/>
    <col min="5" max="5" width="17.7109375" style="324" customWidth="1"/>
    <col min="6" max="6" width="15.85546875" style="324" customWidth="1"/>
    <col min="7" max="7" width="17.42578125" style="324" customWidth="1"/>
    <col min="8" max="8" width="15.28515625" style="324" customWidth="1"/>
    <col min="9" max="16384" width="9.140625" style="54"/>
  </cols>
  <sheetData>
    <row r="1" spans="1:9">
      <c r="A1" s="2" t="s">
        <v>31</v>
      </c>
      <c r="B1" s="4" t="str">
        <f>'Info '!C2</f>
        <v>JSC " Halyk Bank Georgia"</v>
      </c>
    </row>
    <row r="2" spans="1:9">
      <c r="A2" s="2" t="s">
        <v>32</v>
      </c>
      <c r="B2" s="498">
        <f>'1. key ratios '!B2</f>
        <v>43830</v>
      </c>
    </row>
    <row r="4" spans="1:9" ht="13.5" thickBot="1">
      <c r="A4" s="2" t="s">
        <v>260</v>
      </c>
      <c r="B4" s="191" t="s">
        <v>384</v>
      </c>
    </row>
    <row r="5" spans="1:9">
      <c r="A5" s="192"/>
      <c r="B5" s="207"/>
      <c r="C5" s="325" t="s">
        <v>0</v>
      </c>
      <c r="D5" s="325" t="s">
        <v>1</v>
      </c>
      <c r="E5" s="325" t="s">
        <v>2</v>
      </c>
      <c r="F5" s="325" t="s">
        <v>3</v>
      </c>
      <c r="G5" s="326" t="s">
        <v>4</v>
      </c>
      <c r="H5" s="327" t="s">
        <v>6</v>
      </c>
      <c r="I5" s="208"/>
    </row>
    <row r="6" spans="1:9" s="208" customFormat="1" ht="12.75" customHeight="1">
      <c r="A6" s="209"/>
      <c r="B6" s="559" t="s">
        <v>259</v>
      </c>
      <c r="C6" s="561" t="s">
        <v>376</v>
      </c>
      <c r="D6" s="563" t="s">
        <v>375</v>
      </c>
      <c r="E6" s="564"/>
      <c r="F6" s="561" t="s">
        <v>380</v>
      </c>
      <c r="G6" s="561" t="s">
        <v>381</v>
      </c>
      <c r="H6" s="557" t="s">
        <v>379</v>
      </c>
    </row>
    <row r="7" spans="1:9" ht="38.25">
      <c r="A7" s="211"/>
      <c r="B7" s="560"/>
      <c r="C7" s="562"/>
      <c r="D7" s="328" t="s">
        <v>378</v>
      </c>
      <c r="E7" s="328" t="s">
        <v>377</v>
      </c>
      <c r="F7" s="562"/>
      <c r="G7" s="562"/>
      <c r="H7" s="558"/>
      <c r="I7" s="208"/>
    </row>
    <row r="8" spans="1:9">
      <c r="A8" s="209">
        <v>1</v>
      </c>
      <c r="B8" s="1" t="s">
        <v>98</v>
      </c>
      <c r="C8" s="329">
        <v>52407361</v>
      </c>
      <c r="D8" s="330"/>
      <c r="E8" s="329"/>
      <c r="F8" s="329">
        <v>34020100</v>
      </c>
      <c r="G8" s="331">
        <v>34020100</v>
      </c>
      <c r="H8" s="333">
        <f>G8/(C8+E8)</f>
        <v>0.64914735928031175</v>
      </c>
    </row>
    <row r="9" spans="1:9" ht="15" customHeight="1">
      <c r="A9" s="209">
        <v>2</v>
      </c>
      <c r="B9" s="1" t="s">
        <v>99</v>
      </c>
      <c r="C9" s="329">
        <v>0</v>
      </c>
      <c r="D9" s="330">
        <v>0</v>
      </c>
      <c r="E9" s="329">
        <v>0</v>
      </c>
      <c r="F9" s="329">
        <v>0</v>
      </c>
      <c r="G9" s="331">
        <v>0</v>
      </c>
      <c r="H9" s="333"/>
    </row>
    <row r="10" spans="1:9">
      <c r="A10" s="209">
        <v>3</v>
      </c>
      <c r="B10" s="1" t="s">
        <v>278</v>
      </c>
      <c r="C10" s="329"/>
      <c r="D10" s="330"/>
      <c r="E10" s="329"/>
      <c r="F10" s="329">
        <v>0</v>
      </c>
      <c r="G10" s="331"/>
      <c r="H10" s="333"/>
    </row>
    <row r="11" spans="1:9">
      <c r="A11" s="209">
        <v>4</v>
      </c>
      <c r="B11" s="1" t="s">
        <v>100</v>
      </c>
      <c r="C11" s="329"/>
      <c r="D11" s="330"/>
      <c r="E11" s="329"/>
      <c r="F11" s="329">
        <v>0</v>
      </c>
      <c r="G11" s="331"/>
      <c r="H11" s="333"/>
    </row>
    <row r="12" spans="1:9">
      <c r="A12" s="209">
        <v>5</v>
      </c>
      <c r="B12" s="1" t="s">
        <v>101</v>
      </c>
      <c r="C12" s="329"/>
      <c r="D12" s="330"/>
      <c r="E12" s="329"/>
      <c r="F12" s="329">
        <v>0</v>
      </c>
      <c r="G12" s="331"/>
      <c r="H12" s="333"/>
    </row>
    <row r="13" spans="1:9">
      <c r="A13" s="209">
        <v>6</v>
      </c>
      <c r="B13" s="1" t="s">
        <v>102</v>
      </c>
      <c r="C13" s="329">
        <v>23363443</v>
      </c>
      <c r="D13" s="330"/>
      <c r="E13" s="329"/>
      <c r="F13" s="329">
        <v>6119724.9500000002</v>
      </c>
      <c r="G13" s="331">
        <v>6119724.9500000002</v>
      </c>
      <c r="H13" s="333">
        <f t="shared" ref="H13:H21" si="0">G13/(C13+E13)</f>
        <v>0.26193592057472009</v>
      </c>
    </row>
    <row r="14" spans="1:9">
      <c r="A14" s="209">
        <v>7</v>
      </c>
      <c r="B14" s="1" t="s">
        <v>103</v>
      </c>
      <c r="C14" s="329">
        <v>301398362.58999997</v>
      </c>
      <c r="D14" s="330">
        <v>37755544.100000001</v>
      </c>
      <c r="E14" s="329">
        <v>9659834.4610000011</v>
      </c>
      <c r="F14" s="329">
        <v>311058197.051</v>
      </c>
      <c r="G14" s="331">
        <v>308882638.90399998</v>
      </c>
      <c r="H14" s="333">
        <f t="shared" si="0"/>
        <v>0.99300594497227368</v>
      </c>
    </row>
    <row r="15" spans="1:9">
      <c r="A15" s="209">
        <v>8</v>
      </c>
      <c r="B15" s="1" t="s">
        <v>104</v>
      </c>
      <c r="C15" s="329"/>
      <c r="D15" s="330"/>
      <c r="E15" s="329"/>
      <c r="F15" s="329">
        <v>0</v>
      </c>
      <c r="G15" s="331"/>
      <c r="H15" s="333"/>
    </row>
    <row r="16" spans="1:9">
      <c r="A16" s="209">
        <v>9</v>
      </c>
      <c r="B16" s="1" t="s">
        <v>105</v>
      </c>
      <c r="C16" s="329"/>
      <c r="D16" s="330"/>
      <c r="E16" s="329"/>
      <c r="F16" s="329">
        <v>0</v>
      </c>
      <c r="G16" s="331"/>
      <c r="H16" s="333"/>
    </row>
    <row r="17" spans="1:8">
      <c r="A17" s="209">
        <v>10</v>
      </c>
      <c r="B17" s="1" t="s">
        <v>106</v>
      </c>
      <c r="C17" s="329">
        <v>16000631.263000002</v>
      </c>
      <c r="D17" s="330">
        <v>1047.8900000000001</v>
      </c>
      <c r="E17" s="329">
        <v>523.94500000000005</v>
      </c>
      <c r="F17" s="329">
        <v>16001155.208000002</v>
      </c>
      <c r="G17" s="331">
        <v>16001155.208000002</v>
      </c>
      <c r="H17" s="333">
        <f t="shared" si="0"/>
        <v>1</v>
      </c>
    </row>
    <row r="18" spans="1:8">
      <c r="A18" s="209">
        <v>11</v>
      </c>
      <c r="B18" s="1" t="s">
        <v>107</v>
      </c>
      <c r="C18" s="329">
        <v>19718239.900000002</v>
      </c>
      <c r="D18" s="330">
        <v>242745.22</v>
      </c>
      <c r="E18" s="329">
        <v>83690.258999999991</v>
      </c>
      <c r="F18" s="329">
        <v>20139095.644000001</v>
      </c>
      <c r="G18" s="331">
        <v>20139095.644000001</v>
      </c>
      <c r="H18" s="333">
        <f t="shared" si="0"/>
        <v>1.017026900018974</v>
      </c>
    </row>
    <row r="19" spans="1:8">
      <c r="A19" s="209">
        <v>12</v>
      </c>
      <c r="B19" s="1" t="s">
        <v>108</v>
      </c>
      <c r="C19" s="329"/>
      <c r="D19" s="330"/>
      <c r="E19" s="329"/>
      <c r="F19" s="329">
        <v>0</v>
      </c>
      <c r="G19" s="331"/>
      <c r="H19" s="333"/>
    </row>
    <row r="20" spans="1:8">
      <c r="A20" s="209">
        <v>13</v>
      </c>
      <c r="B20" s="1" t="s">
        <v>254</v>
      </c>
      <c r="C20" s="329"/>
      <c r="D20" s="330"/>
      <c r="E20" s="329"/>
      <c r="F20" s="329">
        <v>0</v>
      </c>
      <c r="G20" s="331"/>
      <c r="H20" s="333"/>
    </row>
    <row r="21" spans="1:8">
      <c r="A21" s="209">
        <v>14</v>
      </c>
      <c r="B21" s="1" t="s">
        <v>110</v>
      </c>
      <c r="C21" s="329">
        <v>104077376.70199996</v>
      </c>
      <c r="D21" s="330">
        <v>1392583.7499999986</v>
      </c>
      <c r="E21" s="329">
        <v>486596.62399999937</v>
      </c>
      <c r="F21" s="329">
        <v>97562805.32599996</v>
      </c>
      <c r="G21" s="331">
        <v>96267539.397999957</v>
      </c>
      <c r="H21" s="333">
        <f t="shared" si="0"/>
        <v>0.92065686044528794</v>
      </c>
    </row>
    <row r="22" spans="1:8" ht="13.5" thickBot="1">
      <c r="A22" s="212"/>
      <c r="B22" s="213" t="s">
        <v>111</v>
      </c>
      <c r="C22" s="332">
        <f>SUM(C8:C21)</f>
        <v>516965414.45499992</v>
      </c>
      <c r="D22" s="332">
        <f>SUM(D8:D21)</f>
        <v>39391920.960000001</v>
      </c>
      <c r="E22" s="332">
        <f>SUM(E8:E21)</f>
        <v>10230645.289000001</v>
      </c>
      <c r="F22" s="332">
        <f>SUM(F8:F21)</f>
        <v>484901078.17899996</v>
      </c>
      <c r="G22" s="332">
        <f>SUM(G8:G21)</f>
        <v>481430254.10399991</v>
      </c>
      <c r="H22" s="334">
        <f>G22/(C22+E22)</f>
        <v>0.91319015991465624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L31" sqref="L31"/>
    </sheetView>
  </sheetViews>
  <sheetFormatPr defaultColWidth="9.140625" defaultRowHeight="12.75"/>
  <cols>
    <col min="1" max="1" width="10.5703125" style="324" bestFit="1" customWidth="1"/>
    <col min="2" max="2" width="104.140625" style="324" customWidth="1"/>
    <col min="3" max="11" width="12.7109375" style="324" customWidth="1"/>
    <col min="12" max="16384" width="9.140625" style="324"/>
  </cols>
  <sheetData>
    <row r="1" spans="1:11">
      <c r="A1" s="324" t="s">
        <v>31</v>
      </c>
      <c r="B1" s="324" t="str">
        <f>'Info '!C2</f>
        <v>JSC " Halyk Bank Georgia"</v>
      </c>
    </row>
    <row r="2" spans="1:11">
      <c r="A2" s="324" t="s">
        <v>32</v>
      </c>
      <c r="B2" s="498">
        <f>'1. key ratios '!B2</f>
        <v>43830</v>
      </c>
      <c r="C2" s="351"/>
      <c r="D2" s="351"/>
    </row>
    <row r="3" spans="1:11">
      <c r="B3" s="351"/>
      <c r="C3" s="351"/>
      <c r="D3" s="351"/>
    </row>
    <row r="4" spans="1:11" ht="13.5" thickBot="1">
      <c r="A4" s="324" t="s">
        <v>256</v>
      </c>
      <c r="B4" s="378" t="s">
        <v>385</v>
      </c>
      <c r="C4" s="351"/>
      <c r="D4" s="351"/>
    </row>
    <row r="5" spans="1:11" ht="30" customHeight="1">
      <c r="A5" s="565"/>
      <c r="B5" s="566"/>
      <c r="C5" s="567" t="s">
        <v>438</v>
      </c>
      <c r="D5" s="567"/>
      <c r="E5" s="567"/>
      <c r="F5" s="567" t="s">
        <v>439</v>
      </c>
      <c r="G5" s="567"/>
      <c r="H5" s="567"/>
      <c r="I5" s="567" t="s">
        <v>440</v>
      </c>
      <c r="J5" s="567"/>
      <c r="K5" s="568"/>
    </row>
    <row r="6" spans="1:11">
      <c r="A6" s="352"/>
      <c r="B6" s="353"/>
      <c r="C6" s="61" t="s">
        <v>70</v>
      </c>
      <c r="D6" s="61" t="s">
        <v>71</v>
      </c>
      <c r="E6" s="61" t="s">
        <v>72</v>
      </c>
      <c r="F6" s="61" t="s">
        <v>70</v>
      </c>
      <c r="G6" s="61" t="s">
        <v>71</v>
      </c>
      <c r="H6" s="61" t="s">
        <v>72</v>
      </c>
      <c r="I6" s="61" t="s">
        <v>70</v>
      </c>
      <c r="J6" s="61" t="s">
        <v>71</v>
      </c>
      <c r="K6" s="61" t="s">
        <v>72</v>
      </c>
    </row>
    <row r="7" spans="1:11">
      <c r="A7" s="354" t="s">
        <v>388</v>
      </c>
      <c r="B7" s="355"/>
      <c r="C7" s="355"/>
      <c r="D7" s="355"/>
      <c r="E7" s="355"/>
      <c r="F7" s="355"/>
      <c r="G7" s="355"/>
      <c r="H7" s="355"/>
      <c r="I7" s="355"/>
      <c r="J7" s="355"/>
      <c r="K7" s="356"/>
    </row>
    <row r="8" spans="1:11">
      <c r="A8" s="357">
        <v>1</v>
      </c>
      <c r="B8" s="358" t="s">
        <v>386</v>
      </c>
      <c r="C8" s="359"/>
      <c r="D8" s="359"/>
      <c r="E8" s="359"/>
      <c r="F8" s="510">
        <v>53019295.849162214</v>
      </c>
      <c r="G8" s="510">
        <v>51197117.033308074</v>
      </c>
      <c r="H8" s="510">
        <v>104216412.88247029</v>
      </c>
      <c r="I8" s="510">
        <v>22475481.248707667</v>
      </c>
      <c r="J8" s="510">
        <v>45412001.602550499</v>
      </c>
      <c r="K8" s="511">
        <v>67887482.851258174</v>
      </c>
    </row>
    <row r="9" spans="1:11">
      <c r="A9" s="354" t="s">
        <v>389</v>
      </c>
      <c r="B9" s="355"/>
      <c r="C9" s="355"/>
      <c r="D9" s="355"/>
      <c r="E9" s="355"/>
      <c r="F9" s="355"/>
      <c r="G9" s="355"/>
      <c r="H9" s="355"/>
      <c r="I9" s="355"/>
      <c r="J9" s="355"/>
      <c r="K9" s="356"/>
    </row>
    <row r="10" spans="1:11">
      <c r="A10" s="360">
        <v>2</v>
      </c>
      <c r="B10" s="361" t="s">
        <v>397</v>
      </c>
      <c r="C10" s="502">
        <v>5063921.2674242258</v>
      </c>
      <c r="D10" s="503">
        <v>27893179.286363542</v>
      </c>
      <c r="E10" s="503">
        <v>32957100.553787827</v>
      </c>
      <c r="F10" s="503">
        <v>26931707.974484857</v>
      </c>
      <c r="G10" s="503">
        <v>19945374.888882577</v>
      </c>
      <c r="H10" s="503">
        <v>46877082.863367438</v>
      </c>
      <c r="I10" s="503">
        <v>277047.30684848491</v>
      </c>
      <c r="J10" s="503">
        <v>1829905.161166667</v>
      </c>
      <c r="K10" s="504">
        <v>2106952.468015152</v>
      </c>
    </row>
    <row r="11" spans="1:11">
      <c r="A11" s="360">
        <v>3</v>
      </c>
      <c r="B11" s="361" t="s">
        <v>391</v>
      </c>
      <c r="C11" s="502">
        <v>47499034.38409093</v>
      </c>
      <c r="D11" s="503">
        <v>322438462.53590912</v>
      </c>
      <c r="E11" s="503">
        <v>369937496.92000002</v>
      </c>
      <c r="F11" s="503">
        <v>1049247.996268939</v>
      </c>
      <c r="G11" s="503">
        <v>7651118.938493182</v>
      </c>
      <c r="H11" s="503">
        <v>8700366.9347621202</v>
      </c>
      <c r="I11" s="503">
        <v>17833699.316924248</v>
      </c>
      <c r="J11" s="503">
        <v>21571966.845189393</v>
      </c>
      <c r="K11" s="504">
        <v>39405666.162113644</v>
      </c>
    </row>
    <row r="12" spans="1:11">
      <c r="A12" s="360">
        <v>4</v>
      </c>
      <c r="B12" s="361" t="s">
        <v>392</v>
      </c>
      <c r="C12" s="502"/>
      <c r="D12" s="503"/>
      <c r="E12" s="503">
        <v>0</v>
      </c>
      <c r="F12" s="503"/>
      <c r="G12" s="503"/>
      <c r="H12" s="503">
        <v>0</v>
      </c>
      <c r="I12" s="503"/>
      <c r="J12" s="503"/>
      <c r="K12" s="504">
        <v>0</v>
      </c>
    </row>
    <row r="13" spans="1:11">
      <c r="A13" s="360">
        <v>5</v>
      </c>
      <c r="B13" s="361" t="s">
        <v>400</v>
      </c>
      <c r="C13" s="502">
        <v>14881017.464696966</v>
      </c>
      <c r="D13" s="503">
        <v>23488390.479393933</v>
      </c>
      <c r="E13" s="503">
        <v>38369407.944090895</v>
      </c>
      <c r="F13" s="503">
        <v>4319313.6249315795</v>
      </c>
      <c r="G13" s="503">
        <v>9437207.5142078754</v>
      </c>
      <c r="H13" s="503">
        <v>13756521.139139455</v>
      </c>
      <c r="I13" s="503">
        <v>1172550.0486136363</v>
      </c>
      <c r="J13" s="503">
        <v>2254489.586333333</v>
      </c>
      <c r="K13" s="504">
        <v>3427039.6349469693</v>
      </c>
    </row>
    <row r="14" spans="1:11">
      <c r="A14" s="360">
        <v>6</v>
      </c>
      <c r="B14" s="361" t="s">
        <v>433</v>
      </c>
      <c r="C14" s="502"/>
      <c r="D14" s="503"/>
      <c r="E14" s="503">
        <v>0</v>
      </c>
      <c r="F14" s="503"/>
      <c r="G14" s="503"/>
      <c r="H14" s="503"/>
      <c r="I14" s="503"/>
      <c r="J14" s="503"/>
      <c r="K14" s="504">
        <v>0</v>
      </c>
    </row>
    <row r="15" spans="1:11">
      <c r="A15" s="360">
        <v>7</v>
      </c>
      <c r="B15" s="361" t="s">
        <v>434</v>
      </c>
      <c r="C15" s="502">
        <v>2039647.9012121207</v>
      </c>
      <c r="D15" s="503">
        <v>6439937.1639393941</v>
      </c>
      <c r="E15" s="503">
        <v>8479585.0651515145</v>
      </c>
      <c r="F15" s="503">
        <v>321320.85303030291</v>
      </c>
      <c r="G15" s="503">
        <v>1463567.1028787873</v>
      </c>
      <c r="H15" s="503">
        <v>1784887.9559090901</v>
      </c>
      <c r="I15" s="503">
        <v>321320.85303030291</v>
      </c>
      <c r="J15" s="503">
        <v>1463567.1028787873</v>
      </c>
      <c r="K15" s="504">
        <v>1784887.9559090901</v>
      </c>
    </row>
    <row r="16" spans="1:11">
      <c r="A16" s="360">
        <v>8</v>
      </c>
      <c r="B16" s="362" t="s">
        <v>393</v>
      </c>
      <c r="C16" s="502">
        <v>69483621.017424241</v>
      </c>
      <c r="D16" s="503">
        <v>380259969.46560615</v>
      </c>
      <c r="E16" s="503">
        <v>449743590.48303038</v>
      </c>
      <c r="F16" s="503">
        <v>32621590.448715676</v>
      </c>
      <c r="G16" s="503">
        <v>38497268.444462419</v>
      </c>
      <c r="H16" s="503">
        <v>71118858.89317809</v>
      </c>
      <c r="I16" s="503">
        <v>19604617.525416672</v>
      </c>
      <c r="J16" s="503">
        <v>27119928.695568178</v>
      </c>
      <c r="K16" s="504">
        <v>46724546.220984846</v>
      </c>
    </row>
    <row r="17" spans="1:11">
      <c r="A17" s="354" t="s">
        <v>390</v>
      </c>
      <c r="B17" s="355"/>
      <c r="C17" s="505"/>
      <c r="D17" s="505"/>
      <c r="E17" s="505"/>
      <c r="F17" s="505"/>
      <c r="G17" s="505"/>
      <c r="H17" s="505"/>
      <c r="I17" s="505"/>
      <c r="J17" s="505"/>
      <c r="K17" s="506"/>
    </row>
    <row r="18" spans="1:11">
      <c r="A18" s="360">
        <v>9</v>
      </c>
      <c r="B18" s="361" t="s">
        <v>396</v>
      </c>
      <c r="C18" s="502"/>
      <c r="D18" s="503"/>
      <c r="E18" s="503">
        <v>0</v>
      </c>
      <c r="F18" s="503"/>
      <c r="G18" s="503"/>
      <c r="H18" s="503">
        <v>0</v>
      </c>
      <c r="I18" s="503"/>
      <c r="J18" s="503"/>
      <c r="K18" s="504">
        <v>0</v>
      </c>
    </row>
    <row r="19" spans="1:11">
      <c r="A19" s="360">
        <v>10</v>
      </c>
      <c r="B19" s="361" t="s">
        <v>435</v>
      </c>
      <c r="C19" s="502">
        <v>118613149.905</v>
      </c>
      <c r="D19" s="503">
        <v>263750463.98651516</v>
      </c>
      <c r="E19" s="503">
        <v>382363613.89151508</v>
      </c>
      <c r="F19" s="503">
        <v>3329127.2537121214</v>
      </c>
      <c r="G19" s="503">
        <v>2502705.7404545452</v>
      </c>
      <c r="H19" s="503">
        <v>5831832.9941666666</v>
      </c>
      <c r="I19" s="503">
        <v>33872941.854166672</v>
      </c>
      <c r="J19" s="503">
        <v>9582295.4127272721</v>
      </c>
      <c r="K19" s="504">
        <v>43455237.266893946</v>
      </c>
    </row>
    <row r="20" spans="1:11">
      <c r="A20" s="360">
        <v>11</v>
      </c>
      <c r="B20" s="361" t="s">
        <v>395</v>
      </c>
      <c r="C20" s="502">
        <v>1868407.6559090915</v>
      </c>
      <c r="D20" s="503">
        <v>4955027.3566666665</v>
      </c>
      <c r="E20" s="503">
        <v>6823435.0125757605</v>
      </c>
      <c r="F20" s="503">
        <v>1011.952272727276</v>
      </c>
      <c r="G20" s="503">
        <v>0</v>
      </c>
      <c r="H20" s="503">
        <v>1011.952272727276</v>
      </c>
      <c r="I20" s="503">
        <v>1011.952272727276</v>
      </c>
      <c r="J20" s="503">
        <v>0</v>
      </c>
      <c r="K20" s="504">
        <v>1011.952272727276</v>
      </c>
    </row>
    <row r="21" spans="1:11" ht="13.5" thickBot="1">
      <c r="A21" s="363">
        <v>12</v>
      </c>
      <c r="B21" s="364" t="s">
        <v>394</v>
      </c>
      <c r="C21" s="507">
        <v>120481557.56090911</v>
      </c>
      <c r="D21" s="508">
        <v>268705491.34318173</v>
      </c>
      <c r="E21" s="507">
        <v>389187048.90409088</v>
      </c>
      <c r="F21" s="508">
        <v>3330139.2059848486</v>
      </c>
      <c r="G21" s="508">
        <v>2502705.7404545452</v>
      </c>
      <c r="H21" s="508">
        <v>5832844.9464393938</v>
      </c>
      <c r="I21" s="508">
        <v>33873953.8064394</v>
      </c>
      <c r="J21" s="508">
        <v>9582295.4127272721</v>
      </c>
      <c r="K21" s="509">
        <v>43456249.219166674</v>
      </c>
    </row>
    <row r="22" spans="1:11" ht="38.25" customHeight="1" thickBot="1">
      <c r="A22" s="365"/>
      <c r="B22" s="366"/>
      <c r="C22" s="366"/>
      <c r="D22" s="366"/>
      <c r="E22" s="366"/>
      <c r="F22" s="569" t="s">
        <v>437</v>
      </c>
      <c r="G22" s="567"/>
      <c r="H22" s="567"/>
      <c r="I22" s="569" t="s">
        <v>401</v>
      </c>
      <c r="J22" s="567"/>
      <c r="K22" s="568"/>
    </row>
    <row r="23" spans="1:11">
      <c r="A23" s="367">
        <v>13</v>
      </c>
      <c r="B23" s="368" t="s">
        <v>386</v>
      </c>
      <c r="C23" s="369"/>
      <c r="D23" s="369"/>
      <c r="E23" s="369"/>
      <c r="F23" s="514">
        <v>53019295.849162214</v>
      </c>
      <c r="G23" s="514">
        <v>51197117.033308074</v>
      </c>
      <c r="H23" s="514">
        <v>104216412.88247029</v>
      </c>
      <c r="I23" s="514">
        <v>22475481.248707667</v>
      </c>
      <c r="J23" s="514">
        <v>45412001.602550499</v>
      </c>
      <c r="K23" s="515">
        <v>67887482.851258174</v>
      </c>
    </row>
    <row r="24" spans="1:11" ht="13.5" thickBot="1">
      <c r="A24" s="370">
        <v>14</v>
      </c>
      <c r="B24" s="371" t="s">
        <v>398</v>
      </c>
      <c r="C24" s="372"/>
      <c r="D24" s="373"/>
      <c r="E24" s="374"/>
      <c r="F24" s="516">
        <v>29291451.242730826</v>
      </c>
      <c r="G24" s="516">
        <v>35994562.704007871</v>
      </c>
      <c r="H24" s="516">
        <v>65286013.946738698</v>
      </c>
      <c r="I24" s="516">
        <v>4901154.3813541681</v>
      </c>
      <c r="J24" s="516">
        <v>17537633.282840908</v>
      </c>
      <c r="K24" s="517">
        <v>11681136.555246212</v>
      </c>
    </row>
    <row r="25" spans="1:11" ht="13.5" thickBot="1">
      <c r="A25" s="375">
        <v>15</v>
      </c>
      <c r="B25" s="376" t="s">
        <v>399</v>
      </c>
      <c r="C25" s="377"/>
      <c r="D25" s="377"/>
      <c r="E25" s="377"/>
      <c r="F25" s="512">
        <v>1.8100603964550872</v>
      </c>
      <c r="G25" s="512">
        <v>1.4223569669206579</v>
      </c>
      <c r="H25" s="512">
        <v>1.5963053429405507</v>
      </c>
      <c r="I25" s="512">
        <v>4.5857525594812598</v>
      </c>
      <c r="J25" s="512">
        <v>2.5894030779502217</v>
      </c>
      <c r="K25" s="513">
        <v>5.811718965032445</v>
      </c>
    </row>
    <row r="27" spans="1:11" ht="25.5">
      <c r="B27" s="350" t="s">
        <v>436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F35" sqref="F35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4"/>
  </cols>
  <sheetData>
    <row r="1" spans="1:14">
      <c r="A1" s="4" t="s">
        <v>31</v>
      </c>
      <c r="B1" s="4" t="str">
        <f>'Info '!C2</f>
        <v>JSC " Halyk Bank Georgia"</v>
      </c>
    </row>
    <row r="2" spans="1:14" ht="14.25" customHeight="1">
      <c r="A2" s="4" t="s">
        <v>32</v>
      </c>
      <c r="B2" s="498">
        <f>'1. key ratios '!B2</f>
        <v>43830</v>
      </c>
    </row>
    <row r="3" spans="1:14" ht="14.25" customHeight="1"/>
    <row r="4" spans="1:14" ht="13.5" thickBot="1">
      <c r="A4" s="4" t="s">
        <v>272</v>
      </c>
      <c r="B4" s="287" t="s">
        <v>29</v>
      </c>
    </row>
    <row r="5" spans="1:14" s="219" customFormat="1">
      <c r="A5" s="215"/>
      <c r="B5" s="216"/>
      <c r="C5" s="217" t="s">
        <v>0</v>
      </c>
      <c r="D5" s="217" t="s">
        <v>1</v>
      </c>
      <c r="E5" s="217" t="s">
        <v>2</v>
      </c>
      <c r="F5" s="217" t="s">
        <v>3</v>
      </c>
      <c r="G5" s="217" t="s">
        <v>4</v>
      </c>
      <c r="H5" s="217" t="s">
        <v>6</v>
      </c>
      <c r="I5" s="217" t="s">
        <v>9</v>
      </c>
      <c r="J5" s="217" t="s">
        <v>10</v>
      </c>
      <c r="K5" s="217" t="s">
        <v>11</v>
      </c>
      <c r="L5" s="217" t="s">
        <v>12</v>
      </c>
      <c r="M5" s="217" t="s">
        <v>13</v>
      </c>
      <c r="N5" s="218" t="s">
        <v>14</v>
      </c>
    </row>
    <row r="6" spans="1:14" ht="25.5">
      <c r="A6" s="220"/>
      <c r="B6" s="221"/>
      <c r="C6" s="222" t="s">
        <v>271</v>
      </c>
      <c r="D6" s="223" t="s">
        <v>270</v>
      </c>
      <c r="E6" s="224" t="s">
        <v>269</v>
      </c>
      <c r="F6" s="225">
        <v>0</v>
      </c>
      <c r="G6" s="225">
        <v>0.2</v>
      </c>
      <c r="H6" s="225">
        <v>0.35</v>
      </c>
      <c r="I6" s="225">
        <v>0.5</v>
      </c>
      <c r="J6" s="225">
        <v>0.75</v>
      </c>
      <c r="K6" s="225">
        <v>1</v>
      </c>
      <c r="L6" s="225">
        <v>1.5</v>
      </c>
      <c r="M6" s="225">
        <v>2.5</v>
      </c>
      <c r="N6" s="286" t="s">
        <v>284</v>
      </c>
    </row>
    <row r="7" spans="1:14" ht="15">
      <c r="A7" s="226">
        <v>1</v>
      </c>
      <c r="B7" s="227" t="s">
        <v>268</v>
      </c>
      <c r="C7" s="228">
        <f>SUM(C8:C13)</f>
        <v>17720659</v>
      </c>
      <c r="D7" s="221"/>
      <c r="E7" s="229">
        <f t="shared" ref="E7:M7" si="0">SUM(E8:E13)</f>
        <v>354413.18</v>
      </c>
      <c r="F7" s="230">
        <f>SUM(F8:F13)</f>
        <v>0</v>
      </c>
      <c r="G7" s="230">
        <f t="shared" si="0"/>
        <v>0</v>
      </c>
      <c r="H7" s="230">
        <f t="shared" si="0"/>
        <v>0</v>
      </c>
      <c r="I7" s="230">
        <f t="shared" si="0"/>
        <v>0</v>
      </c>
      <c r="J7" s="230">
        <f t="shared" si="0"/>
        <v>0</v>
      </c>
      <c r="K7" s="230">
        <f t="shared" si="0"/>
        <v>354413.18</v>
      </c>
      <c r="L7" s="230">
        <f t="shared" si="0"/>
        <v>0</v>
      </c>
      <c r="M7" s="230">
        <f t="shared" si="0"/>
        <v>0</v>
      </c>
      <c r="N7" s="231">
        <f>SUM(N8:N13)</f>
        <v>354413.18</v>
      </c>
    </row>
    <row r="8" spans="1:14" ht="14.25">
      <c r="A8" s="226">
        <v>1.1000000000000001</v>
      </c>
      <c r="B8" s="232" t="s">
        <v>266</v>
      </c>
      <c r="C8" s="230">
        <v>17720659</v>
      </c>
      <c r="D8" s="233">
        <v>0.02</v>
      </c>
      <c r="E8" s="229">
        <f>C8*D8</f>
        <v>354413.18</v>
      </c>
      <c r="F8" s="230"/>
      <c r="G8" s="230"/>
      <c r="H8" s="230"/>
      <c r="I8" s="230"/>
      <c r="J8" s="230"/>
      <c r="K8" s="230">
        <v>354413.18</v>
      </c>
      <c r="L8" s="230"/>
      <c r="M8" s="230"/>
      <c r="N8" s="231">
        <f>SUMPRODUCT($F$6:$M$6,F8:M8)</f>
        <v>354413.18</v>
      </c>
    </row>
    <row r="9" spans="1:14" ht="14.25">
      <c r="A9" s="226">
        <v>1.2</v>
      </c>
      <c r="B9" s="232" t="s">
        <v>265</v>
      </c>
      <c r="C9" s="230">
        <v>0</v>
      </c>
      <c r="D9" s="233">
        <v>0.05</v>
      </c>
      <c r="E9" s="229">
        <f>C9*D9</f>
        <v>0</v>
      </c>
      <c r="F9" s="230"/>
      <c r="G9" s="230"/>
      <c r="H9" s="230"/>
      <c r="I9" s="230"/>
      <c r="J9" s="230"/>
      <c r="K9" s="230"/>
      <c r="L9" s="230"/>
      <c r="M9" s="230"/>
      <c r="N9" s="231">
        <f t="shared" ref="N9:N12" si="1">SUMPRODUCT($F$6:$M$6,F9:M9)</f>
        <v>0</v>
      </c>
    </row>
    <row r="10" spans="1:14" ht="14.25">
      <c r="A10" s="226">
        <v>1.3</v>
      </c>
      <c r="B10" s="232" t="s">
        <v>264</v>
      </c>
      <c r="C10" s="230">
        <v>0</v>
      </c>
      <c r="D10" s="233">
        <v>0.08</v>
      </c>
      <c r="E10" s="229">
        <f>C10*D10</f>
        <v>0</v>
      </c>
      <c r="F10" s="230"/>
      <c r="G10" s="230"/>
      <c r="H10" s="230"/>
      <c r="I10" s="230"/>
      <c r="J10" s="230"/>
      <c r="K10" s="230"/>
      <c r="L10" s="230"/>
      <c r="M10" s="230"/>
      <c r="N10" s="231">
        <f>SUMPRODUCT($F$6:$M$6,F10:M10)</f>
        <v>0</v>
      </c>
    </row>
    <row r="11" spans="1:14" ht="14.25">
      <c r="A11" s="226">
        <v>1.4</v>
      </c>
      <c r="B11" s="232" t="s">
        <v>263</v>
      </c>
      <c r="C11" s="230">
        <v>0</v>
      </c>
      <c r="D11" s="233">
        <v>0.11</v>
      </c>
      <c r="E11" s="229">
        <f>C11*D11</f>
        <v>0</v>
      </c>
      <c r="F11" s="230"/>
      <c r="G11" s="230"/>
      <c r="H11" s="230"/>
      <c r="I11" s="230"/>
      <c r="J11" s="230"/>
      <c r="K11" s="230"/>
      <c r="L11" s="230"/>
      <c r="M11" s="230"/>
      <c r="N11" s="231">
        <f t="shared" si="1"/>
        <v>0</v>
      </c>
    </row>
    <row r="12" spans="1:14" ht="14.25">
      <c r="A12" s="226">
        <v>1.5</v>
      </c>
      <c r="B12" s="232" t="s">
        <v>262</v>
      </c>
      <c r="C12" s="230">
        <v>0</v>
      </c>
      <c r="D12" s="233">
        <v>0.14000000000000001</v>
      </c>
      <c r="E12" s="229">
        <f>C12*D12</f>
        <v>0</v>
      </c>
      <c r="F12" s="230"/>
      <c r="G12" s="230"/>
      <c r="H12" s="230"/>
      <c r="I12" s="230"/>
      <c r="J12" s="230"/>
      <c r="K12" s="230"/>
      <c r="L12" s="230"/>
      <c r="M12" s="230"/>
      <c r="N12" s="231">
        <f t="shared" si="1"/>
        <v>0</v>
      </c>
    </row>
    <row r="13" spans="1:14" ht="14.25">
      <c r="A13" s="226">
        <v>1.6</v>
      </c>
      <c r="B13" s="234" t="s">
        <v>261</v>
      </c>
      <c r="C13" s="230">
        <v>0</v>
      </c>
      <c r="D13" s="235"/>
      <c r="E13" s="230"/>
      <c r="F13" s="230"/>
      <c r="G13" s="230"/>
      <c r="H13" s="230"/>
      <c r="I13" s="230"/>
      <c r="J13" s="230"/>
      <c r="K13" s="230"/>
      <c r="L13" s="230"/>
      <c r="M13" s="230"/>
      <c r="N13" s="231">
        <f>SUMPRODUCT($F$6:$M$6,F13:M13)</f>
        <v>0</v>
      </c>
    </row>
    <row r="14" spans="1:14" ht="15">
      <c r="A14" s="226">
        <v>2</v>
      </c>
      <c r="B14" s="236" t="s">
        <v>267</v>
      </c>
      <c r="C14" s="228">
        <f>SUM(C15:C20)</f>
        <v>0</v>
      </c>
      <c r="D14" s="221"/>
      <c r="E14" s="229">
        <f t="shared" ref="E14:M14" si="2">SUM(E15:E20)</f>
        <v>0</v>
      </c>
      <c r="F14" s="230">
        <f t="shared" si="2"/>
        <v>0</v>
      </c>
      <c r="G14" s="230">
        <f t="shared" si="2"/>
        <v>0</v>
      </c>
      <c r="H14" s="230">
        <f t="shared" si="2"/>
        <v>0</v>
      </c>
      <c r="I14" s="230">
        <f t="shared" si="2"/>
        <v>0</v>
      </c>
      <c r="J14" s="230">
        <f t="shared" si="2"/>
        <v>0</v>
      </c>
      <c r="K14" s="230">
        <f t="shared" si="2"/>
        <v>0</v>
      </c>
      <c r="L14" s="230">
        <f t="shared" si="2"/>
        <v>0</v>
      </c>
      <c r="M14" s="230">
        <f t="shared" si="2"/>
        <v>0</v>
      </c>
      <c r="N14" s="231">
        <f>SUM(N15:N20)</f>
        <v>0</v>
      </c>
    </row>
    <row r="15" spans="1:14" ht="14.25">
      <c r="A15" s="226">
        <v>2.1</v>
      </c>
      <c r="B15" s="234" t="s">
        <v>266</v>
      </c>
      <c r="C15" s="230"/>
      <c r="D15" s="233">
        <v>5.0000000000000001E-3</v>
      </c>
      <c r="E15" s="229">
        <f>C15*D15</f>
        <v>0</v>
      </c>
      <c r="F15" s="230"/>
      <c r="G15" s="230"/>
      <c r="H15" s="230"/>
      <c r="I15" s="230"/>
      <c r="J15" s="230"/>
      <c r="K15" s="230"/>
      <c r="L15" s="230"/>
      <c r="M15" s="230"/>
      <c r="N15" s="231">
        <f>SUMPRODUCT($F$6:$M$6,F15:M15)</f>
        <v>0</v>
      </c>
    </row>
    <row r="16" spans="1:14" ht="14.25">
      <c r="A16" s="226">
        <v>2.2000000000000002</v>
      </c>
      <c r="B16" s="234" t="s">
        <v>265</v>
      </c>
      <c r="C16" s="230"/>
      <c r="D16" s="233">
        <v>0.01</v>
      </c>
      <c r="E16" s="229">
        <f>C16*D16</f>
        <v>0</v>
      </c>
      <c r="F16" s="230"/>
      <c r="G16" s="230"/>
      <c r="H16" s="230"/>
      <c r="I16" s="230"/>
      <c r="J16" s="230"/>
      <c r="K16" s="230"/>
      <c r="L16" s="230"/>
      <c r="M16" s="230"/>
      <c r="N16" s="231">
        <f t="shared" ref="N16:N20" si="3">SUMPRODUCT($F$6:$M$6,F16:M16)</f>
        <v>0</v>
      </c>
    </row>
    <row r="17" spans="1:14" ht="14.25">
      <c r="A17" s="226">
        <v>2.2999999999999998</v>
      </c>
      <c r="B17" s="234" t="s">
        <v>264</v>
      </c>
      <c r="C17" s="230"/>
      <c r="D17" s="233">
        <v>0.02</v>
      </c>
      <c r="E17" s="229">
        <f>C17*D17</f>
        <v>0</v>
      </c>
      <c r="F17" s="230"/>
      <c r="G17" s="230"/>
      <c r="H17" s="230"/>
      <c r="I17" s="230"/>
      <c r="J17" s="230"/>
      <c r="K17" s="230"/>
      <c r="L17" s="230"/>
      <c r="M17" s="230"/>
      <c r="N17" s="231">
        <f t="shared" si="3"/>
        <v>0</v>
      </c>
    </row>
    <row r="18" spans="1:14" ht="14.25">
      <c r="A18" s="226">
        <v>2.4</v>
      </c>
      <c r="B18" s="234" t="s">
        <v>263</v>
      </c>
      <c r="C18" s="230"/>
      <c r="D18" s="233">
        <v>0.03</v>
      </c>
      <c r="E18" s="229">
        <f>C18*D18</f>
        <v>0</v>
      </c>
      <c r="F18" s="230"/>
      <c r="G18" s="230"/>
      <c r="H18" s="230"/>
      <c r="I18" s="230"/>
      <c r="J18" s="230"/>
      <c r="K18" s="230"/>
      <c r="L18" s="230"/>
      <c r="M18" s="230"/>
      <c r="N18" s="231">
        <f t="shared" si="3"/>
        <v>0</v>
      </c>
    </row>
    <row r="19" spans="1:14" ht="14.25">
      <c r="A19" s="226">
        <v>2.5</v>
      </c>
      <c r="B19" s="234" t="s">
        <v>262</v>
      </c>
      <c r="C19" s="230"/>
      <c r="D19" s="233">
        <v>0.04</v>
      </c>
      <c r="E19" s="229">
        <f>C19*D19</f>
        <v>0</v>
      </c>
      <c r="F19" s="230"/>
      <c r="G19" s="230"/>
      <c r="H19" s="230"/>
      <c r="I19" s="230"/>
      <c r="J19" s="230"/>
      <c r="K19" s="230"/>
      <c r="L19" s="230"/>
      <c r="M19" s="230"/>
      <c r="N19" s="231">
        <f t="shared" si="3"/>
        <v>0</v>
      </c>
    </row>
    <row r="20" spans="1:14" ht="14.25">
      <c r="A20" s="226">
        <v>2.6</v>
      </c>
      <c r="B20" s="234" t="s">
        <v>261</v>
      </c>
      <c r="C20" s="230"/>
      <c r="D20" s="235"/>
      <c r="E20" s="237"/>
      <c r="F20" s="230"/>
      <c r="G20" s="230"/>
      <c r="H20" s="230"/>
      <c r="I20" s="230"/>
      <c r="J20" s="230"/>
      <c r="K20" s="230"/>
      <c r="L20" s="230"/>
      <c r="M20" s="230"/>
      <c r="N20" s="231">
        <f t="shared" si="3"/>
        <v>0</v>
      </c>
    </row>
    <row r="21" spans="1:14" ht="15.75" thickBot="1">
      <c r="A21" s="238"/>
      <c r="B21" s="239" t="s">
        <v>111</v>
      </c>
      <c r="C21" s="214">
        <f>C14+C7</f>
        <v>17720659</v>
      </c>
      <c r="D21" s="240"/>
      <c r="E21" s="241">
        <f>E14+E7</f>
        <v>354413.18</v>
      </c>
      <c r="F21" s="242">
        <f>F7+F14</f>
        <v>0</v>
      </c>
      <c r="G21" s="242">
        <f t="shared" ref="G21:L21" si="4">G7+G14</f>
        <v>0</v>
      </c>
      <c r="H21" s="242">
        <f t="shared" si="4"/>
        <v>0</v>
      </c>
      <c r="I21" s="242">
        <f t="shared" si="4"/>
        <v>0</v>
      </c>
      <c r="J21" s="242">
        <f t="shared" si="4"/>
        <v>0</v>
      </c>
      <c r="K21" s="242">
        <f t="shared" si="4"/>
        <v>354413.18</v>
      </c>
      <c r="L21" s="242">
        <f t="shared" si="4"/>
        <v>0</v>
      </c>
      <c r="M21" s="242">
        <f>M7+M14</f>
        <v>0</v>
      </c>
      <c r="N21" s="243">
        <f>N14+N7</f>
        <v>354413.18</v>
      </c>
    </row>
    <row r="22" spans="1:14">
      <c r="E22" s="244"/>
      <c r="F22" s="244"/>
      <c r="G22" s="244"/>
      <c r="H22" s="244"/>
      <c r="I22" s="244"/>
      <c r="J22" s="244"/>
      <c r="K22" s="244"/>
      <c r="L22" s="244"/>
      <c r="M22" s="244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0" zoomScale="90" zoomScaleNormal="90" workbookViewId="0">
      <selection activeCell="M23" sqref="M23"/>
    </sheetView>
  </sheetViews>
  <sheetFormatPr defaultRowHeight="15"/>
  <cols>
    <col min="1" max="1" width="11.42578125" customWidth="1"/>
    <col min="2" max="2" width="76.85546875" style="427" customWidth="1"/>
    <col min="3" max="3" width="22.85546875" customWidth="1"/>
  </cols>
  <sheetData>
    <row r="1" spans="1:3">
      <c r="A1" s="2" t="s">
        <v>31</v>
      </c>
      <c r="B1" t="str">
        <f>'Info '!C2</f>
        <v>JSC " Halyk Bank Georgia"</v>
      </c>
    </row>
    <row r="2" spans="1:3">
      <c r="A2" s="2" t="s">
        <v>32</v>
      </c>
      <c r="B2" s="498">
        <f>'1. key ratios '!B2</f>
        <v>43830</v>
      </c>
    </row>
    <row r="3" spans="1:3">
      <c r="A3" s="4"/>
      <c r="B3"/>
    </row>
    <row r="4" spans="1:3">
      <c r="A4" s="4" t="s">
        <v>441</v>
      </c>
      <c r="B4" t="s">
        <v>442</v>
      </c>
    </row>
    <row r="5" spans="1:3">
      <c r="A5" s="428" t="s">
        <v>443</v>
      </c>
      <c r="B5" s="429"/>
      <c r="C5" s="430"/>
    </row>
    <row r="6" spans="1:3" ht="24">
      <c r="A6" s="431">
        <v>1</v>
      </c>
      <c r="B6" s="432" t="s">
        <v>444</v>
      </c>
      <c r="C6" s="433">
        <v>520536451.45499992</v>
      </c>
    </row>
    <row r="7" spans="1:3">
      <c r="A7" s="431">
        <v>2</v>
      </c>
      <c r="B7" s="432" t="s">
        <v>445</v>
      </c>
      <c r="C7" s="433">
        <v>-5166869</v>
      </c>
    </row>
    <row r="8" spans="1:3" ht="24">
      <c r="A8" s="434">
        <v>3</v>
      </c>
      <c r="B8" s="435" t="s">
        <v>446</v>
      </c>
      <c r="C8" s="433">
        <f>C6+C7</f>
        <v>515369582.45499992</v>
      </c>
    </row>
    <row r="9" spans="1:3">
      <c r="A9" s="428" t="s">
        <v>447</v>
      </c>
      <c r="B9" s="429"/>
      <c r="C9" s="436"/>
    </row>
    <row r="10" spans="1:3" ht="24">
      <c r="A10" s="437">
        <v>4</v>
      </c>
      <c r="B10" s="438" t="s">
        <v>448</v>
      </c>
      <c r="C10" s="433"/>
    </row>
    <row r="11" spans="1:3">
      <c r="A11" s="437">
        <v>5</v>
      </c>
      <c r="B11" s="439" t="s">
        <v>449</v>
      </c>
      <c r="C11" s="433"/>
    </row>
    <row r="12" spans="1:3">
      <c r="A12" s="437" t="s">
        <v>450</v>
      </c>
      <c r="B12" s="439" t="s">
        <v>451</v>
      </c>
      <c r="C12" s="433">
        <v>354413.18</v>
      </c>
    </row>
    <row r="13" spans="1:3" ht="24">
      <c r="A13" s="440">
        <v>6</v>
      </c>
      <c r="B13" s="438" t="s">
        <v>452</v>
      </c>
      <c r="C13" s="433"/>
    </row>
    <row r="14" spans="1:3">
      <c r="A14" s="440">
        <v>7</v>
      </c>
      <c r="B14" s="441" t="s">
        <v>453</v>
      </c>
      <c r="C14" s="433"/>
    </row>
    <row r="15" spans="1:3">
      <c r="A15" s="442">
        <v>8</v>
      </c>
      <c r="B15" s="443" t="s">
        <v>454</v>
      </c>
      <c r="C15" s="433"/>
    </row>
    <row r="16" spans="1:3">
      <c r="A16" s="440">
        <v>9</v>
      </c>
      <c r="B16" s="441" t="s">
        <v>455</v>
      </c>
      <c r="C16" s="433"/>
    </row>
    <row r="17" spans="1:3">
      <c r="A17" s="440">
        <v>10</v>
      </c>
      <c r="B17" s="441" t="s">
        <v>456</v>
      </c>
      <c r="C17" s="433"/>
    </row>
    <row r="18" spans="1:3">
      <c r="A18" s="444">
        <v>11</v>
      </c>
      <c r="B18" s="445" t="s">
        <v>457</v>
      </c>
      <c r="C18" s="446">
        <f>SUM(C10:C17)</f>
        <v>354413.18</v>
      </c>
    </row>
    <row r="19" spans="1:3">
      <c r="A19" s="447" t="s">
        <v>458</v>
      </c>
      <c r="B19" s="448"/>
      <c r="C19" s="449"/>
    </row>
    <row r="20" spans="1:3" ht="24">
      <c r="A20" s="450">
        <v>12</v>
      </c>
      <c r="B20" s="438" t="s">
        <v>459</v>
      </c>
      <c r="C20" s="433"/>
    </row>
    <row r="21" spans="1:3">
      <c r="A21" s="450">
        <v>13</v>
      </c>
      <c r="B21" s="438" t="s">
        <v>460</v>
      </c>
      <c r="C21" s="433"/>
    </row>
    <row r="22" spans="1:3">
      <c r="A22" s="450">
        <v>14</v>
      </c>
      <c r="B22" s="438" t="s">
        <v>461</v>
      </c>
      <c r="C22" s="433"/>
    </row>
    <row r="23" spans="1:3" ht="24">
      <c r="A23" s="450" t="s">
        <v>462</v>
      </c>
      <c r="B23" s="438" t="s">
        <v>463</v>
      </c>
      <c r="C23" s="433"/>
    </row>
    <row r="24" spans="1:3">
      <c r="A24" s="450">
        <v>15</v>
      </c>
      <c r="B24" s="438" t="s">
        <v>464</v>
      </c>
      <c r="C24" s="433"/>
    </row>
    <row r="25" spans="1:3">
      <c r="A25" s="450" t="s">
        <v>465</v>
      </c>
      <c r="B25" s="438" t="s">
        <v>466</v>
      </c>
      <c r="C25" s="433"/>
    </row>
    <row r="26" spans="1:3">
      <c r="A26" s="451">
        <v>16</v>
      </c>
      <c r="B26" s="452" t="s">
        <v>467</v>
      </c>
      <c r="C26" s="446">
        <f>SUM(C20:C25)</f>
        <v>0</v>
      </c>
    </row>
    <row r="27" spans="1:3">
      <c r="A27" s="428" t="s">
        <v>468</v>
      </c>
      <c r="B27" s="429"/>
      <c r="C27" s="436"/>
    </row>
    <row r="28" spans="1:3">
      <c r="A28" s="453">
        <v>17</v>
      </c>
      <c r="B28" s="439" t="s">
        <v>469</v>
      </c>
      <c r="C28" s="433">
        <v>39391920.960000001</v>
      </c>
    </row>
    <row r="29" spans="1:3">
      <c r="A29" s="453">
        <v>18</v>
      </c>
      <c r="B29" s="439" t="s">
        <v>470</v>
      </c>
      <c r="C29" s="433">
        <v>-29161275.671</v>
      </c>
    </row>
    <row r="30" spans="1:3">
      <c r="A30" s="451">
        <v>19</v>
      </c>
      <c r="B30" s="452" t="s">
        <v>471</v>
      </c>
      <c r="C30" s="446">
        <v>10230645.289000001</v>
      </c>
    </row>
    <row r="31" spans="1:3">
      <c r="A31" s="428" t="s">
        <v>472</v>
      </c>
      <c r="B31" s="429"/>
      <c r="C31" s="436"/>
    </row>
    <row r="32" spans="1:3" ht="24">
      <c r="A32" s="453" t="s">
        <v>473</v>
      </c>
      <c r="B32" s="438" t="s">
        <v>474</v>
      </c>
      <c r="C32" s="454"/>
    </row>
    <row r="33" spans="1:3">
      <c r="A33" s="453" t="s">
        <v>475</v>
      </c>
      <c r="B33" s="439" t="s">
        <v>476</v>
      </c>
      <c r="C33" s="454"/>
    </row>
    <row r="34" spans="1:3">
      <c r="A34" s="428" t="s">
        <v>477</v>
      </c>
      <c r="B34" s="429"/>
      <c r="C34" s="436"/>
    </row>
    <row r="35" spans="1:3">
      <c r="A35" s="455">
        <v>20</v>
      </c>
      <c r="B35" s="456" t="s">
        <v>478</v>
      </c>
      <c r="C35" s="446">
        <v>102860283</v>
      </c>
    </row>
    <row r="36" spans="1:3">
      <c r="A36" s="451">
        <v>21</v>
      </c>
      <c r="B36" s="452" t="s">
        <v>479</v>
      </c>
      <c r="C36" s="446">
        <v>525954640.92399991</v>
      </c>
    </row>
    <row r="37" spans="1:3">
      <c r="A37" s="428" t="s">
        <v>480</v>
      </c>
      <c r="B37" s="429"/>
      <c r="C37" s="436"/>
    </row>
    <row r="38" spans="1:3">
      <c r="A38" s="451">
        <v>22</v>
      </c>
      <c r="B38" s="452" t="s">
        <v>480</v>
      </c>
      <c r="C38" s="518">
        <f t="shared" ref="C38" si="0">C35/C36</f>
        <v>0.19556873349248238</v>
      </c>
    </row>
    <row r="39" spans="1:3">
      <c r="A39" s="428" t="s">
        <v>481</v>
      </c>
      <c r="B39" s="429"/>
      <c r="C39" s="436"/>
    </row>
    <row r="40" spans="1:3">
      <c r="A40" s="457" t="s">
        <v>482</v>
      </c>
      <c r="B40" s="438" t="s">
        <v>483</v>
      </c>
      <c r="C40" s="454"/>
    </row>
    <row r="41" spans="1:3" ht="24">
      <c r="A41" s="458" t="s">
        <v>484</v>
      </c>
      <c r="B41" s="432" t="s">
        <v>485</v>
      </c>
      <c r="C41" s="45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110" zoomScaleNormal="110" workbookViewId="0">
      <pane xSplit="1" ySplit="5" topLeftCell="B13" activePane="bottomRight" state="frozen"/>
      <selection activeCell="B9" sqref="B9"/>
      <selection pane="topRight" activeCell="B9" sqref="B9"/>
      <selection pane="bottomLeft" activeCell="B9" sqref="B9"/>
      <selection pane="bottomRight" activeCell="C8" sqref="C8:G38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31</v>
      </c>
      <c r="B1" s="3" t="str">
        <f>'Info '!C2</f>
        <v>JSC " Halyk Bank Georgia"</v>
      </c>
    </row>
    <row r="2" spans="1:8">
      <c r="A2" s="2" t="s">
        <v>32</v>
      </c>
      <c r="B2" s="497">
        <v>43830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146</v>
      </c>
      <c r="B4" s="10" t="s">
        <v>145</v>
      </c>
      <c r="C4" s="10"/>
      <c r="D4" s="10"/>
      <c r="E4" s="10"/>
      <c r="F4" s="10"/>
      <c r="G4" s="10"/>
      <c r="H4" s="8"/>
    </row>
    <row r="5" spans="1:8">
      <c r="A5" s="11" t="s">
        <v>7</v>
      </c>
      <c r="B5" s="12"/>
      <c r="C5" s="13" t="s">
        <v>513</v>
      </c>
      <c r="D5" s="116" t="s">
        <v>510</v>
      </c>
      <c r="E5" s="116" t="s">
        <v>488</v>
      </c>
      <c r="F5" s="116" t="s">
        <v>489</v>
      </c>
      <c r="G5" s="14" t="s">
        <v>490</v>
      </c>
    </row>
    <row r="6" spans="1:8">
      <c r="B6" s="263" t="s">
        <v>144</v>
      </c>
      <c r="C6" s="359"/>
      <c r="D6" s="359"/>
      <c r="E6" s="359"/>
      <c r="F6" s="359"/>
      <c r="G6" s="388"/>
    </row>
    <row r="7" spans="1:8">
      <c r="A7" s="15"/>
      <c r="B7" s="264" t="s">
        <v>138</v>
      </c>
      <c r="C7" s="359"/>
      <c r="D7" s="359"/>
      <c r="E7" s="359"/>
      <c r="F7" s="359"/>
      <c r="G7" s="388"/>
    </row>
    <row r="8" spans="1:8" ht="15">
      <c r="A8" s="421">
        <v>1</v>
      </c>
      <c r="B8" s="16" t="s">
        <v>143</v>
      </c>
      <c r="C8" s="17">
        <v>102860283</v>
      </c>
      <c r="D8" s="18">
        <v>100237286</v>
      </c>
      <c r="E8" s="18">
        <v>97149520.140000001</v>
      </c>
      <c r="F8" s="18">
        <v>78495629.349999994</v>
      </c>
      <c r="G8" s="19">
        <v>81014417.01000002</v>
      </c>
    </row>
    <row r="9" spans="1:8" ht="15">
      <c r="A9" s="421">
        <v>2</v>
      </c>
      <c r="B9" s="16" t="s">
        <v>142</v>
      </c>
      <c r="C9" s="17">
        <v>102860283</v>
      </c>
      <c r="D9" s="18">
        <v>100237286</v>
      </c>
      <c r="E9" s="18">
        <v>97149520.140000001</v>
      </c>
      <c r="F9" s="18">
        <v>78495629.349999994</v>
      </c>
      <c r="G9" s="19">
        <v>81014417.01000002</v>
      </c>
    </row>
    <row r="10" spans="1:8" ht="15">
      <c r="A10" s="421">
        <v>3</v>
      </c>
      <c r="B10" s="16" t="s">
        <v>141</v>
      </c>
      <c r="C10" s="17">
        <v>120353391.34105</v>
      </c>
      <c r="D10" s="18">
        <v>118139698.850225</v>
      </c>
      <c r="E10" s="18">
        <v>120252539.9508</v>
      </c>
      <c r="F10" s="18">
        <v>100239775.48628749</v>
      </c>
      <c r="G10" s="19">
        <v>102824771.02341253</v>
      </c>
    </row>
    <row r="11" spans="1:8" ht="15">
      <c r="A11" s="422"/>
      <c r="B11" s="263" t="s">
        <v>140</v>
      </c>
      <c r="C11" s="359"/>
      <c r="D11" s="359"/>
      <c r="E11" s="359"/>
      <c r="F11" s="359"/>
      <c r="G11" s="388"/>
    </row>
    <row r="12" spans="1:8" ht="15" customHeight="1">
      <c r="A12" s="421">
        <v>4</v>
      </c>
      <c r="B12" s="16" t="s">
        <v>273</v>
      </c>
      <c r="C12" s="347">
        <v>532259004.50796831</v>
      </c>
      <c r="D12" s="18">
        <v>533632199.67877251</v>
      </c>
      <c r="E12" s="18">
        <v>520628078.93237007</v>
      </c>
      <c r="F12" s="18">
        <v>500258638.97361988</v>
      </c>
      <c r="G12" s="19">
        <v>510465734.21429998</v>
      </c>
    </row>
    <row r="13" spans="1:8" ht="15">
      <c r="A13" s="422"/>
      <c r="B13" s="263" t="s">
        <v>139</v>
      </c>
      <c r="C13" s="359"/>
      <c r="D13" s="359"/>
      <c r="E13" s="359"/>
      <c r="F13" s="359"/>
      <c r="G13" s="388"/>
    </row>
    <row r="14" spans="1:8" s="20" customFormat="1" ht="15">
      <c r="A14" s="421"/>
      <c r="B14" s="264" t="s">
        <v>138</v>
      </c>
      <c r="C14" s="348"/>
      <c r="D14" s="18"/>
      <c r="E14" s="18"/>
      <c r="F14" s="18"/>
      <c r="G14" s="19"/>
    </row>
    <row r="15" spans="1:8" ht="15">
      <c r="A15" s="423">
        <v>5</v>
      </c>
      <c r="B15" s="16" t="str">
        <f>"Common equity Tier 1 ratio &gt;="&amp;'9.1. Capital Requirements'!C19*100&amp;"%"</f>
        <v>Common equity Tier 1 ratio &gt;=9.43823224324959%</v>
      </c>
      <c r="C15" s="484">
        <v>0.19325231161675932</v>
      </c>
      <c r="D15" s="485">
        <v>0.18783965071886452</v>
      </c>
      <c r="E15" s="485">
        <v>0.18660061581622797</v>
      </c>
      <c r="F15" s="485">
        <v>0.15691009256941399</v>
      </c>
      <c r="G15" s="486">
        <v>0.15870686625948754</v>
      </c>
    </row>
    <row r="16" spans="1:8" ht="15" customHeight="1">
      <c r="A16" s="423">
        <v>6</v>
      </c>
      <c r="B16" s="16" t="str">
        <f>"Tier 1 ratio &gt;="&amp;'9.1. Capital Requirements'!C20*100&amp;"%"</f>
        <v>Tier 1 ratio &gt;=11.7618863701136%</v>
      </c>
      <c r="C16" s="484">
        <v>0.19325231161675932</v>
      </c>
      <c r="D16" s="485">
        <v>0.18783965071886452</v>
      </c>
      <c r="E16" s="485">
        <v>0.18660061581622797</v>
      </c>
      <c r="F16" s="485">
        <v>0.15691009256941449</v>
      </c>
      <c r="G16" s="486">
        <v>0.15870686625948754</v>
      </c>
    </row>
    <row r="17" spans="1:7" ht="15">
      <c r="A17" s="423">
        <v>7</v>
      </c>
      <c r="B17" s="16" t="str">
        <f>"Total Regulatory Capital ratio &gt;="&amp;'9.1. Capital Requirements'!C21*100&amp;"%"</f>
        <v>Total Regulatory Capital ratio &gt;=17.8086440814147%</v>
      </c>
      <c r="C17" s="484">
        <v>0.22611809348778847</v>
      </c>
      <c r="D17" s="485">
        <v>0.22138787524692263</v>
      </c>
      <c r="E17" s="485">
        <v>0.23097590164056611</v>
      </c>
      <c r="F17" s="485">
        <v>0.20037590093786153</v>
      </c>
      <c r="G17" s="486">
        <v>0.20143324836813706</v>
      </c>
    </row>
    <row r="18" spans="1:7" ht="15">
      <c r="A18" s="422"/>
      <c r="B18" s="265" t="s">
        <v>137</v>
      </c>
      <c r="C18" s="359"/>
      <c r="D18" s="359"/>
      <c r="E18" s="359"/>
      <c r="F18" s="359"/>
      <c r="G18" s="388"/>
    </row>
    <row r="19" spans="1:7" ht="15" customHeight="1">
      <c r="A19" s="424">
        <v>8</v>
      </c>
      <c r="B19" s="16" t="s">
        <v>136</v>
      </c>
      <c r="C19" s="487">
        <v>7.9590516585007029E-2</v>
      </c>
      <c r="D19" s="488">
        <v>7.8068338946659668E-2</v>
      </c>
      <c r="E19" s="488">
        <v>7.8451560081423358E-2</v>
      </c>
      <c r="F19" s="488">
        <v>7.7600705401549216E-2</v>
      </c>
      <c r="G19" s="489">
        <v>8.0501818511243439E-2</v>
      </c>
    </row>
    <row r="20" spans="1:7" ht="15">
      <c r="A20" s="424">
        <v>9</v>
      </c>
      <c r="B20" s="16" t="s">
        <v>135</v>
      </c>
      <c r="C20" s="487">
        <v>3.1499290365039782E-2</v>
      </c>
      <c r="D20" s="488">
        <v>3.1926213836785726E-2</v>
      </c>
      <c r="E20" s="488">
        <v>3.2353002877717287E-2</v>
      </c>
      <c r="F20" s="488">
        <v>3.2326117959837579E-2</v>
      </c>
      <c r="G20" s="489">
        <v>2.7396457503209688E-2</v>
      </c>
    </row>
    <row r="21" spans="1:7" ht="15">
      <c r="A21" s="424">
        <v>10</v>
      </c>
      <c r="B21" s="16" t="s">
        <v>134</v>
      </c>
      <c r="C21" s="487">
        <v>2.7390896654986455E-2</v>
      </c>
      <c r="D21" s="488">
        <v>2.4242303428517034E-2</v>
      </c>
      <c r="E21" s="488">
        <v>2.204313161929157E-2</v>
      </c>
      <c r="F21" s="488">
        <v>2.1834681150838912E-2</v>
      </c>
      <c r="G21" s="489">
        <v>2.936374879685405E-2</v>
      </c>
    </row>
    <row r="22" spans="1:7" ht="15">
      <c r="A22" s="424">
        <v>11</v>
      </c>
      <c r="B22" s="16" t="s">
        <v>133</v>
      </c>
      <c r="C22" s="487">
        <v>4.809122621996724E-2</v>
      </c>
      <c r="D22" s="488">
        <v>4.6142125109873942E-2</v>
      </c>
      <c r="E22" s="488">
        <v>4.6098557203706071E-2</v>
      </c>
      <c r="F22" s="488">
        <v>4.5274587441711638E-2</v>
      </c>
      <c r="G22" s="489">
        <v>5.3105361008033758E-2</v>
      </c>
    </row>
    <row r="23" spans="1:7" ht="15">
      <c r="A23" s="424">
        <v>12</v>
      </c>
      <c r="B23" s="16" t="s">
        <v>279</v>
      </c>
      <c r="C23" s="487">
        <v>1.5325889022908604E-2</v>
      </c>
      <c r="D23" s="488">
        <v>1.3503175203255181E-2</v>
      </c>
      <c r="E23" s="488">
        <v>8.1828277670681314E-3</v>
      </c>
      <c r="F23" s="488">
        <v>-2.1453933777802903E-2</v>
      </c>
      <c r="G23" s="489">
        <v>1.9875152826454086E-2</v>
      </c>
    </row>
    <row r="24" spans="1:7" ht="15">
      <c r="A24" s="424">
        <v>13</v>
      </c>
      <c r="B24" s="16" t="s">
        <v>280</v>
      </c>
      <c r="C24" s="487">
        <v>7.9567141264270391E-2</v>
      </c>
      <c r="D24" s="488">
        <v>7.141453913710559E-2</v>
      </c>
      <c r="E24" s="488">
        <v>4.509238706492423E-2</v>
      </c>
      <c r="F24" s="488">
        <v>-0.12072722419958995</v>
      </c>
      <c r="G24" s="489">
        <v>0.1106741801692821</v>
      </c>
    </row>
    <row r="25" spans="1:7" ht="15">
      <c r="A25" s="422"/>
      <c r="B25" s="265" t="s">
        <v>359</v>
      </c>
      <c r="C25" s="359"/>
      <c r="D25" s="359"/>
      <c r="E25" s="359"/>
      <c r="F25" s="359"/>
      <c r="G25" s="388"/>
    </row>
    <row r="26" spans="1:7" ht="15">
      <c r="A26" s="424">
        <v>14</v>
      </c>
      <c r="B26" s="16" t="s">
        <v>132</v>
      </c>
      <c r="C26" s="487">
        <v>9.169274906792077E-2</v>
      </c>
      <c r="D26" s="488">
        <v>9.6148076777817934E-2</v>
      </c>
      <c r="E26" s="488">
        <v>0.10235181977804791</v>
      </c>
      <c r="F26" s="488">
        <v>0.10650332875301616</v>
      </c>
      <c r="G26" s="489">
        <v>4.7847232274121777E-2</v>
      </c>
    </row>
    <row r="27" spans="1:7" ht="15" customHeight="1">
      <c r="A27" s="424">
        <v>15</v>
      </c>
      <c r="B27" s="16" t="s">
        <v>131</v>
      </c>
      <c r="C27" s="487">
        <v>5.3181255767898894E-2</v>
      </c>
      <c r="D27" s="488">
        <v>5.5132361809447389E-2</v>
      </c>
      <c r="E27" s="488">
        <v>5.6598698456052463E-2</v>
      </c>
      <c r="F27" s="488">
        <v>6.0325121441771351E-2</v>
      </c>
      <c r="G27" s="489">
        <v>4.6338875673972914E-2</v>
      </c>
    </row>
    <row r="28" spans="1:7" ht="15">
      <c r="A28" s="424">
        <v>16</v>
      </c>
      <c r="B28" s="16" t="s">
        <v>130</v>
      </c>
      <c r="C28" s="487">
        <v>0.76920597546854397</v>
      </c>
      <c r="D28" s="488">
        <v>0.75866264239880765</v>
      </c>
      <c r="E28" s="488">
        <v>0.76018445617063013</v>
      </c>
      <c r="F28" s="488">
        <v>0.77361121666424104</v>
      </c>
      <c r="G28" s="489">
        <v>0.77049048946060028</v>
      </c>
    </row>
    <row r="29" spans="1:7" ht="15" customHeight="1">
      <c r="A29" s="424">
        <v>17</v>
      </c>
      <c r="B29" s="16" t="s">
        <v>129</v>
      </c>
      <c r="C29" s="487">
        <v>0.69339695614097452</v>
      </c>
      <c r="D29" s="488">
        <v>0.69023336695169923</v>
      </c>
      <c r="E29" s="488">
        <v>0.68704781012484573</v>
      </c>
      <c r="F29" s="488">
        <v>0.70196791230570188</v>
      </c>
      <c r="G29" s="489">
        <v>0.72311931361692172</v>
      </c>
    </row>
    <row r="30" spans="1:7" ht="15">
      <c r="A30" s="424">
        <v>18</v>
      </c>
      <c r="B30" s="16" t="s">
        <v>128</v>
      </c>
      <c r="C30" s="487">
        <v>4.9225515198095593E-2</v>
      </c>
      <c r="D30" s="488">
        <v>0.13968715300489615</v>
      </c>
      <c r="E30" s="488">
        <v>0.13240720444346005</v>
      </c>
      <c r="F30" s="488">
        <v>0.23234179517585299</v>
      </c>
      <c r="G30" s="489">
        <v>0.22669717516852361</v>
      </c>
    </row>
    <row r="31" spans="1:7" ht="15" customHeight="1">
      <c r="A31" s="422"/>
      <c r="B31" s="265" t="s">
        <v>360</v>
      </c>
      <c r="C31" s="359"/>
      <c r="D31" s="359"/>
      <c r="E31" s="359"/>
      <c r="F31" s="359"/>
      <c r="G31" s="388"/>
    </row>
    <row r="32" spans="1:7" ht="15" customHeight="1">
      <c r="A32" s="424">
        <v>19</v>
      </c>
      <c r="B32" s="16" t="s">
        <v>127</v>
      </c>
      <c r="C32" s="492">
        <v>0.13677370257299115</v>
      </c>
      <c r="D32" s="490">
        <v>0.1809828193897047</v>
      </c>
      <c r="E32" s="490">
        <v>0.18565219164075683</v>
      </c>
      <c r="F32" s="490">
        <v>0.16168518779434296</v>
      </c>
      <c r="G32" s="491">
        <v>0.13260434226417994</v>
      </c>
    </row>
    <row r="33" spans="1:7" ht="15" customHeight="1">
      <c r="A33" s="424">
        <v>20</v>
      </c>
      <c r="B33" s="16" t="s">
        <v>126</v>
      </c>
      <c r="C33" s="492">
        <v>0.87176192401205599</v>
      </c>
      <c r="D33" s="490">
        <v>0.88890538750200987</v>
      </c>
      <c r="E33" s="490">
        <v>0.89791232626168638</v>
      </c>
      <c r="F33" s="490">
        <v>0.89456170406655289</v>
      </c>
      <c r="G33" s="491">
        <v>0.91076367523843593</v>
      </c>
    </row>
    <row r="34" spans="1:7" ht="15" customHeight="1">
      <c r="A34" s="424">
        <v>21</v>
      </c>
      <c r="B34" s="16" t="s">
        <v>125</v>
      </c>
      <c r="C34" s="492">
        <v>0.14274469271852455</v>
      </c>
      <c r="D34" s="490">
        <v>0.12303402862867213</v>
      </c>
      <c r="E34" s="490">
        <v>0.11759443786860785</v>
      </c>
      <c r="F34" s="490">
        <v>0.11342133289457342</v>
      </c>
      <c r="G34" s="491">
        <v>0.10562600945782762</v>
      </c>
    </row>
    <row r="35" spans="1:7" ht="15" customHeight="1">
      <c r="A35" s="425"/>
      <c r="B35" s="265" t="s">
        <v>403</v>
      </c>
      <c r="C35" s="359"/>
      <c r="D35" s="359"/>
      <c r="E35" s="359"/>
      <c r="F35" s="359"/>
      <c r="G35" s="388"/>
    </row>
    <row r="36" spans="1:7" ht="15">
      <c r="A36" s="424">
        <v>22</v>
      </c>
      <c r="B36" s="16" t="s">
        <v>386</v>
      </c>
      <c r="C36" s="21">
        <v>104216412.88247029</v>
      </c>
      <c r="D36" s="22">
        <v>93249303.351704538</v>
      </c>
      <c r="E36" s="22">
        <v>92280727.306967214</v>
      </c>
      <c r="F36" s="22">
        <v>74716743.907333329</v>
      </c>
      <c r="G36" s="23">
        <v>67220403.753253981</v>
      </c>
    </row>
    <row r="37" spans="1:7" ht="15" customHeight="1">
      <c r="A37" s="424">
        <v>23</v>
      </c>
      <c r="B37" s="16" t="s">
        <v>398</v>
      </c>
      <c r="C37" s="21">
        <v>65286013.946738698</v>
      </c>
      <c r="D37" s="22">
        <v>54518949.442142449</v>
      </c>
      <c r="E37" s="22">
        <v>53555059.560668841</v>
      </c>
      <c r="F37" s="22">
        <v>54654924.455404989</v>
      </c>
      <c r="G37" s="23">
        <v>44088779.003085777</v>
      </c>
    </row>
    <row r="38" spans="1:7" ht="15.75" thickBot="1">
      <c r="A38" s="426">
        <v>24</v>
      </c>
      <c r="B38" s="266" t="s">
        <v>387</v>
      </c>
      <c r="C38" s="493">
        <v>1.5963053429405507</v>
      </c>
      <c r="D38" s="494">
        <v>1.7104016916295166</v>
      </c>
      <c r="E38" s="494">
        <v>1.7231000780127737</v>
      </c>
      <c r="F38" s="494">
        <v>1.3670633461088677</v>
      </c>
      <c r="G38" s="495">
        <v>1.524660135145707</v>
      </c>
    </row>
    <row r="39" spans="1:7">
      <c r="A39" s="24"/>
    </row>
    <row r="40" spans="1:7">
      <c r="B40" s="350"/>
    </row>
    <row r="41" spans="1:7" ht="51">
      <c r="B41" s="350" t="s">
        <v>402</v>
      </c>
    </row>
    <row r="43" spans="1:7">
      <c r="B43" s="34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C1" sqref="C1:H1048576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31</v>
      </c>
      <c r="B1" s="4" t="str">
        <f>'Info '!C2</f>
        <v>JSC " Halyk Bank Georgia"</v>
      </c>
    </row>
    <row r="2" spans="1:8">
      <c r="A2" s="2" t="s">
        <v>32</v>
      </c>
      <c r="B2" s="498">
        <f>'1. key ratios '!B2</f>
        <v>43830</v>
      </c>
    </row>
    <row r="3" spans="1:8">
      <c r="A3" s="2"/>
    </row>
    <row r="4" spans="1:8" ht="15" thickBot="1">
      <c r="A4" s="25" t="s">
        <v>33</v>
      </c>
      <c r="B4" s="26" t="s">
        <v>34</v>
      </c>
      <c r="C4" s="25"/>
      <c r="D4" s="27"/>
      <c r="E4" s="27"/>
      <c r="F4" s="28"/>
      <c r="G4" s="28"/>
      <c r="H4" s="29" t="s">
        <v>74</v>
      </c>
    </row>
    <row r="5" spans="1:8">
      <c r="A5" s="30"/>
      <c r="B5" s="31"/>
      <c r="C5" s="521" t="s">
        <v>69</v>
      </c>
      <c r="D5" s="522"/>
      <c r="E5" s="523"/>
      <c r="F5" s="521" t="s">
        <v>73</v>
      </c>
      <c r="G5" s="522"/>
      <c r="H5" s="524"/>
    </row>
    <row r="6" spans="1:8">
      <c r="A6" s="32" t="s">
        <v>7</v>
      </c>
      <c r="B6" s="33" t="s">
        <v>35</v>
      </c>
      <c r="C6" s="34" t="s">
        <v>70</v>
      </c>
      <c r="D6" s="34" t="s">
        <v>71</v>
      </c>
      <c r="E6" s="34" t="s">
        <v>72</v>
      </c>
      <c r="F6" s="34" t="s">
        <v>70</v>
      </c>
      <c r="G6" s="34" t="s">
        <v>71</v>
      </c>
      <c r="H6" s="35" t="s">
        <v>72</v>
      </c>
    </row>
    <row r="7" spans="1:8">
      <c r="A7" s="32">
        <v>1</v>
      </c>
      <c r="B7" s="36" t="s">
        <v>36</v>
      </c>
      <c r="C7" s="37">
        <v>3486619</v>
      </c>
      <c r="D7" s="37">
        <v>3514549</v>
      </c>
      <c r="E7" s="38">
        <f>C7+D7</f>
        <v>7001168</v>
      </c>
      <c r="F7" s="39">
        <v>2411527</v>
      </c>
      <c r="G7" s="40">
        <v>2990013</v>
      </c>
      <c r="H7" s="41">
        <f>F7+G7</f>
        <v>5401540</v>
      </c>
    </row>
    <row r="8" spans="1:8">
      <c r="A8" s="32">
        <v>2</v>
      </c>
      <c r="B8" s="36" t="s">
        <v>37</v>
      </c>
      <c r="C8" s="37">
        <v>4754232</v>
      </c>
      <c r="D8" s="37">
        <v>34020100</v>
      </c>
      <c r="E8" s="38">
        <f t="shared" ref="E8:E19" si="0">C8+D8</f>
        <v>38774332</v>
      </c>
      <c r="F8" s="39">
        <v>3443439</v>
      </c>
      <c r="G8" s="40">
        <v>26605721</v>
      </c>
      <c r="H8" s="41">
        <f t="shared" ref="H8:H40" si="1">F8+G8</f>
        <v>30049160</v>
      </c>
    </row>
    <row r="9" spans="1:8">
      <c r="A9" s="32">
        <v>3</v>
      </c>
      <c r="B9" s="36" t="s">
        <v>38</v>
      </c>
      <c r="C9" s="37">
        <v>16694767</v>
      </c>
      <c r="D9" s="37">
        <v>6668676</v>
      </c>
      <c r="E9" s="38">
        <f t="shared" si="0"/>
        <v>23363443</v>
      </c>
      <c r="F9" s="39">
        <v>807322</v>
      </c>
      <c r="G9" s="40">
        <v>16789784</v>
      </c>
      <c r="H9" s="41">
        <f t="shared" si="1"/>
        <v>17597106</v>
      </c>
    </row>
    <row r="10" spans="1:8">
      <c r="A10" s="32">
        <v>4</v>
      </c>
      <c r="B10" s="36" t="s">
        <v>39</v>
      </c>
      <c r="C10" s="37">
        <v>0</v>
      </c>
      <c r="D10" s="37">
        <v>0</v>
      </c>
      <c r="E10" s="38">
        <f t="shared" si="0"/>
        <v>0</v>
      </c>
      <c r="F10" s="39">
        <v>0</v>
      </c>
      <c r="G10" s="40">
        <v>0</v>
      </c>
      <c r="H10" s="41">
        <f t="shared" si="1"/>
        <v>0</v>
      </c>
    </row>
    <row r="11" spans="1:8">
      <c r="A11" s="32">
        <v>5</v>
      </c>
      <c r="B11" s="36" t="s">
        <v>40</v>
      </c>
      <c r="C11" s="37">
        <v>13633029</v>
      </c>
      <c r="D11" s="37">
        <v>0</v>
      </c>
      <c r="E11" s="38">
        <f t="shared" si="0"/>
        <v>13633029</v>
      </c>
      <c r="F11" s="39">
        <v>16216936</v>
      </c>
      <c r="G11" s="40">
        <v>0</v>
      </c>
      <c r="H11" s="41">
        <f t="shared" si="1"/>
        <v>16216936</v>
      </c>
    </row>
    <row r="12" spans="1:8">
      <c r="A12" s="32">
        <v>6.1</v>
      </c>
      <c r="B12" s="42" t="s">
        <v>41</v>
      </c>
      <c r="C12" s="37">
        <v>98318007.269999996</v>
      </c>
      <c r="D12" s="37">
        <v>327680921.73000002</v>
      </c>
      <c r="E12" s="38">
        <f t="shared" si="0"/>
        <v>425998929</v>
      </c>
      <c r="F12" s="39">
        <v>93183785.820000008</v>
      </c>
      <c r="G12" s="40">
        <v>312828956.75</v>
      </c>
      <c r="H12" s="41">
        <f t="shared" si="1"/>
        <v>406012742.56999999</v>
      </c>
    </row>
    <row r="13" spans="1:8">
      <c r="A13" s="32">
        <v>6.2</v>
      </c>
      <c r="B13" s="42" t="s">
        <v>42</v>
      </c>
      <c r="C13" s="37">
        <v>-4016416.9999999991</v>
      </c>
      <c r="D13" s="37">
        <v>-18638741</v>
      </c>
      <c r="E13" s="38">
        <f t="shared" si="0"/>
        <v>-22655158</v>
      </c>
      <c r="F13" s="39">
        <v>-3795378</v>
      </c>
      <c r="G13" s="40">
        <v>-15018796</v>
      </c>
      <c r="H13" s="41">
        <f t="shared" si="1"/>
        <v>-18814174</v>
      </c>
    </row>
    <row r="14" spans="1:8">
      <c r="A14" s="32">
        <v>6</v>
      </c>
      <c r="B14" s="36" t="s">
        <v>43</v>
      </c>
      <c r="C14" s="38">
        <f>C12+C13</f>
        <v>94301590.269999996</v>
      </c>
      <c r="D14" s="38">
        <f>D12+D13</f>
        <v>309042180.73000002</v>
      </c>
      <c r="E14" s="38">
        <f t="shared" si="0"/>
        <v>403343771</v>
      </c>
      <c r="F14" s="38">
        <f>F12+F13</f>
        <v>89388407.820000008</v>
      </c>
      <c r="G14" s="38">
        <f>G12+G13</f>
        <v>297810160.75</v>
      </c>
      <c r="H14" s="41">
        <f t="shared" si="1"/>
        <v>387198568.56999999</v>
      </c>
    </row>
    <row r="15" spans="1:8">
      <c r="A15" s="32">
        <v>7</v>
      </c>
      <c r="B15" s="36" t="s">
        <v>44</v>
      </c>
      <c r="C15" s="37">
        <v>1175773</v>
      </c>
      <c r="D15" s="37">
        <v>1276965</v>
      </c>
      <c r="E15" s="38">
        <f t="shared" si="0"/>
        <v>2452738</v>
      </c>
      <c r="F15" s="39">
        <v>1229084</v>
      </c>
      <c r="G15" s="40">
        <v>1119199</v>
      </c>
      <c r="H15" s="41">
        <f t="shared" si="1"/>
        <v>2348283</v>
      </c>
    </row>
    <row r="16" spans="1:8">
      <c r="A16" s="32">
        <v>8</v>
      </c>
      <c r="B16" s="36" t="s">
        <v>206</v>
      </c>
      <c r="C16" s="37">
        <v>477491</v>
      </c>
      <c r="D16" s="37">
        <v>0</v>
      </c>
      <c r="E16" s="38">
        <f t="shared" si="0"/>
        <v>477491</v>
      </c>
      <c r="F16" s="39">
        <v>492146</v>
      </c>
      <c r="G16" s="40">
        <v>0</v>
      </c>
      <c r="H16" s="41">
        <f t="shared" si="1"/>
        <v>492146</v>
      </c>
    </row>
    <row r="17" spans="1:8">
      <c r="A17" s="32">
        <v>9</v>
      </c>
      <c r="B17" s="36" t="s">
        <v>45</v>
      </c>
      <c r="C17" s="37">
        <v>54000</v>
      </c>
      <c r="D17" s="37">
        <v>0</v>
      </c>
      <c r="E17" s="38">
        <f t="shared" si="0"/>
        <v>54000</v>
      </c>
      <c r="F17" s="39">
        <v>54000</v>
      </c>
      <c r="G17" s="40">
        <v>0</v>
      </c>
      <c r="H17" s="41">
        <f t="shared" si="1"/>
        <v>54000</v>
      </c>
    </row>
    <row r="18" spans="1:8">
      <c r="A18" s="32">
        <v>10</v>
      </c>
      <c r="B18" s="36" t="s">
        <v>46</v>
      </c>
      <c r="C18" s="37">
        <v>19200419</v>
      </c>
      <c r="D18" s="37">
        <v>0</v>
      </c>
      <c r="E18" s="38">
        <f t="shared" si="0"/>
        <v>19200419</v>
      </c>
      <c r="F18" s="39">
        <v>16995567</v>
      </c>
      <c r="G18" s="40">
        <v>0</v>
      </c>
      <c r="H18" s="41">
        <f t="shared" si="1"/>
        <v>16995567</v>
      </c>
    </row>
    <row r="19" spans="1:8">
      <c r="A19" s="32">
        <v>11</v>
      </c>
      <c r="B19" s="36" t="s">
        <v>47</v>
      </c>
      <c r="C19" s="37">
        <v>3600047.9249999523</v>
      </c>
      <c r="D19" s="37">
        <v>1395079</v>
      </c>
      <c r="E19" s="38">
        <f t="shared" si="0"/>
        <v>4995126.9249999523</v>
      </c>
      <c r="F19" s="39">
        <v>1326686.7700000405</v>
      </c>
      <c r="G19" s="40">
        <v>378326</v>
      </c>
      <c r="H19" s="41">
        <f t="shared" si="1"/>
        <v>1705012.7700000405</v>
      </c>
    </row>
    <row r="20" spans="1:8">
      <c r="A20" s="32">
        <v>12</v>
      </c>
      <c r="B20" s="44" t="s">
        <v>48</v>
      </c>
      <c r="C20" s="38">
        <f>SUM(C7:C11)+SUM(C14:C19)</f>
        <v>157377968.19499993</v>
      </c>
      <c r="D20" s="38">
        <f>SUM(D7:D11)+SUM(D14:D19)</f>
        <v>355917549.73000002</v>
      </c>
      <c r="E20" s="38">
        <f>C20+D20</f>
        <v>513295517.92499995</v>
      </c>
      <c r="F20" s="38">
        <f>SUM(F7:F11)+SUM(F14:F19)</f>
        <v>132365115.59000005</v>
      </c>
      <c r="G20" s="38">
        <f>SUM(G7:G11)+SUM(G14:G19)</f>
        <v>345693203.75</v>
      </c>
      <c r="H20" s="41">
        <f t="shared" si="1"/>
        <v>478058319.34000003</v>
      </c>
    </row>
    <row r="21" spans="1:8">
      <c r="A21" s="32"/>
      <c r="B21" s="33" t="s">
        <v>49</v>
      </c>
      <c r="C21" s="45"/>
      <c r="D21" s="45"/>
      <c r="E21" s="45"/>
      <c r="F21" s="46"/>
      <c r="G21" s="47"/>
      <c r="H21" s="48"/>
    </row>
    <row r="22" spans="1:8">
      <c r="A22" s="32">
        <v>13</v>
      </c>
      <c r="B22" s="36" t="s">
        <v>50</v>
      </c>
      <c r="C22" s="37">
        <v>0</v>
      </c>
      <c r="D22" s="37">
        <v>92707575</v>
      </c>
      <c r="E22" s="38">
        <f>C22+D22</f>
        <v>92707575</v>
      </c>
      <c r="F22" s="39">
        <v>0</v>
      </c>
      <c r="G22" s="40">
        <v>38121107</v>
      </c>
      <c r="H22" s="41">
        <f t="shared" si="1"/>
        <v>38121107</v>
      </c>
    </row>
    <row r="23" spans="1:8">
      <c r="A23" s="32">
        <v>14</v>
      </c>
      <c r="B23" s="36" t="s">
        <v>51</v>
      </c>
      <c r="C23" s="37">
        <v>40760746.64000003</v>
      </c>
      <c r="D23" s="37">
        <v>24398363.560000002</v>
      </c>
      <c r="E23" s="38">
        <f t="shared" ref="E23:E40" si="2">C23+D23</f>
        <v>65159110.200000033</v>
      </c>
      <c r="F23" s="39">
        <v>18486661.170000002</v>
      </c>
      <c r="G23" s="40">
        <v>25349841.300000004</v>
      </c>
      <c r="H23" s="41">
        <f t="shared" si="1"/>
        <v>43836502.470000006</v>
      </c>
    </row>
    <row r="24" spans="1:8">
      <c r="A24" s="32">
        <v>15</v>
      </c>
      <c r="B24" s="36" t="s">
        <v>52</v>
      </c>
      <c r="C24" s="37">
        <v>3130175.7200000011</v>
      </c>
      <c r="D24" s="37">
        <v>4980925.0600000005</v>
      </c>
      <c r="E24" s="38">
        <f t="shared" si="2"/>
        <v>8111100.7800000012</v>
      </c>
      <c r="F24" s="39">
        <v>4050943.2400000077</v>
      </c>
      <c r="G24" s="40">
        <v>2607946.8500000006</v>
      </c>
      <c r="H24" s="41">
        <f t="shared" si="1"/>
        <v>6658890.0900000082</v>
      </c>
    </row>
    <row r="25" spans="1:8">
      <c r="A25" s="32">
        <v>16</v>
      </c>
      <c r="B25" s="36" t="s">
        <v>53</v>
      </c>
      <c r="C25" s="37">
        <v>5346041.45</v>
      </c>
      <c r="D25" s="37">
        <v>30727790.799999997</v>
      </c>
      <c r="E25" s="38">
        <f t="shared" si="2"/>
        <v>36073832.25</v>
      </c>
      <c r="F25" s="39">
        <v>9346948.3499999996</v>
      </c>
      <c r="G25" s="40">
        <v>25743163.770000003</v>
      </c>
      <c r="H25" s="41">
        <f t="shared" si="1"/>
        <v>35090112.120000005</v>
      </c>
    </row>
    <row r="26" spans="1:8">
      <c r="A26" s="32">
        <v>17</v>
      </c>
      <c r="B26" s="36" t="s">
        <v>54</v>
      </c>
      <c r="C26" s="45"/>
      <c r="D26" s="45"/>
      <c r="E26" s="38">
        <f t="shared" si="2"/>
        <v>0</v>
      </c>
      <c r="F26" s="46">
        <v>0</v>
      </c>
      <c r="G26" s="47">
        <v>0</v>
      </c>
      <c r="H26" s="41">
        <f t="shared" si="1"/>
        <v>0</v>
      </c>
    </row>
    <row r="27" spans="1:8">
      <c r="A27" s="32">
        <v>18</v>
      </c>
      <c r="B27" s="36" t="s">
        <v>55</v>
      </c>
      <c r="C27" s="37">
        <v>0</v>
      </c>
      <c r="D27" s="37">
        <v>164892750</v>
      </c>
      <c r="E27" s="38">
        <f t="shared" si="2"/>
        <v>164892750</v>
      </c>
      <c r="F27" s="39">
        <v>0</v>
      </c>
      <c r="G27" s="40">
        <v>227511000</v>
      </c>
      <c r="H27" s="41">
        <f t="shared" si="1"/>
        <v>227511000</v>
      </c>
    </row>
    <row r="28" spans="1:8">
      <c r="A28" s="32">
        <v>19</v>
      </c>
      <c r="B28" s="36" t="s">
        <v>56</v>
      </c>
      <c r="C28" s="37">
        <v>266957</v>
      </c>
      <c r="D28" s="37">
        <v>3842393</v>
      </c>
      <c r="E28" s="38">
        <f t="shared" si="2"/>
        <v>4109350</v>
      </c>
      <c r="F28" s="39">
        <v>397247</v>
      </c>
      <c r="G28" s="40">
        <v>9215301</v>
      </c>
      <c r="H28" s="41">
        <f t="shared" si="1"/>
        <v>9612548</v>
      </c>
    </row>
    <row r="29" spans="1:8">
      <c r="A29" s="32">
        <v>20</v>
      </c>
      <c r="B29" s="36" t="s">
        <v>57</v>
      </c>
      <c r="C29" s="37">
        <v>2466914.6950000003</v>
      </c>
      <c r="D29" s="37">
        <v>3070733</v>
      </c>
      <c r="E29" s="38">
        <f t="shared" si="2"/>
        <v>5537647.6950000003</v>
      </c>
      <c r="F29" s="39">
        <v>2670157</v>
      </c>
      <c r="G29" s="40">
        <v>1412261</v>
      </c>
      <c r="H29" s="41">
        <f t="shared" si="1"/>
        <v>4082418</v>
      </c>
    </row>
    <row r="30" spans="1:8">
      <c r="A30" s="32">
        <v>21</v>
      </c>
      <c r="B30" s="36" t="s">
        <v>58</v>
      </c>
      <c r="C30" s="37">
        <v>0</v>
      </c>
      <c r="D30" s="37">
        <v>28677000</v>
      </c>
      <c r="E30" s="38">
        <f t="shared" si="2"/>
        <v>28677000</v>
      </c>
      <c r="F30" s="39">
        <v>0</v>
      </c>
      <c r="G30" s="40">
        <v>26766000</v>
      </c>
      <c r="H30" s="41">
        <f t="shared" si="1"/>
        <v>26766000</v>
      </c>
    </row>
    <row r="31" spans="1:8">
      <c r="A31" s="32">
        <v>22</v>
      </c>
      <c r="B31" s="44" t="s">
        <v>59</v>
      </c>
      <c r="C31" s="38">
        <f>SUM(C22:C30)</f>
        <v>51970835.505000032</v>
      </c>
      <c r="D31" s="38">
        <f>SUM(D22:D30)</f>
        <v>353297530.42000002</v>
      </c>
      <c r="E31" s="38">
        <f>C31+D31</f>
        <v>405268365.92500007</v>
      </c>
      <c r="F31" s="38">
        <f>SUM(F22:F30)</f>
        <v>34951956.760000013</v>
      </c>
      <c r="G31" s="38">
        <f>SUM(G22:G30)</f>
        <v>356726620.92000002</v>
      </c>
      <c r="H31" s="41">
        <f t="shared" si="1"/>
        <v>391678577.68000001</v>
      </c>
    </row>
    <row r="32" spans="1:8">
      <c r="A32" s="32"/>
      <c r="B32" s="33" t="s">
        <v>60</v>
      </c>
      <c r="C32" s="45"/>
      <c r="D32" s="45"/>
      <c r="E32" s="37"/>
      <c r="F32" s="46"/>
      <c r="G32" s="47"/>
      <c r="H32" s="48"/>
    </row>
    <row r="33" spans="1:8">
      <c r="A33" s="32">
        <v>23</v>
      </c>
      <c r="B33" s="36" t="s">
        <v>61</v>
      </c>
      <c r="C33" s="37">
        <v>76000000</v>
      </c>
      <c r="D33" s="45"/>
      <c r="E33" s="38">
        <f t="shared" si="2"/>
        <v>76000000</v>
      </c>
      <c r="F33" s="39">
        <v>62000000</v>
      </c>
      <c r="G33" s="47"/>
      <c r="H33" s="41">
        <f t="shared" si="1"/>
        <v>62000000</v>
      </c>
    </row>
    <row r="34" spans="1:8">
      <c r="A34" s="32">
        <v>24</v>
      </c>
      <c r="B34" s="36" t="s">
        <v>62</v>
      </c>
      <c r="C34" s="37">
        <v>0</v>
      </c>
      <c r="D34" s="45"/>
      <c r="E34" s="38">
        <f t="shared" si="2"/>
        <v>0</v>
      </c>
      <c r="F34" s="39">
        <v>0</v>
      </c>
      <c r="G34" s="47"/>
      <c r="H34" s="41">
        <f t="shared" si="1"/>
        <v>0</v>
      </c>
    </row>
    <row r="35" spans="1:8">
      <c r="A35" s="32">
        <v>25</v>
      </c>
      <c r="B35" s="43" t="s">
        <v>63</v>
      </c>
      <c r="C35" s="37">
        <v>0</v>
      </c>
      <c r="D35" s="45"/>
      <c r="E35" s="38">
        <f t="shared" si="2"/>
        <v>0</v>
      </c>
      <c r="F35" s="39">
        <v>0</v>
      </c>
      <c r="G35" s="47"/>
      <c r="H35" s="41">
        <f t="shared" si="1"/>
        <v>0</v>
      </c>
    </row>
    <row r="36" spans="1:8">
      <c r="A36" s="32">
        <v>26</v>
      </c>
      <c r="B36" s="36" t="s">
        <v>64</v>
      </c>
      <c r="C36" s="37">
        <v>0</v>
      </c>
      <c r="D36" s="45"/>
      <c r="E36" s="38">
        <f t="shared" si="2"/>
        <v>0</v>
      </c>
      <c r="F36" s="39">
        <v>0</v>
      </c>
      <c r="G36" s="47"/>
      <c r="H36" s="41">
        <f t="shared" si="1"/>
        <v>0</v>
      </c>
    </row>
    <row r="37" spans="1:8">
      <c r="A37" s="32">
        <v>27</v>
      </c>
      <c r="B37" s="36" t="s">
        <v>65</v>
      </c>
      <c r="C37" s="37">
        <v>0</v>
      </c>
      <c r="D37" s="45"/>
      <c r="E37" s="38">
        <f t="shared" si="2"/>
        <v>0</v>
      </c>
      <c r="F37" s="39">
        <v>0</v>
      </c>
      <c r="G37" s="47"/>
      <c r="H37" s="41">
        <f t="shared" si="1"/>
        <v>0</v>
      </c>
    </row>
    <row r="38" spans="1:8">
      <c r="A38" s="32">
        <v>28</v>
      </c>
      <c r="B38" s="36" t="s">
        <v>66</v>
      </c>
      <c r="C38" s="37">
        <v>30431319.999999993</v>
      </c>
      <c r="D38" s="45"/>
      <c r="E38" s="38">
        <f t="shared" si="2"/>
        <v>30431319.999999993</v>
      </c>
      <c r="F38" s="39">
        <v>22765451.770000003</v>
      </c>
      <c r="G38" s="47"/>
      <c r="H38" s="41">
        <f t="shared" si="1"/>
        <v>22765451.770000003</v>
      </c>
    </row>
    <row r="39" spans="1:8">
      <c r="A39" s="32">
        <v>29</v>
      </c>
      <c r="B39" s="36" t="s">
        <v>67</v>
      </c>
      <c r="C39" s="37">
        <v>1595832</v>
      </c>
      <c r="D39" s="45"/>
      <c r="E39" s="38">
        <f t="shared" si="2"/>
        <v>1595832</v>
      </c>
      <c r="F39" s="39">
        <v>1614289.89</v>
      </c>
      <c r="G39" s="47"/>
      <c r="H39" s="41">
        <f t="shared" si="1"/>
        <v>1614289.89</v>
      </c>
    </row>
    <row r="40" spans="1:8">
      <c r="A40" s="32">
        <v>30</v>
      </c>
      <c r="B40" s="315" t="s">
        <v>274</v>
      </c>
      <c r="C40" s="37">
        <v>108027152</v>
      </c>
      <c r="D40" s="45"/>
      <c r="E40" s="38">
        <f t="shared" si="2"/>
        <v>108027152</v>
      </c>
      <c r="F40" s="39">
        <v>86379741.660000011</v>
      </c>
      <c r="G40" s="47"/>
      <c r="H40" s="41">
        <f t="shared" si="1"/>
        <v>86379741.660000011</v>
      </c>
    </row>
    <row r="41" spans="1:8" ht="15" thickBot="1">
      <c r="A41" s="49">
        <v>31</v>
      </c>
      <c r="B41" s="50" t="s">
        <v>68</v>
      </c>
      <c r="C41" s="51">
        <f>C31+C40</f>
        <v>159997987.50500003</v>
      </c>
      <c r="D41" s="51">
        <f>D31+D40</f>
        <v>353297530.42000002</v>
      </c>
      <c r="E41" s="51">
        <f>C41+D41</f>
        <v>513295517.92500007</v>
      </c>
      <c r="F41" s="51">
        <f>F31+F40</f>
        <v>121331698.42000002</v>
      </c>
      <c r="G41" s="51">
        <f>G31+G40</f>
        <v>356726620.92000002</v>
      </c>
      <c r="H41" s="52">
        <f>F41+G41</f>
        <v>478058319.34000003</v>
      </c>
    </row>
    <row r="43" spans="1:8">
      <c r="B43" s="5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31" activePane="bottomRight" state="frozen"/>
      <selection activeCell="B9" sqref="B9"/>
      <selection pane="topRight" activeCell="B9" sqref="B9"/>
      <selection pane="bottomLeft" activeCell="B9" sqref="B9"/>
      <selection pane="bottomRight" activeCell="C1" sqref="C1:H1048576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31</v>
      </c>
      <c r="B1" s="3" t="str">
        <f>'Info '!C2</f>
        <v>JSC " Halyk Bank Georgia"</v>
      </c>
      <c r="C1" s="3"/>
    </row>
    <row r="2" spans="1:8">
      <c r="A2" s="2" t="s">
        <v>32</v>
      </c>
      <c r="B2" s="498">
        <f>'1. key ratios '!B2</f>
        <v>43830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5" t="s">
        <v>201</v>
      </c>
      <c r="B4" s="267" t="s">
        <v>23</v>
      </c>
      <c r="C4" s="25"/>
      <c r="D4" s="27"/>
      <c r="E4" s="27"/>
      <c r="F4" s="28"/>
      <c r="G4" s="28"/>
      <c r="H4" s="56" t="s">
        <v>74</v>
      </c>
    </row>
    <row r="5" spans="1:8">
      <c r="A5" s="57" t="s">
        <v>7</v>
      </c>
      <c r="B5" s="58"/>
      <c r="C5" s="521" t="s">
        <v>69</v>
      </c>
      <c r="D5" s="522"/>
      <c r="E5" s="523"/>
      <c r="F5" s="521" t="s">
        <v>73</v>
      </c>
      <c r="G5" s="522"/>
      <c r="H5" s="524"/>
    </row>
    <row r="6" spans="1:8">
      <c r="A6" s="59" t="s">
        <v>7</v>
      </c>
      <c r="B6" s="60"/>
      <c r="C6" s="61" t="s">
        <v>70</v>
      </c>
      <c r="D6" s="61" t="s">
        <v>71</v>
      </c>
      <c r="E6" s="61" t="s">
        <v>72</v>
      </c>
      <c r="F6" s="61" t="s">
        <v>70</v>
      </c>
      <c r="G6" s="61" t="s">
        <v>71</v>
      </c>
      <c r="H6" s="62" t="s">
        <v>72</v>
      </c>
    </row>
    <row r="7" spans="1:8">
      <c r="A7" s="63"/>
      <c r="B7" s="267" t="s">
        <v>200</v>
      </c>
      <c r="C7" s="64"/>
      <c r="D7" s="64"/>
      <c r="E7" s="64"/>
      <c r="F7" s="64"/>
      <c r="G7" s="64"/>
      <c r="H7" s="65"/>
    </row>
    <row r="8" spans="1:8">
      <c r="A8" s="63">
        <v>1</v>
      </c>
      <c r="B8" s="66" t="s">
        <v>199</v>
      </c>
      <c r="C8" s="64">
        <v>1837829</v>
      </c>
      <c r="D8" s="64">
        <v>248444</v>
      </c>
      <c r="E8" s="67">
        <f t="shared" ref="E8:E22" si="0">C8+D8</f>
        <v>2086273</v>
      </c>
      <c r="F8" s="64">
        <v>691547</v>
      </c>
      <c r="G8" s="64">
        <v>356748</v>
      </c>
      <c r="H8" s="68">
        <f t="shared" ref="H8:H22" si="1">F8+G8</f>
        <v>1048295</v>
      </c>
    </row>
    <row r="9" spans="1:8">
      <c r="A9" s="63">
        <v>2</v>
      </c>
      <c r="B9" s="66" t="s">
        <v>198</v>
      </c>
      <c r="C9" s="69">
        <f>C10+C11+C12+C13+C14+C15+C16+C17+C18</f>
        <v>11082081.050000001</v>
      </c>
      <c r="D9" s="69">
        <f>D10+D11+D12+D13+D14+D15+D16+D17+D18</f>
        <v>22687199.949999992</v>
      </c>
      <c r="E9" s="67">
        <f t="shared" si="0"/>
        <v>33769280.999999993</v>
      </c>
      <c r="F9" s="69">
        <f>F10+F11+F12+F13+F14+F15+F16+F17+F18</f>
        <v>8509392.1700000018</v>
      </c>
      <c r="G9" s="69">
        <f>G10+G11+G12+G13+G14+G15+G16+G17+G18</f>
        <v>22493971.420000002</v>
      </c>
      <c r="H9" s="68">
        <f t="shared" si="1"/>
        <v>31003363.590000004</v>
      </c>
    </row>
    <row r="10" spans="1:8">
      <c r="A10" s="63">
        <v>2.1</v>
      </c>
      <c r="B10" s="70" t="s">
        <v>197</v>
      </c>
      <c r="C10" s="64">
        <v>0</v>
      </c>
      <c r="D10" s="64">
        <v>0</v>
      </c>
      <c r="E10" s="67">
        <f t="shared" si="0"/>
        <v>0</v>
      </c>
      <c r="F10" s="64">
        <v>0</v>
      </c>
      <c r="G10" s="64">
        <v>0</v>
      </c>
      <c r="H10" s="68">
        <f t="shared" si="1"/>
        <v>0</v>
      </c>
    </row>
    <row r="11" spans="1:8">
      <c r="A11" s="63">
        <v>2.2000000000000002</v>
      </c>
      <c r="B11" s="70" t="s">
        <v>196</v>
      </c>
      <c r="C11" s="64">
        <v>3811564.54</v>
      </c>
      <c r="D11" s="64">
        <v>11936019.36999999</v>
      </c>
      <c r="E11" s="67">
        <f t="shared" si="0"/>
        <v>15747583.909999989</v>
      </c>
      <c r="F11" s="64">
        <v>3548433.5500000012</v>
      </c>
      <c r="G11" s="64">
        <v>11748221.82</v>
      </c>
      <c r="H11" s="68">
        <f t="shared" si="1"/>
        <v>15296655.370000001</v>
      </c>
    </row>
    <row r="12" spans="1:8">
      <c r="A12" s="63">
        <v>2.2999999999999998</v>
      </c>
      <c r="B12" s="70" t="s">
        <v>195</v>
      </c>
      <c r="C12" s="64"/>
      <c r="D12" s="64">
        <v>384971.5</v>
      </c>
      <c r="E12" s="67">
        <f t="shared" si="0"/>
        <v>384971.5</v>
      </c>
      <c r="F12" s="64"/>
      <c r="G12" s="64">
        <v>377965.15</v>
      </c>
      <c r="H12" s="68">
        <f t="shared" si="1"/>
        <v>377965.15</v>
      </c>
    </row>
    <row r="13" spans="1:8">
      <c r="A13" s="63">
        <v>2.4</v>
      </c>
      <c r="B13" s="70" t="s">
        <v>194</v>
      </c>
      <c r="C13" s="64">
        <v>63244.859999999993</v>
      </c>
      <c r="D13" s="64">
        <v>1304988.98</v>
      </c>
      <c r="E13" s="67">
        <f t="shared" si="0"/>
        <v>1368233.84</v>
      </c>
      <c r="F13" s="64">
        <v>14839.069999999998</v>
      </c>
      <c r="G13" s="64">
        <v>916050.07000000007</v>
      </c>
      <c r="H13" s="68">
        <f t="shared" si="1"/>
        <v>930889.14</v>
      </c>
    </row>
    <row r="14" spans="1:8">
      <c r="A14" s="63">
        <v>2.5</v>
      </c>
      <c r="B14" s="70" t="s">
        <v>193</v>
      </c>
      <c r="C14" s="64">
        <v>259368.74</v>
      </c>
      <c r="D14" s="64">
        <v>2732678.2799999993</v>
      </c>
      <c r="E14" s="67">
        <f t="shared" si="0"/>
        <v>2992047.0199999996</v>
      </c>
      <c r="F14" s="64">
        <v>354097.99999999994</v>
      </c>
      <c r="G14" s="64">
        <v>2879778.4799999991</v>
      </c>
      <c r="H14" s="68">
        <f t="shared" si="1"/>
        <v>3233876.4799999991</v>
      </c>
    </row>
    <row r="15" spans="1:8">
      <c r="A15" s="63">
        <v>2.6</v>
      </c>
      <c r="B15" s="70" t="s">
        <v>192</v>
      </c>
      <c r="C15" s="64"/>
      <c r="D15" s="64">
        <v>85002</v>
      </c>
      <c r="E15" s="67">
        <f t="shared" si="0"/>
        <v>85002</v>
      </c>
      <c r="F15" s="64"/>
      <c r="G15" s="64">
        <v>663313.20000000007</v>
      </c>
      <c r="H15" s="68">
        <f t="shared" si="1"/>
        <v>663313.20000000007</v>
      </c>
    </row>
    <row r="16" spans="1:8">
      <c r="A16" s="63">
        <v>2.7</v>
      </c>
      <c r="B16" s="70" t="s">
        <v>191</v>
      </c>
      <c r="C16" s="64">
        <v>4400.12</v>
      </c>
      <c r="D16" s="64">
        <v>9919.56</v>
      </c>
      <c r="E16" s="67">
        <f t="shared" si="0"/>
        <v>14319.68</v>
      </c>
      <c r="F16" s="64"/>
      <c r="G16" s="64">
        <v>19467.78</v>
      </c>
      <c r="H16" s="68">
        <f t="shared" si="1"/>
        <v>19467.78</v>
      </c>
    </row>
    <row r="17" spans="1:8">
      <c r="A17" s="63">
        <v>2.8</v>
      </c>
      <c r="B17" s="70" t="s">
        <v>190</v>
      </c>
      <c r="C17" s="64">
        <v>5623615</v>
      </c>
      <c r="D17" s="64">
        <v>5454387</v>
      </c>
      <c r="E17" s="67">
        <f t="shared" si="0"/>
        <v>11078002</v>
      </c>
      <c r="F17" s="64">
        <v>4458800</v>
      </c>
      <c r="G17" s="64">
        <v>5180106</v>
      </c>
      <c r="H17" s="68">
        <f t="shared" si="1"/>
        <v>9638906</v>
      </c>
    </row>
    <row r="18" spans="1:8">
      <c r="A18" s="63">
        <v>2.9</v>
      </c>
      <c r="B18" s="70" t="s">
        <v>189</v>
      </c>
      <c r="C18" s="64">
        <v>1319887.7900000003</v>
      </c>
      <c r="D18" s="64">
        <v>779233.25999999989</v>
      </c>
      <c r="E18" s="67">
        <f t="shared" si="0"/>
        <v>2099121.0500000003</v>
      </c>
      <c r="F18" s="64">
        <v>133221.55000000002</v>
      </c>
      <c r="G18" s="64">
        <v>709068.91999999993</v>
      </c>
      <c r="H18" s="68">
        <f t="shared" si="1"/>
        <v>842290.47</v>
      </c>
    </row>
    <row r="19" spans="1:8">
      <c r="A19" s="63">
        <v>3</v>
      </c>
      <c r="B19" s="66" t="s">
        <v>188</v>
      </c>
      <c r="C19" s="64">
        <v>1525788</v>
      </c>
      <c r="D19" s="64">
        <v>440067</v>
      </c>
      <c r="E19" s="67">
        <f t="shared" si="0"/>
        <v>1965855</v>
      </c>
      <c r="F19" s="64">
        <v>332384</v>
      </c>
      <c r="G19" s="64">
        <v>998454</v>
      </c>
      <c r="H19" s="68">
        <f t="shared" si="1"/>
        <v>1330838</v>
      </c>
    </row>
    <row r="20" spans="1:8">
      <c r="A20" s="63">
        <v>4</v>
      </c>
      <c r="B20" s="66" t="s">
        <v>187</v>
      </c>
      <c r="C20" s="64">
        <v>1613304</v>
      </c>
      <c r="D20" s="64">
        <v>0</v>
      </c>
      <c r="E20" s="67">
        <f t="shared" si="0"/>
        <v>1613304</v>
      </c>
      <c r="F20" s="64">
        <v>1796509</v>
      </c>
      <c r="G20" s="64">
        <v>0</v>
      </c>
      <c r="H20" s="68">
        <f t="shared" si="1"/>
        <v>1796509</v>
      </c>
    </row>
    <row r="21" spans="1:8">
      <c r="A21" s="63">
        <v>5</v>
      </c>
      <c r="B21" s="66" t="s">
        <v>186</v>
      </c>
      <c r="C21" s="64">
        <v>195870.07</v>
      </c>
      <c r="D21" s="64">
        <v>83990.9</v>
      </c>
      <c r="E21" s="67">
        <f t="shared" si="0"/>
        <v>279860.96999999997</v>
      </c>
      <c r="F21" s="64">
        <v>255181.18</v>
      </c>
      <c r="G21" s="64">
        <v>85807.08</v>
      </c>
      <c r="H21" s="68">
        <f t="shared" si="1"/>
        <v>340988.26</v>
      </c>
    </row>
    <row r="22" spans="1:8">
      <c r="A22" s="63">
        <v>6</v>
      </c>
      <c r="B22" s="71" t="s">
        <v>185</v>
      </c>
      <c r="C22" s="69">
        <f>C8+C9+C19+C20+C21</f>
        <v>16254872.120000001</v>
      </c>
      <c r="D22" s="69">
        <f>D8+D9+D19+D20+D21</f>
        <v>23459701.84999999</v>
      </c>
      <c r="E22" s="67">
        <f t="shared" si="0"/>
        <v>39714573.969999991</v>
      </c>
      <c r="F22" s="69">
        <f>F8+F9+F19+F20+F21</f>
        <v>11585013.350000001</v>
      </c>
      <c r="G22" s="69">
        <f>G8+G9+G19+G20+G21</f>
        <v>23934980.5</v>
      </c>
      <c r="H22" s="68">
        <f t="shared" si="1"/>
        <v>35519993.850000001</v>
      </c>
    </row>
    <row r="23" spans="1:8">
      <c r="A23" s="63"/>
      <c r="B23" s="267" t="s">
        <v>184</v>
      </c>
      <c r="C23" s="72"/>
      <c r="D23" s="72"/>
      <c r="E23" s="73"/>
      <c r="F23" s="72"/>
      <c r="G23" s="72"/>
      <c r="H23" s="74"/>
    </row>
    <row r="24" spans="1:8">
      <c r="A24" s="63">
        <v>7</v>
      </c>
      <c r="B24" s="66" t="s">
        <v>183</v>
      </c>
      <c r="C24" s="64">
        <v>2803394.15</v>
      </c>
      <c r="D24" s="64">
        <v>263586.92</v>
      </c>
      <c r="E24" s="67">
        <f t="shared" ref="E24:E31" si="2">C24+D24</f>
        <v>3066981.07</v>
      </c>
      <c r="F24" s="64">
        <v>933798.84</v>
      </c>
      <c r="G24" s="64">
        <v>82132.22</v>
      </c>
      <c r="H24" s="68">
        <f t="shared" ref="H24:H31" si="3">F24+G24</f>
        <v>1015931.0599999999</v>
      </c>
    </row>
    <row r="25" spans="1:8">
      <c r="A25" s="63">
        <v>8</v>
      </c>
      <c r="B25" s="66" t="s">
        <v>182</v>
      </c>
      <c r="C25" s="64">
        <v>414523.85</v>
      </c>
      <c r="D25" s="64">
        <v>924051.08</v>
      </c>
      <c r="E25" s="67">
        <f t="shared" si="2"/>
        <v>1338574.93</v>
      </c>
      <c r="F25" s="64">
        <v>398777.16</v>
      </c>
      <c r="G25" s="64">
        <v>661228.78</v>
      </c>
      <c r="H25" s="68">
        <f t="shared" si="3"/>
        <v>1060005.94</v>
      </c>
    </row>
    <row r="26" spans="1:8">
      <c r="A26" s="63">
        <v>9</v>
      </c>
      <c r="B26" s="66" t="s">
        <v>181</v>
      </c>
      <c r="C26" s="64">
        <v>14397</v>
      </c>
      <c r="D26" s="64">
        <v>2263674</v>
      </c>
      <c r="E26" s="67">
        <f t="shared" si="2"/>
        <v>2278071</v>
      </c>
      <c r="F26" s="64">
        <v>0</v>
      </c>
      <c r="G26" s="64">
        <v>3887575</v>
      </c>
      <c r="H26" s="68">
        <f t="shared" si="3"/>
        <v>3887575</v>
      </c>
    </row>
    <row r="27" spans="1:8">
      <c r="A27" s="63">
        <v>10</v>
      </c>
      <c r="B27" s="66" t="s">
        <v>180</v>
      </c>
      <c r="C27" s="64">
        <v>0</v>
      </c>
      <c r="D27" s="64">
        <v>0</v>
      </c>
      <c r="E27" s="67">
        <f t="shared" si="2"/>
        <v>0</v>
      </c>
      <c r="F27" s="64">
        <v>0</v>
      </c>
      <c r="G27" s="64">
        <v>0</v>
      </c>
      <c r="H27" s="68">
        <f t="shared" si="3"/>
        <v>0</v>
      </c>
    </row>
    <row r="28" spans="1:8">
      <c r="A28" s="63">
        <v>11</v>
      </c>
      <c r="B28" s="66" t="s">
        <v>179</v>
      </c>
      <c r="C28" s="64">
        <v>0</v>
      </c>
      <c r="D28" s="64">
        <v>8802580</v>
      </c>
      <c r="E28" s="67">
        <f t="shared" si="2"/>
        <v>8802580</v>
      </c>
      <c r="F28" s="64">
        <v>0</v>
      </c>
      <c r="G28" s="64">
        <v>5568233</v>
      </c>
      <c r="H28" s="68">
        <f t="shared" si="3"/>
        <v>5568233</v>
      </c>
    </row>
    <row r="29" spans="1:8">
      <c r="A29" s="63">
        <v>12</v>
      </c>
      <c r="B29" s="66" t="s">
        <v>178</v>
      </c>
      <c r="C29" s="64">
        <v>150464</v>
      </c>
      <c r="D29" s="64">
        <v>81042</v>
      </c>
      <c r="E29" s="67">
        <f t="shared" si="2"/>
        <v>231506</v>
      </c>
      <c r="F29" s="64">
        <v>475291</v>
      </c>
      <c r="G29" s="64">
        <v>81163</v>
      </c>
      <c r="H29" s="68">
        <f t="shared" si="3"/>
        <v>556454</v>
      </c>
    </row>
    <row r="30" spans="1:8">
      <c r="A30" s="63">
        <v>13</v>
      </c>
      <c r="B30" s="75" t="s">
        <v>177</v>
      </c>
      <c r="C30" s="69">
        <f>C24+C25+C26+C27+C28+C29</f>
        <v>3382779</v>
      </c>
      <c r="D30" s="69">
        <f>D24+D25+D26+D27+D28+D29</f>
        <v>12334934</v>
      </c>
      <c r="E30" s="67">
        <f t="shared" si="2"/>
        <v>15717713</v>
      </c>
      <c r="F30" s="69">
        <f>F24+F25+F26+F27+F28+F29</f>
        <v>1807867</v>
      </c>
      <c r="G30" s="69">
        <f>G24+G25+G26+G27+G28+G29</f>
        <v>10280332</v>
      </c>
      <c r="H30" s="68">
        <f t="shared" si="3"/>
        <v>12088199</v>
      </c>
    </row>
    <row r="31" spans="1:8">
      <c r="A31" s="63">
        <v>14</v>
      </c>
      <c r="B31" s="75" t="s">
        <v>176</v>
      </c>
      <c r="C31" s="69">
        <f>C22-C30</f>
        <v>12872093.120000001</v>
      </c>
      <c r="D31" s="69">
        <f>D22-D30</f>
        <v>11124767.84999999</v>
      </c>
      <c r="E31" s="67">
        <f t="shared" si="2"/>
        <v>23996860.969999991</v>
      </c>
      <c r="F31" s="69">
        <f>F22-F30</f>
        <v>9777146.3500000015</v>
      </c>
      <c r="G31" s="69">
        <f>G22-G30</f>
        <v>13654648.5</v>
      </c>
      <c r="H31" s="68">
        <f t="shared" si="3"/>
        <v>23431794.850000001</v>
      </c>
    </row>
    <row r="32" spans="1:8">
      <c r="A32" s="63"/>
      <c r="B32" s="76"/>
      <c r="C32" s="76"/>
      <c r="D32" s="77"/>
      <c r="E32" s="73"/>
      <c r="F32" s="77"/>
      <c r="G32" s="77"/>
      <c r="H32" s="74"/>
    </row>
    <row r="33" spans="1:8">
      <c r="A33" s="63"/>
      <c r="B33" s="76" t="s">
        <v>175</v>
      </c>
      <c r="C33" s="72"/>
      <c r="D33" s="72"/>
      <c r="E33" s="73"/>
      <c r="F33" s="72"/>
      <c r="G33" s="72"/>
      <c r="H33" s="74"/>
    </row>
    <row r="34" spans="1:8">
      <c r="A34" s="63">
        <v>15</v>
      </c>
      <c r="B34" s="78" t="s">
        <v>174</v>
      </c>
      <c r="C34" s="79">
        <f>C35-C36</f>
        <v>805777</v>
      </c>
      <c r="D34" s="79">
        <f>D35-D36</f>
        <v>909912</v>
      </c>
      <c r="E34" s="67">
        <f t="shared" ref="E34:E45" si="4">C34+D34</f>
        <v>1715689</v>
      </c>
      <c r="F34" s="79">
        <f>F35-F36</f>
        <v>594568</v>
      </c>
      <c r="G34" s="79">
        <f>G35-G36</f>
        <v>801290</v>
      </c>
      <c r="H34" s="67">
        <f t="shared" ref="H34:H45" si="5">F34+G34</f>
        <v>1395858</v>
      </c>
    </row>
    <row r="35" spans="1:8">
      <c r="A35" s="63">
        <v>15.1</v>
      </c>
      <c r="B35" s="70" t="s">
        <v>173</v>
      </c>
      <c r="C35" s="64">
        <v>1121713</v>
      </c>
      <c r="D35" s="64">
        <v>1732989</v>
      </c>
      <c r="E35" s="67">
        <f t="shared" si="4"/>
        <v>2854702</v>
      </c>
      <c r="F35" s="64">
        <v>839170</v>
      </c>
      <c r="G35" s="64">
        <v>1431261</v>
      </c>
      <c r="H35" s="67">
        <f t="shared" si="5"/>
        <v>2270431</v>
      </c>
    </row>
    <row r="36" spans="1:8">
      <c r="A36" s="63">
        <v>15.2</v>
      </c>
      <c r="B36" s="70" t="s">
        <v>172</v>
      </c>
      <c r="C36" s="64">
        <v>315936</v>
      </c>
      <c r="D36" s="64">
        <v>823077</v>
      </c>
      <c r="E36" s="67">
        <f t="shared" si="4"/>
        <v>1139013</v>
      </c>
      <c r="F36" s="64">
        <v>244602</v>
      </c>
      <c r="G36" s="64">
        <v>629971</v>
      </c>
      <c r="H36" s="67">
        <f t="shared" si="5"/>
        <v>874573</v>
      </c>
    </row>
    <row r="37" spans="1:8">
      <c r="A37" s="63">
        <v>16</v>
      </c>
      <c r="B37" s="66" t="s">
        <v>171</v>
      </c>
      <c r="C37" s="64">
        <v>0</v>
      </c>
      <c r="D37" s="64">
        <v>0</v>
      </c>
      <c r="E37" s="67">
        <f t="shared" si="4"/>
        <v>0</v>
      </c>
      <c r="F37" s="64">
        <v>0</v>
      </c>
      <c r="G37" s="64">
        <v>0</v>
      </c>
      <c r="H37" s="67">
        <f t="shared" si="5"/>
        <v>0</v>
      </c>
    </row>
    <row r="38" spans="1:8">
      <c r="A38" s="63">
        <v>17</v>
      </c>
      <c r="B38" s="66" t="s">
        <v>170</v>
      </c>
      <c r="C38" s="64">
        <v>0</v>
      </c>
      <c r="D38" s="64">
        <v>0</v>
      </c>
      <c r="E38" s="67">
        <f t="shared" si="4"/>
        <v>0</v>
      </c>
      <c r="F38" s="64">
        <v>0</v>
      </c>
      <c r="G38" s="64">
        <v>0</v>
      </c>
      <c r="H38" s="67">
        <f t="shared" si="5"/>
        <v>0</v>
      </c>
    </row>
    <row r="39" spans="1:8">
      <c r="A39" s="63">
        <v>18</v>
      </c>
      <c r="B39" s="66" t="s">
        <v>169</v>
      </c>
      <c r="C39" s="64">
        <v>0</v>
      </c>
      <c r="D39" s="64">
        <v>0</v>
      </c>
      <c r="E39" s="67">
        <f t="shared" si="4"/>
        <v>0</v>
      </c>
      <c r="F39" s="64">
        <v>0</v>
      </c>
      <c r="G39" s="64">
        <v>0</v>
      </c>
      <c r="H39" s="67">
        <f t="shared" si="5"/>
        <v>0</v>
      </c>
    </row>
    <row r="40" spans="1:8">
      <c r="A40" s="63">
        <v>19</v>
      </c>
      <c r="B40" s="66" t="s">
        <v>168</v>
      </c>
      <c r="C40" s="64">
        <v>1735664</v>
      </c>
      <c r="D40" s="64"/>
      <c r="E40" s="67">
        <f t="shared" si="4"/>
        <v>1735664</v>
      </c>
      <c r="F40" s="64">
        <v>626230</v>
      </c>
      <c r="G40" s="64"/>
      <c r="H40" s="67">
        <f t="shared" si="5"/>
        <v>626230</v>
      </c>
    </row>
    <row r="41" spans="1:8">
      <c r="A41" s="63">
        <v>20</v>
      </c>
      <c r="B41" s="66" t="s">
        <v>167</v>
      </c>
      <c r="C41" s="64">
        <v>-554966</v>
      </c>
      <c r="D41" s="64"/>
      <c r="E41" s="67">
        <f t="shared" si="4"/>
        <v>-554966</v>
      </c>
      <c r="F41" s="64">
        <v>477221</v>
      </c>
      <c r="G41" s="64"/>
      <c r="H41" s="67">
        <f t="shared" si="5"/>
        <v>477221</v>
      </c>
    </row>
    <row r="42" spans="1:8">
      <c r="A42" s="63">
        <v>21</v>
      </c>
      <c r="B42" s="66" t="s">
        <v>166</v>
      </c>
      <c r="C42" s="64">
        <v>-5541</v>
      </c>
      <c r="D42" s="64"/>
      <c r="E42" s="67">
        <f t="shared" si="4"/>
        <v>-5541</v>
      </c>
      <c r="F42" s="64">
        <v>9900</v>
      </c>
      <c r="G42" s="64"/>
      <c r="H42" s="67">
        <f t="shared" si="5"/>
        <v>9900</v>
      </c>
    </row>
    <row r="43" spans="1:8">
      <c r="A43" s="63">
        <v>22</v>
      </c>
      <c r="B43" s="66" t="s">
        <v>165</v>
      </c>
      <c r="C43" s="64">
        <v>2101.9299999999998</v>
      </c>
      <c r="D43" s="64">
        <v>316.10000000000002</v>
      </c>
      <c r="E43" s="67">
        <f t="shared" si="4"/>
        <v>2418.0299999999997</v>
      </c>
      <c r="F43" s="64">
        <v>7286.8200000000006</v>
      </c>
      <c r="G43" s="64">
        <v>524.91999999999996</v>
      </c>
      <c r="H43" s="67">
        <f t="shared" si="5"/>
        <v>7811.7400000000007</v>
      </c>
    </row>
    <row r="44" spans="1:8">
      <c r="A44" s="63">
        <v>23</v>
      </c>
      <c r="B44" s="66" t="s">
        <v>164</v>
      </c>
      <c r="C44" s="64">
        <v>108155</v>
      </c>
      <c r="D44" s="64">
        <v>1351</v>
      </c>
      <c r="E44" s="67">
        <f t="shared" si="4"/>
        <v>109506</v>
      </c>
      <c r="F44" s="64">
        <v>172851</v>
      </c>
      <c r="G44" s="64">
        <v>11204</v>
      </c>
      <c r="H44" s="67">
        <f t="shared" si="5"/>
        <v>184055</v>
      </c>
    </row>
    <row r="45" spans="1:8">
      <c r="A45" s="63">
        <v>24</v>
      </c>
      <c r="B45" s="75" t="s">
        <v>281</v>
      </c>
      <c r="C45" s="69">
        <f>C34+C37+C38+C39+C40+C41+C42+C43+C44</f>
        <v>2091190.93</v>
      </c>
      <c r="D45" s="69">
        <f>D34+D37+D38+D39+D40+D41+D42+D43+D44</f>
        <v>911579.1</v>
      </c>
      <c r="E45" s="67">
        <f t="shared" si="4"/>
        <v>3002770.03</v>
      </c>
      <c r="F45" s="69">
        <f>F34+F37+F38+F39+F40+F41+F42+F43+F44</f>
        <v>1888056.82</v>
      </c>
      <c r="G45" s="69">
        <f>G34+G37+G38+G39+G40+G41+G42+G43+G44</f>
        <v>813018.92</v>
      </c>
      <c r="H45" s="67">
        <f t="shared" si="5"/>
        <v>2701075.74</v>
      </c>
    </row>
    <row r="46" spans="1:8">
      <c r="A46" s="63"/>
      <c r="B46" s="267" t="s">
        <v>163</v>
      </c>
      <c r="C46" s="72"/>
      <c r="D46" s="72"/>
      <c r="E46" s="73"/>
      <c r="F46" s="72"/>
      <c r="G46" s="72"/>
      <c r="H46" s="74"/>
    </row>
    <row r="47" spans="1:8">
      <c r="A47" s="63">
        <v>25</v>
      </c>
      <c r="B47" s="66" t="s">
        <v>162</v>
      </c>
      <c r="C47" s="64">
        <v>750324</v>
      </c>
      <c r="D47" s="64"/>
      <c r="E47" s="67">
        <f t="shared" ref="E47:E54" si="6">C47+D47</f>
        <v>750324</v>
      </c>
      <c r="F47" s="64">
        <v>676156</v>
      </c>
      <c r="G47" s="64"/>
      <c r="H47" s="68">
        <f t="shared" ref="H47:H54" si="7">F47+G47</f>
        <v>676156</v>
      </c>
    </row>
    <row r="48" spans="1:8">
      <c r="A48" s="63">
        <v>26</v>
      </c>
      <c r="B48" s="66" t="s">
        <v>161</v>
      </c>
      <c r="C48" s="64">
        <v>482715</v>
      </c>
      <c r="D48" s="64">
        <v>53481</v>
      </c>
      <c r="E48" s="67">
        <f t="shared" si="6"/>
        <v>536196</v>
      </c>
      <c r="F48" s="64">
        <v>394422</v>
      </c>
      <c r="G48" s="64">
        <v>46783</v>
      </c>
      <c r="H48" s="68">
        <f t="shared" si="7"/>
        <v>441205</v>
      </c>
    </row>
    <row r="49" spans="1:8">
      <c r="A49" s="63">
        <v>27</v>
      </c>
      <c r="B49" s="66" t="s">
        <v>160</v>
      </c>
      <c r="C49" s="64">
        <v>7933045</v>
      </c>
      <c r="D49" s="64"/>
      <c r="E49" s="67">
        <f t="shared" si="6"/>
        <v>7933045</v>
      </c>
      <c r="F49" s="64">
        <v>7906340</v>
      </c>
      <c r="G49" s="64"/>
      <c r="H49" s="68">
        <f t="shared" si="7"/>
        <v>7906340</v>
      </c>
    </row>
    <row r="50" spans="1:8">
      <c r="A50" s="63">
        <v>28</v>
      </c>
      <c r="B50" s="66" t="s">
        <v>159</v>
      </c>
      <c r="C50" s="64">
        <v>29794</v>
      </c>
      <c r="D50" s="64"/>
      <c r="E50" s="67">
        <f t="shared" si="6"/>
        <v>29794</v>
      </c>
      <c r="F50" s="64">
        <v>29682</v>
      </c>
      <c r="G50" s="64"/>
      <c r="H50" s="68">
        <f t="shared" si="7"/>
        <v>29682</v>
      </c>
    </row>
    <row r="51" spans="1:8">
      <c r="A51" s="63">
        <v>29</v>
      </c>
      <c r="B51" s="66" t="s">
        <v>158</v>
      </c>
      <c r="C51" s="64">
        <v>1692330</v>
      </c>
      <c r="D51" s="64"/>
      <c r="E51" s="67">
        <f t="shared" si="6"/>
        <v>1692330</v>
      </c>
      <c r="F51" s="64">
        <v>1112416</v>
      </c>
      <c r="G51" s="64"/>
      <c r="H51" s="68">
        <f t="shared" si="7"/>
        <v>1112416</v>
      </c>
    </row>
    <row r="52" spans="1:8">
      <c r="A52" s="63">
        <v>30</v>
      </c>
      <c r="B52" s="66" t="s">
        <v>157</v>
      </c>
      <c r="C52" s="64">
        <v>1810151</v>
      </c>
      <c r="D52" s="64">
        <v>1140617</v>
      </c>
      <c r="E52" s="67">
        <f t="shared" si="6"/>
        <v>2950768</v>
      </c>
      <c r="F52" s="64">
        <v>1606113.2100000004</v>
      </c>
      <c r="G52" s="64">
        <v>917606.12999999989</v>
      </c>
      <c r="H52" s="68">
        <f t="shared" si="7"/>
        <v>2523719.3400000003</v>
      </c>
    </row>
    <row r="53" spans="1:8">
      <c r="A53" s="63">
        <v>31</v>
      </c>
      <c r="B53" s="75" t="s">
        <v>282</v>
      </c>
      <c r="C53" s="69">
        <f>C47+C48+C49+C50+C51+C52</f>
        <v>12698359</v>
      </c>
      <c r="D53" s="69">
        <f>D47+D48+D49+D50+D51+D52</f>
        <v>1194098</v>
      </c>
      <c r="E53" s="67">
        <f t="shared" si="6"/>
        <v>13892457</v>
      </c>
      <c r="F53" s="69">
        <f>F47+F48+F49+F50+F51+F52</f>
        <v>11725129.210000001</v>
      </c>
      <c r="G53" s="69">
        <f>G47+G48+G49+G50+G51+G52</f>
        <v>964389.12999999989</v>
      </c>
      <c r="H53" s="67">
        <f t="shared" si="7"/>
        <v>12689518.34</v>
      </c>
    </row>
    <row r="54" spans="1:8">
      <c r="A54" s="63">
        <v>32</v>
      </c>
      <c r="B54" s="75" t="s">
        <v>283</v>
      </c>
      <c r="C54" s="69">
        <f>C45-C53</f>
        <v>-10607168.07</v>
      </c>
      <c r="D54" s="69">
        <f>D45-D53</f>
        <v>-282518.90000000002</v>
      </c>
      <c r="E54" s="67">
        <f t="shared" si="6"/>
        <v>-10889686.970000001</v>
      </c>
      <c r="F54" s="69">
        <f>F45-F53</f>
        <v>-9837072.3900000006</v>
      </c>
      <c r="G54" s="69">
        <f>G45-G53</f>
        <v>-151370.20999999985</v>
      </c>
      <c r="H54" s="67">
        <f t="shared" si="7"/>
        <v>-9988442.5999999996</v>
      </c>
    </row>
    <row r="55" spans="1:8">
      <c r="A55" s="63"/>
      <c r="B55" s="76"/>
      <c r="C55" s="77"/>
      <c r="D55" s="77"/>
      <c r="E55" s="73"/>
      <c r="F55" s="77"/>
      <c r="G55" s="77"/>
      <c r="H55" s="74"/>
    </row>
    <row r="56" spans="1:8">
      <c r="A56" s="63">
        <v>33</v>
      </c>
      <c r="B56" s="75" t="s">
        <v>156</v>
      </c>
      <c r="C56" s="69">
        <f>C31+C54</f>
        <v>2264925.0500000007</v>
      </c>
      <c r="D56" s="69">
        <f>D31+D54</f>
        <v>10842248.94999999</v>
      </c>
      <c r="E56" s="67">
        <f>C56+D56</f>
        <v>13107173.999999991</v>
      </c>
      <c r="F56" s="69">
        <f>F31+F54</f>
        <v>-59926.039999999106</v>
      </c>
      <c r="G56" s="69">
        <f>G31+G54</f>
        <v>13503278.290000001</v>
      </c>
      <c r="H56" s="68">
        <f>F56+G56</f>
        <v>13443352.250000002</v>
      </c>
    </row>
    <row r="57" spans="1:8">
      <c r="A57" s="63"/>
      <c r="B57" s="76"/>
      <c r="C57" s="77"/>
      <c r="D57" s="77"/>
      <c r="E57" s="73"/>
      <c r="F57" s="77"/>
      <c r="G57" s="77"/>
      <c r="H57" s="74"/>
    </row>
    <row r="58" spans="1:8">
      <c r="A58" s="63">
        <v>34</v>
      </c>
      <c r="B58" s="66" t="s">
        <v>155</v>
      </c>
      <c r="C58" s="64">
        <v>3667663</v>
      </c>
      <c r="D58" s="64"/>
      <c r="E58" s="67">
        <f>C58+D58</f>
        <v>3667663</v>
      </c>
      <c r="F58" s="64">
        <v>3484701</v>
      </c>
      <c r="G58" s="64"/>
      <c r="H58" s="68">
        <f>F58+G58</f>
        <v>3484701</v>
      </c>
    </row>
    <row r="59" spans="1:8" s="268" customFormat="1">
      <c r="A59" s="63">
        <v>35</v>
      </c>
      <c r="B59" s="66" t="s">
        <v>154</v>
      </c>
      <c r="C59" s="64">
        <v>0</v>
      </c>
      <c r="D59" s="64"/>
      <c r="E59" s="67">
        <f>C59+D59</f>
        <v>0</v>
      </c>
      <c r="F59" s="64">
        <v>0</v>
      </c>
      <c r="G59" s="64"/>
      <c r="H59" s="68">
        <f>F59+G59</f>
        <v>0</v>
      </c>
    </row>
    <row r="60" spans="1:8">
      <c r="A60" s="63">
        <v>36</v>
      </c>
      <c r="B60" s="66" t="s">
        <v>153</v>
      </c>
      <c r="C60" s="64">
        <v>806540</v>
      </c>
      <c r="D60" s="64"/>
      <c r="E60" s="67">
        <f>C60+D60</f>
        <v>806540</v>
      </c>
      <c r="F60" s="64">
        <v>-1772</v>
      </c>
      <c r="G60" s="64"/>
      <c r="H60" s="68">
        <f>F60+G60</f>
        <v>-1772</v>
      </c>
    </row>
    <row r="61" spans="1:8">
      <c r="A61" s="63">
        <v>37</v>
      </c>
      <c r="B61" s="75" t="s">
        <v>152</v>
      </c>
      <c r="C61" s="69">
        <f>C58+C59+C60</f>
        <v>4474203</v>
      </c>
      <c r="D61" s="69">
        <f>D58+D59+D60</f>
        <v>0</v>
      </c>
      <c r="E61" s="67">
        <f>C61+D61</f>
        <v>4474203</v>
      </c>
      <c r="F61" s="69">
        <f>F58+F59+F60</f>
        <v>3482929</v>
      </c>
      <c r="G61" s="69">
        <f>G58+G59+G60</f>
        <v>0</v>
      </c>
      <c r="H61" s="68">
        <f>F61+G61</f>
        <v>3482929</v>
      </c>
    </row>
    <row r="62" spans="1:8">
      <c r="A62" s="63"/>
      <c r="B62" s="80"/>
      <c r="C62" s="72"/>
      <c r="D62" s="72"/>
      <c r="E62" s="73"/>
      <c r="F62" s="72"/>
      <c r="G62" s="72"/>
      <c r="H62" s="74"/>
    </row>
    <row r="63" spans="1:8">
      <c r="A63" s="63">
        <v>38</v>
      </c>
      <c r="B63" s="81" t="s">
        <v>151</v>
      </c>
      <c r="C63" s="69">
        <f>C56-C61</f>
        <v>-2209277.9499999993</v>
      </c>
      <c r="D63" s="69">
        <f>D56-D61</f>
        <v>10842248.94999999</v>
      </c>
      <c r="E63" s="67">
        <f>C63+D63</f>
        <v>8632970.9999999907</v>
      </c>
      <c r="F63" s="69">
        <f>F56-F61</f>
        <v>-3542855.0399999991</v>
      </c>
      <c r="G63" s="69">
        <f>G56-G61</f>
        <v>13503278.290000001</v>
      </c>
      <c r="H63" s="68">
        <f>F63+G63</f>
        <v>9960423.2500000019</v>
      </c>
    </row>
    <row r="64" spans="1:8">
      <c r="A64" s="59">
        <v>39</v>
      </c>
      <c r="B64" s="66" t="s">
        <v>150</v>
      </c>
      <c r="C64" s="82">
        <v>985563</v>
      </c>
      <c r="D64" s="82"/>
      <c r="E64" s="67">
        <f>C64+D64</f>
        <v>985563</v>
      </c>
      <c r="F64" s="82">
        <v>1190866</v>
      </c>
      <c r="G64" s="82"/>
      <c r="H64" s="68">
        <f>F64+G64</f>
        <v>1190866</v>
      </c>
    </row>
    <row r="65" spans="1:8">
      <c r="A65" s="63">
        <v>40</v>
      </c>
      <c r="B65" s="75" t="s">
        <v>149</v>
      </c>
      <c r="C65" s="69">
        <f>C63-C64</f>
        <v>-3194840.9499999993</v>
      </c>
      <c r="D65" s="69">
        <f>D63-D64</f>
        <v>10842248.94999999</v>
      </c>
      <c r="E65" s="67">
        <f>C65+D65</f>
        <v>7647407.9999999907</v>
      </c>
      <c r="F65" s="69">
        <f>F63-F64</f>
        <v>-4733721.0399999991</v>
      </c>
      <c r="G65" s="69">
        <f>G63-G64</f>
        <v>13503278.290000001</v>
      </c>
      <c r="H65" s="68">
        <f>F65+G65</f>
        <v>8769557.2500000019</v>
      </c>
    </row>
    <row r="66" spans="1:8">
      <c r="A66" s="59">
        <v>41</v>
      </c>
      <c r="B66" s="66" t="s">
        <v>148</v>
      </c>
      <c r="C66" s="82"/>
      <c r="D66" s="82"/>
      <c r="E66" s="67">
        <f>C66+D66</f>
        <v>0</v>
      </c>
      <c r="F66" s="82"/>
      <c r="G66" s="82"/>
      <c r="H66" s="68">
        <f>F66+G66</f>
        <v>0</v>
      </c>
    </row>
    <row r="67" spans="1:8" ht="13.5" thickBot="1">
      <c r="A67" s="83">
        <v>42</v>
      </c>
      <c r="B67" s="84" t="s">
        <v>147</v>
      </c>
      <c r="C67" s="85">
        <f>C65+C66</f>
        <v>-3194840.9499999993</v>
      </c>
      <c r="D67" s="85">
        <f>D65+D66</f>
        <v>10842248.94999999</v>
      </c>
      <c r="E67" s="86">
        <f>C67+D67</f>
        <v>7647407.9999999907</v>
      </c>
      <c r="F67" s="85">
        <f>F65+F66</f>
        <v>-4733721.0399999991</v>
      </c>
      <c r="G67" s="85">
        <f>G65+G66</f>
        <v>13503278.290000001</v>
      </c>
      <c r="H67" s="87">
        <f>F67+G67</f>
        <v>8769557.2500000019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17" zoomScaleNormal="100" workbookViewId="0">
      <selection activeCell="C17" sqref="C1:H1048576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31</v>
      </c>
      <c r="B1" s="5" t="str">
        <f>'Info '!C2</f>
        <v>JSC " Halyk Bank Georgia"</v>
      </c>
    </row>
    <row r="2" spans="1:8">
      <c r="A2" s="2" t="s">
        <v>32</v>
      </c>
      <c r="B2" s="498">
        <f>'1. key ratios '!B2</f>
        <v>43830</v>
      </c>
    </row>
    <row r="3" spans="1:8">
      <c r="A3" s="4"/>
    </row>
    <row r="4" spans="1:8" ht="15" thickBot="1">
      <c r="A4" s="4" t="s">
        <v>75</v>
      </c>
      <c r="B4" s="4"/>
      <c r="C4" s="245"/>
      <c r="D4" s="245"/>
      <c r="E4" s="245"/>
      <c r="F4" s="246"/>
      <c r="G4" s="246"/>
      <c r="H4" s="247" t="s">
        <v>74</v>
      </c>
    </row>
    <row r="5" spans="1:8">
      <c r="A5" s="525" t="s">
        <v>7</v>
      </c>
      <c r="B5" s="527" t="s">
        <v>348</v>
      </c>
      <c r="C5" s="521" t="s">
        <v>69</v>
      </c>
      <c r="D5" s="522"/>
      <c r="E5" s="523"/>
      <c r="F5" s="521" t="s">
        <v>73</v>
      </c>
      <c r="G5" s="522"/>
      <c r="H5" s="524"/>
    </row>
    <row r="6" spans="1:8">
      <c r="A6" s="526"/>
      <c r="B6" s="528"/>
      <c r="C6" s="34" t="s">
        <v>295</v>
      </c>
      <c r="D6" s="34" t="s">
        <v>124</v>
      </c>
      <c r="E6" s="34" t="s">
        <v>111</v>
      </c>
      <c r="F6" s="34" t="s">
        <v>295</v>
      </c>
      <c r="G6" s="34" t="s">
        <v>124</v>
      </c>
      <c r="H6" s="35" t="s">
        <v>111</v>
      </c>
    </row>
    <row r="7" spans="1:8" s="20" customFormat="1">
      <c r="A7" s="248">
        <v>1</v>
      </c>
      <c r="B7" s="249" t="s">
        <v>382</v>
      </c>
      <c r="C7" s="40"/>
      <c r="D7" s="40"/>
      <c r="E7" s="250">
        <f>C7+D7</f>
        <v>0</v>
      </c>
      <c r="F7" s="40"/>
      <c r="G7" s="40"/>
      <c r="H7" s="41">
        <f t="shared" ref="H7:H53" si="0">F7+G7</f>
        <v>0</v>
      </c>
    </row>
    <row r="8" spans="1:8" s="20" customFormat="1">
      <c r="A8" s="248">
        <v>1.1000000000000001</v>
      </c>
      <c r="B8" s="303" t="s">
        <v>313</v>
      </c>
      <c r="C8" s="40">
        <v>5348645</v>
      </c>
      <c r="D8" s="40">
        <v>1797800</v>
      </c>
      <c r="E8" s="250">
        <f t="shared" ref="E8:E53" si="1">C8+D8</f>
        <v>7146445</v>
      </c>
      <c r="F8" s="40">
        <v>7856540</v>
      </c>
      <c r="G8" s="40">
        <v>1336599</v>
      </c>
      <c r="H8" s="41">
        <f t="shared" si="0"/>
        <v>9193139</v>
      </c>
    </row>
    <row r="9" spans="1:8" s="20" customFormat="1">
      <c r="A9" s="248">
        <v>1.2</v>
      </c>
      <c r="B9" s="303" t="s">
        <v>314</v>
      </c>
      <c r="C9" s="40"/>
      <c r="D9" s="40"/>
      <c r="E9" s="250">
        <f t="shared" si="1"/>
        <v>0</v>
      </c>
      <c r="F9" s="40"/>
      <c r="G9" s="40"/>
      <c r="H9" s="41">
        <f t="shared" si="0"/>
        <v>0</v>
      </c>
    </row>
    <row r="10" spans="1:8" s="20" customFormat="1">
      <c r="A10" s="248">
        <v>1.3</v>
      </c>
      <c r="B10" s="303" t="s">
        <v>315</v>
      </c>
      <c r="C10" s="40">
        <v>18775858</v>
      </c>
      <c r="D10" s="40">
        <v>13641680</v>
      </c>
      <c r="E10" s="250">
        <f t="shared" si="1"/>
        <v>32417538</v>
      </c>
      <c r="F10" s="40">
        <v>7064738</v>
      </c>
      <c r="G10" s="40">
        <v>18253110</v>
      </c>
      <c r="H10" s="41">
        <f t="shared" si="0"/>
        <v>25317848</v>
      </c>
    </row>
    <row r="11" spans="1:8" s="20" customFormat="1">
      <c r="A11" s="248">
        <v>1.4</v>
      </c>
      <c r="B11" s="303" t="s">
        <v>296</v>
      </c>
      <c r="C11" s="40"/>
      <c r="D11" s="40"/>
      <c r="E11" s="250">
        <f t="shared" si="1"/>
        <v>0</v>
      </c>
      <c r="F11" s="40"/>
      <c r="G11" s="40"/>
      <c r="H11" s="41">
        <f t="shared" si="0"/>
        <v>0</v>
      </c>
    </row>
    <row r="12" spans="1:8" s="20" customFormat="1" ht="29.25" customHeight="1">
      <c r="A12" s="248">
        <v>2</v>
      </c>
      <c r="B12" s="252" t="s">
        <v>317</v>
      </c>
      <c r="C12" s="40"/>
      <c r="D12" s="40"/>
      <c r="E12" s="250">
        <f t="shared" si="1"/>
        <v>0</v>
      </c>
      <c r="F12" s="40"/>
      <c r="G12" s="40"/>
      <c r="H12" s="41">
        <f t="shared" si="0"/>
        <v>0</v>
      </c>
    </row>
    <row r="13" spans="1:8" s="20" customFormat="1" ht="19.899999999999999" customHeight="1">
      <c r="A13" s="248">
        <v>3</v>
      </c>
      <c r="B13" s="252" t="s">
        <v>316</v>
      </c>
      <c r="C13" s="40"/>
      <c r="D13" s="40"/>
      <c r="E13" s="250">
        <f t="shared" si="1"/>
        <v>0</v>
      </c>
      <c r="F13" s="40"/>
      <c r="G13" s="40"/>
      <c r="H13" s="41">
        <f t="shared" si="0"/>
        <v>0</v>
      </c>
    </row>
    <row r="14" spans="1:8" s="20" customFormat="1">
      <c r="A14" s="248">
        <v>3.1</v>
      </c>
      <c r="B14" s="304" t="s">
        <v>297</v>
      </c>
      <c r="C14" s="40"/>
      <c r="D14" s="40"/>
      <c r="E14" s="250">
        <f t="shared" si="1"/>
        <v>0</v>
      </c>
      <c r="F14" s="40"/>
      <c r="G14" s="40"/>
      <c r="H14" s="41">
        <f t="shared" si="0"/>
        <v>0</v>
      </c>
    </row>
    <row r="15" spans="1:8" s="20" customFormat="1">
      <c r="A15" s="248">
        <v>3.2</v>
      </c>
      <c r="B15" s="304" t="s">
        <v>298</v>
      </c>
      <c r="C15" s="40"/>
      <c r="D15" s="40"/>
      <c r="E15" s="250">
        <f t="shared" si="1"/>
        <v>0</v>
      </c>
      <c r="F15" s="40"/>
      <c r="G15" s="40"/>
      <c r="H15" s="41">
        <f t="shared" si="0"/>
        <v>0</v>
      </c>
    </row>
    <row r="16" spans="1:8" s="20" customFormat="1">
      <c r="A16" s="248">
        <v>4</v>
      </c>
      <c r="B16" s="307" t="s">
        <v>327</v>
      </c>
      <c r="C16" s="40"/>
      <c r="D16" s="40"/>
      <c r="E16" s="250">
        <f t="shared" si="1"/>
        <v>0</v>
      </c>
      <c r="F16" s="40"/>
      <c r="G16" s="40"/>
      <c r="H16" s="41">
        <f t="shared" si="0"/>
        <v>0</v>
      </c>
    </row>
    <row r="17" spans="1:8" s="20" customFormat="1">
      <c r="A17" s="248">
        <v>4.0999999999999996</v>
      </c>
      <c r="B17" s="304" t="s">
        <v>318</v>
      </c>
      <c r="C17" s="40">
        <v>5675558</v>
      </c>
      <c r="D17" s="40">
        <v>269401050</v>
      </c>
      <c r="E17" s="250">
        <f t="shared" si="1"/>
        <v>275076608</v>
      </c>
      <c r="F17" s="40">
        <v>6388185</v>
      </c>
      <c r="G17" s="40">
        <v>258428137</v>
      </c>
      <c r="H17" s="41">
        <f t="shared" si="0"/>
        <v>264816322</v>
      </c>
    </row>
    <row r="18" spans="1:8" s="20" customFormat="1">
      <c r="A18" s="248">
        <v>4.2</v>
      </c>
      <c r="B18" s="304" t="s">
        <v>312</v>
      </c>
      <c r="C18" s="40"/>
      <c r="D18" s="40"/>
      <c r="E18" s="250">
        <f t="shared" si="1"/>
        <v>0</v>
      </c>
      <c r="F18" s="40"/>
      <c r="G18" s="40"/>
      <c r="H18" s="41">
        <f t="shared" si="0"/>
        <v>0</v>
      </c>
    </row>
    <row r="19" spans="1:8" s="20" customFormat="1">
      <c r="A19" s="248">
        <v>5</v>
      </c>
      <c r="B19" s="252" t="s">
        <v>326</v>
      </c>
      <c r="C19" s="40"/>
      <c r="D19" s="40"/>
      <c r="E19" s="250">
        <f t="shared" si="1"/>
        <v>0</v>
      </c>
      <c r="F19" s="40"/>
      <c r="G19" s="40"/>
      <c r="H19" s="41">
        <f t="shared" si="0"/>
        <v>0</v>
      </c>
    </row>
    <row r="20" spans="1:8" s="20" customFormat="1">
      <c r="A20" s="248">
        <v>5.0999999999999996</v>
      </c>
      <c r="B20" s="305" t="s">
        <v>301</v>
      </c>
      <c r="C20" s="40">
        <v>762534</v>
      </c>
      <c r="D20" s="40">
        <v>4078838</v>
      </c>
      <c r="E20" s="250">
        <f t="shared" si="1"/>
        <v>4841372</v>
      </c>
      <c r="F20" s="40">
        <v>2571317</v>
      </c>
      <c r="G20" s="40">
        <v>2397757</v>
      </c>
      <c r="H20" s="41">
        <f t="shared" si="0"/>
        <v>4969074</v>
      </c>
    </row>
    <row r="21" spans="1:8" s="20" customFormat="1">
      <c r="A21" s="248">
        <v>5.2</v>
      </c>
      <c r="B21" s="305" t="s">
        <v>300</v>
      </c>
      <c r="C21" s="40"/>
      <c r="D21" s="40"/>
      <c r="E21" s="250">
        <f t="shared" si="1"/>
        <v>0</v>
      </c>
      <c r="F21" s="40"/>
      <c r="G21" s="40"/>
      <c r="H21" s="41">
        <f t="shared" si="0"/>
        <v>0</v>
      </c>
    </row>
    <row r="22" spans="1:8" s="20" customFormat="1">
      <c r="A22" s="248">
        <v>5.3</v>
      </c>
      <c r="B22" s="305" t="s">
        <v>299</v>
      </c>
      <c r="C22" s="40"/>
      <c r="D22" s="40"/>
      <c r="E22" s="250">
        <f t="shared" si="1"/>
        <v>0</v>
      </c>
      <c r="F22" s="40"/>
      <c r="G22" s="40"/>
      <c r="H22" s="41">
        <f t="shared" si="0"/>
        <v>0</v>
      </c>
    </row>
    <row r="23" spans="1:8" s="20" customFormat="1">
      <c r="A23" s="248" t="s">
        <v>16</v>
      </c>
      <c r="B23" s="253" t="s">
        <v>76</v>
      </c>
      <c r="C23" s="40">
        <v>27039252</v>
      </c>
      <c r="D23" s="40">
        <v>215332981</v>
      </c>
      <c r="E23" s="250">
        <f t="shared" si="1"/>
        <v>242372233</v>
      </c>
      <c r="F23" s="40">
        <v>31199649</v>
      </c>
      <c r="G23" s="40">
        <v>191607831</v>
      </c>
      <c r="H23" s="41">
        <f t="shared" si="0"/>
        <v>222807480</v>
      </c>
    </row>
    <row r="24" spans="1:8" s="20" customFormat="1">
      <c r="A24" s="248" t="s">
        <v>17</v>
      </c>
      <c r="B24" s="253" t="s">
        <v>77</v>
      </c>
      <c r="C24" s="40">
        <v>451959</v>
      </c>
      <c r="D24" s="40">
        <v>293291976</v>
      </c>
      <c r="E24" s="250">
        <f t="shared" si="1"/>
        <v>293743935</v>
      </c>
      <c r="F24" s="40">
        <v>2216289</v>
      </c>
      <c r="G24" s="40">
        <v>263308410</v>
      </c>
      <c r="H24" s="41">
        <f t="shared" si="0"/>
        <v>265524699</v>
      </c>
    </row>
    <row r="25" spans="1:8" s="20" customFormat="1">
      <c r="A25" s="248" t="s">
        <v>18</v>
      </c>
      <c r="B25" s="253" t="s">
        <v>78</v>
      </c>
      <c r="C25" s="40">
        <v>0</v>
      </c>
      <c r="D25" s="40">
        <v>582057</v>
      </c>
      <c r="E25" s="250">
        <f t="shared" si="1"/>
        <v>582057</v>
      </c>
      <c r="F25" s="40">
        <v>0</v>
      </c>
      <c r="G25" s="40">
        <v>620275</v>
      </c>
      <c r="H25" s="41">
        <f t="shared" si="0"/>
        <v>620275</v>
      </c>
    </row>
    <row r="26" spans="1:8" s="20" customFormat="1">
      <c r="A26" s="248" t="s">
        <v>19</v>
      </c>
      <c r="B26" s="253" t="s">
        <v>79</v>
      </c>
      <c r="C26" s="40">
        <v>3371122</v>
      </c>
      <c r="D26" s="40">
        <v>118492055</v>
      </c>
      <c r="E26" s="250">
        <f t="shared" si="1"/>
        <v>121863177</v>
      </c>
      <c r="F26" s="40">
        <v>5339344</v>
      </c>
      <c r="G26" s="40">
        <v>103376715</v>
      </c>
      <c r="H26" s="41">
        <f t="shared" si="0"/>
        <v>108716059</v>
      </c>
    </row>
    <row r="27" spans="1:8" s="20" customFormat="1">
      <c r="A27" s="248" t="s">
        <v>20</v>
      </c>
      <c r="B27" s="253" t="s">
        <v>80</v>
      </c>
      <c r="C27" s="40">
        <v>33784</v>
      </c>
      <c r="D27" s="40">
        <v>55013349</v>
      </c>
      <c r="E27" s="250">
        <f t="shared" si="1"/>
        <v>55047133</v>
      </c>
      <c r="F27" s="40">
        <v>29046</v>
      </c>
      <c r="G27" s="40">
        <v>575397</v>
      </c>
      <c r="H27" s="41">
        <f t="shared" si="0"/>
        <v>604443</v>
      </c>
    </row>
    <row r="28" spans="1:8" s="20" customFormat="1">
      <c r="A28" s="248">
        <v>5.4</v>
      </c>
      <c r="B28" s="305" t="s">
        <v>302</v>
      </c>
      <c r="C28" s="40">
        <v>1518657</v>
      </c>
      <c r="D28" s="40">
        <v>10390661</v>
      </c>
      <c r="E28" s="250">
        <f t="shared" si="1"/>
        <v>11909318</v>
      </c>
      <c r="F28" s="40">
        <v>2156003</v>
      </c>
      <c r="G28" s="40">
        <v>10829459</v>
      </c>
      <c r="H28" s="41">
        <f t="shared" si="0"/>
        <v>12985462</v>
      </c>
    </row>
    <row r="29" spans="1:8" s="20" customFormat="1">
      <c r="A29" s="248">
        <v>5.5</v>
      </c>
      <c r="B29" s="305" t="s">
        <v>303</v>
      </c>
      <c r="C29" s="40">
        <v>0</v>
      </c>
      <c r="D29" s="40">
        <v>0</v>
      </c>
      <c r="E29" s="250">
        <f t="shared" si="1"/>
        <v>0</v>
      </c>
      <c r="F29" s="40">
        <v>0</v>
      </c>
      <c r="G29" s="40">
        <v>22215780</v>
      </c>
      <c r="H29" s="41">
        <f t="shared" si="0"/>
        <v>22215780</v>
      </c>
    </row>
    <row r="30" spans="1:8" s="20" customFormat="1">
      <c r="A30" s="248">
        <v>5.6</v>
      </c>
      <c r="B30" s="305" t="s">
        <v>304</v>
      </c>
      <c r="C30" s="40"/>
      <c r="D30" s="40"/>
      <c r="E30" s="250">
        <f t="shared" si="1"/>
        <v>0</v>
      </c>
      <c r="F30" s="40"/>
      <c r="G30" s="40"/>
      <c r="H30" s="41">
        <f t="shared" si="0"/>
        <v>0</v>
      </c>
    </row>
    <row r="31" spans="1:8" s="20" customFormat="1">
      <c r="A31" s="248">
        <v>5.7</v>
      </c>
      <c r="B31" s="305" t="s">
        <v>80</v>
      </c>
      <c r="C31" s="40"/>
      <c r="D31" s="40"/>
      <c r="E31" s="250">
        <f t="shared" si="1"/>
        <v>0</v>
      </c>
      <c r="F31" s="40"/>
      <c r="G31" s="40"/>
      <c r="H31" s="41">
        <f t="shared" si="0"/>
        <v>0</v>
      </c>
    </row>
    <row r="32" spans="1:8" s="20" customFormat="1">
      <c r="A32" s="248">
        <v>6</v>
      </c>
      <c r="B32" s="252" t="s">
        <v>332</v>
      </c>
      <c r="C32" s="40"/>
      <c r="D32" s="40"/>
      <c r="E32" s="250">
        <f t="shared" si="1"/>
        <v>0</v>
      </c>
      <c r="F32" s="40"/>
      <c r="G32" s="40"/>
      <c r="H32" s="41">
        <f t="shared" si="0"/>
        <v>0</v>
      </c>
    </row>
    <row r="33" spans="1:8" s="20" customFormat="1">
      <c r="A33" s="248">
        <v>6.1</v>
      </c>
      <c r="B33" s="306" t="s">
        <v>322</v>
      </c>
      <c r="C33" s="40"/>
      <c r="D33" s="40">
        <v>17720659</v>
      </c>
      <c r="E33" s="250">
        <f t="shared" si="1"/>
        <v>17720659</v>
      </c>
      <c r="F33" s="40"/>
      <c r="G33" s="40"/>
      <c r="H33" s="41">
        <f t="shared" si="0"/>
        <v>0</v>
      </c>
    </row>
    <row r="34" spans="1:8" s="20" customFormat="1">
      <c r="A34" s="248">
        <v>6.2</v>
      </c>
      <c r="B34" s="306" t="s">
        <v>323</v>
      </c>
      <c r="C34" s="40"/>
      <c r="D34" s="40">
        <v>17206200</v>
      </c>
      <c r="E34" s="250">
        <f t="shared" si="1"/>
        <v>17206200</v>
      </c>
      <c r="F34" s="40"/>
      <c r="G34" s="40"/>
      <c r="H34" s="41">
        <f t="shared" si="0"/>
        <v>0</v>
      </c>
    </row>
    <row r="35" spans="1:8" s="20" customFormat="1">
      <c r="A35" s="248">
        <v>6.3</v>
      </c>
      <c r="B35" s="306" t="s">
        <v>319</v>
      </c>
      <c r="C35" s="40"/>
      <c r="D35" s="40"/>
      <c r="E35" s="250">
        <f t="shared" si="1"/>
        <v>0</v>
      </c>
      <c r="F35" s="40"/>
      <c r="G35" s="40"/>
      <c r="H35" s="41">
        <f t="shared" si="0"/>
        <v>0</v>
      </c>
    </row>
    <row r="36" spans="1:8" s="20" customFormat="1">
      <c r="A36" s="248">
        <v>6.4</v>
      </c>
      <c r="B36" s="306" t="s">
        <v>320</v>
      </c>
      <c r="C36" s="40"/>
      <c r="D36" s="40"/>
      <c r="E36" s="250">
        <f t="shared" si="1"/>
        <v>0</v>
      </c>
      <c r="F36" s="40"/>
      <c r="G36" s="40"/>
      <c r="H36" s="41">
        <f t="shared" si="0"/>
        <v>0</v>
      </c>
    </row>
    <row r="37" spans="1:8" s="20" customFormat="1">
      <c r="A37" s="248">
        <v>6.5</v>
      </c>
      <c r="B37" s="306" t="s">
        <v>321</v>
      </c>
      <c r="C37" s="40"/>
      <c r="D37" s="40"/>
      <c r="E37" s="250">
        <f t="shared" si="1"/>
        <v>0</v>
      </c>
      <c r="F37" s="40"/>
      <c r="G37" s="40"/>
      <c r="H37" s="41">
        <f t="shared" si="0"/>
        <v>0</v>
      </c>
    </row>
    <row r="38" spans="1:8" s="20" customFormat="1">
      <c r="A38" s="248">
        <v>6.6</v>
      </c>
      <c r="B38" s="306" t="s">
        <v>324</v>
      </c>
      <c r="C38" s="40"/>
      <c r="D38" s="40"/>
      <c r="E38" s="250">
        <f t="shared" si="1"/>
        <v>0</v>
      </c>
      <c r="F38" s="40"/>
      <c r="G38" s="40"/>
      <c r="H38" s="41">
        <f t="shared" si="0"/>
        <v>0</v>
      </c>
    </row>
    <row r="39" spans="1:8" s="20" customFormat="1">
      <c r="A39" s="248">
        <v>6.7</v>
      </c>
      <c r="B39" s="306" t="s">
        <v>325</v>
      </c>
      <c r="C39" s="40"/>
      <c r="D39" s="40"/>
      <c r="E39" s="250">
        <f t="shared" si="1"/>
        <v>0</v>
      </c>
      <c r="F39" s="40"/>
      <c r="G39" s="40"/>
      <c r="H39" s="41">
        <f t="shared" si="0"/>
        <v>0</v>
      </c>
    </row>
    <row r="40" spans="1:8" s="20" customFormat="1">
      <c r="A40" s="248">
        <v>7</v>
      </c>
      <c r="B40" s="252" t="s">
        <v>328</v>
      </c>
      <c r="C40" s="40"/>
      <c r="D40" s="40"/>
      <c r="E40" s="250">
        <f t="shared" si="1"/>
        <v>0</v>
      </c>
      <c r="F40" s="40"/>
      <c r="G40" s="40"/>
      <c r="H40" s="41">
        <f t="shared" si="0"/>
        <v>0</v>
      </c>
    </row>
    <row r="41" spans="1:8" s="20" customFormat="1">
      <c r="A41" s="248">
        <v>7.1</v>
      </c>
      <c r="B41" s="251" t="s">
        <v>329</v>
      </c>
      <c r="C41" s="40">
        <v>0</v>
      </c>
      <c r="D41" s="40">
        <v>0</v>
      </c>
      <c r="E41" s="250">
        <f t="shared" si="1"/>
        <v>0</v>
      </c>
      <c r="F41" s="40">
        <v>11426</v>
      </c>
      <c r="G41" s="40">
        <v>0</v>
      </c>
      <c r="H41" s="41">
        <f t="shared" si="0"/>
        <v>11426</v>
      </c>
    </row>
    <row r="42" spans="1:8" s="20" customFormat="1" ht="25.5">
      <c r="A42" s="248">
        <v>7.2</v>
      </c>
      <c r="B42" s="251" t="s">
        <v>330</v>
      </c>
      <c r="C42" s="40">
        <v>181931.77000000008</v>
      </c>
      <c r="D42" s="40">
        <v>1145761.78</v>
      </c>
      <c r="E42" s="250">
        <f t="shared" si="1"/>
        <v>1327693.55</v>
      </c>
      <c r="F42" s="40">
        <v>138904</v>
      </c>
      <c r="G42" s="40">
        <v>1434903</v>
      </c>
      <c r="H42" s="41">
        <f t="shared" si="0"/>
        <v>1573807</v>
      </c>
    </row>
    <row r="43" spans="1:8" s="20" customFormat="1" ht="25.5">
      <c r="A43" s="248">
        <v>7.3</v>
      </c>
      <c r="B43" s="251" t="s">
        <v>333</v>
      </c>
      <c r="C43" s="40">
        <v>19179</v>
      </c>
      <c r="D43" s="40">
        <v>74000</v>
      </c>
      <c r="E43" s="250">
        <f t="shared" si="1"/>
        <v>93179</v>
      </c>
      <c r="F43" s="40">
        <v>21051</v>
      </c>
      <c r="G43" s="40">
        <v>69069</v>
      </c>
      <c r="H43" s="41">
        <f t="shared" si="0"/>
        <v>90120</v>
      </c>
    </row>
    <row r="44" spans="1:8" s="20" customFormat="1" ht="25.5">
      <c r="A44" s="248">
        <v>7.4</v>
      </c>
      <c r="B44" s="251" t="s">
        <v>334</v>
      </c>
      <c r="C44" s="40">
        <v>235742</v>
      </c>
      <c r="D44" s="40">
        <v>1784656</v>
      </c>
      <c r="E44" s="250">
        <f t="shared" si="1"/>
        <v>2020398</v>
      </c>
      <c r="F44" s="40">
        <v>155087</v>
      </c>
      <c r="G44" s="40">
        <v>1764774</v>
      </c>
      <c r="H44" s="41">
        <f t="shared" si="0"/>
        <v>1919861</v>
      </c>
    </row>
    <row r="45" spans="1:8" s="20" customFormat="1">
      <c r="A45" s="248">
        <v>8</v>
      </c>
      <c r="B45" s="252" t="s">
        <v>311</v>
      </c>
      <c r="C45" s="40"/>
      <c r="D45" s="40"/>
      <c r="E45" s="250">
        <f t="shared" si="1"/>
        <v>0</v>
      </c>
      <c r="F45" s="40"/>
      <c r="G45" s="40"/>
      <c r="H45" s="41">
        <f t="shared" si="0"/>
        <v>0</v>
      </c>
    </row>
    <row r="46" spans="1:8" s="20" customFormat="1">
      <c r="A46" s="248">
        <v>8.1</v>
      </c>
      <c r="B46" s="304" t="s">
        <v>335</v>
      </c>
      <c r="C46" s="40"/>
      <c r="D46" s="40"/>
      <c r="E46" s="250">
        <f t="shared" si="1"/>
        <v>0</v>
      </c>
      <c r="F46" s="40"/>
      <c r="G46" s="40"/>
      <c r="H46" s="41">
        <f t="shared" si="0"/>
        <v>0</v>
      </c>
    </row>
    <row r="47" spans="1:8" s="20" customFormat="1">
      <c r="A47" s="248">
        <v>8.1999999999999993</v>
      </c>
      <c r="B47" s="304" t="s">
        <v>336</v>
      </c>
      <c r="C47" s="40"/>
      <c r="D47" s="40"/>
      <c r="E47" s="250">
        <f t="shared" si="1"/>
        <v>0</v>
      </c>
      <c r="F47" s="40"/>
      <c r="G47" s="40"/>
      <c r="H47" s="41">
        <f t="shared" si="0"/>
        <v>0</v>
      </c>
    </row>
    <row r="48" spans="1:8" s="20" customFormat="1">
      <c r="A48" s="248">
        <v>8.3000000000000007</v>
      </c>
      <c r="B48" s="304" t="s">
        <v>337</v>
      </c>
      <c r="C48" s="40"/>
      <c r="D48" s="40"/>
      <c r="E48" s="250">
        <f t="shared" si="1"/>
        <v>0</v>
      </c>
      <c r="F48" s="40"/>
      <c r="G48" s="40"/>
      <c r="H48" s="41">
        <f t="shared" si="0"/>
        <v>0</v>
      </c>
    </row>
    <row r="49" spans="1:8" s="20" customFormat="1">
      <c r="A49" s="248">
        <v>8.4</v>
      </c>
      <c r="B49" s="304" t="s">
        <v>338</v>
      </c>
      <c r="C49" s="40"/>
      <c r="D49" s="40"/>
      <c r="E49" s="250">
        <f t="shared" si="1"/>
        <v>0</v>
      </c>
      <c r="F49" s="40"/>
      <c r="G49" s="40"/>
      <c r="H49" s="41">
        <f t="shared" si="0"/>
        <v>0</v>
      </c>
    </row>
    <row r="50" spans="1:8" s="20" customFormat="1">
      <c r="A50" s="248">
        <v>8.5</v>
      </c>
      <c r="B50" s="304" t="s">
        <v>339</v>
      </c>
      <c r="C50" s="40"/>
      <c r="D50" s="40"/>
      <c r="E50" s="250">
        <f t="shared" si="1"/>
        <v>0</v>
      </c>
      <c r="F50" s="40"/>
      <c r="G50" s="40"/>
      <c r="H50" s="41">
        <f t="shared" si="0"/>
        <v>0</v>
      </c>
    </row>
    <row r="51" spans="1:8" s="20" customFormat="1">
      <c r="A51" s="248">
        <v>8.6</v>
      </c>
      <c r="B51" s="304" t="s">
        <v>340</v>
      </c>
      <c r="C51" s="40"/>
      <c r="D51" s="40"/>
      <c r="E51" s="250">
        <f t="shared" si="1"/>
        <v>0</v>
      </c>
      <c r="F51" s="40"/>
      <c r="G51" s="40"/>
      <c r="H51" s="41">
        <f t="shared" si="0"/>
        <v>0</v>
      </c>
    </row>
    <row r="52" spans="1:8" s="20" customFormat="1">
      <c r="A52" s="248">
        <v>8.6999999999999993</v>
      </c>
      <c r="B52" s="304" t="s">
        <v>341</v>
      </c>
      <c r="C52" s="40"/>
      <c r="D52" s="40"/>
      <c r="E52" s="250">
        <f t="shared" si="1"/>
        <v>0</v>
      </c>
      <c r="F52" s="40"/>
      <c r="G52" s="40"/>
      <c r="H52" s="41">
        <f t="shared" si="0"/>
        <v>0</v>
      </c>
    </row>
    <row r="53" spans="1:8" s="20" customFormat="1" ht="15" thickBot="1">
      <c r="A53" s="254">
        <v>9</v>
      </c>
      <c r="B53" s="255" t="s">
        <v>331</v>
      </c>
      <c r="C53" s="256"/>
      <c r="D53" s="256"/>
      <c r="E53" s="257">
        <f t="shared" si="1"/>
        <v>0</v>
      </c>
      <c r="F53" s="256"/>
      <c r="G53" s="256"/>
      <c r="H53" s="52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6" sqref="C6:D13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4" customWidth="1"/>
    <col min="12" max="16384" width="9.140625" style="54"/>
  </cols>
  <sheetData>
    <row r="1" spans="1:8">
      <c r="A1" s="2" t="s">
        <v>31</v>
      </c>
      <c r="B1" s="3" t="str">
        <f>'Info '!C2</f>
        <v>JSC " Halyk Bank Georgia"</v>
      </c>
      <c r="C1" s="3"/>
    </row>
    <row r="2" spans="1:8">
      <c r="A2" s="2" t="s">
        <v>32</v>
      </c>
      <c r="B2" s="498">
        <f>'1. key ratios '!B2</f>
        <v>43830</v>
      </c>
      <c r="C2" s="6"/>
      <c r="D2" s="7"/>
      <c r="E2" s="88"/>
      <c r="F2" s="88"/>
      <c r="G2" s="88"/>
      <c r="H2" s="88"/>
    </row>
    <row r="3" spans="1:8">
      <c r="A3" s="2"/>
      <c r="B3" s="3"/>
      <c r="C3" s="6"/>
      <c r="D3" s="7"/>
      <c r="E3" s="88"/>
      <c r="F3" s="88"/>
      <c r="G3" s="88"/>
      <c r="H3" s="88"/>
    </row>
    <row r="4" spans="1:8" ht="15" customHeight="1" thickBot="1">
      <c r="A4" s="7" t="s">
        <v>205</v>
      </c>
      <c r="B4" s="191" t="s">
        <v>305</v>
      </c>
      <c r="D4" s="89" t="s">
        <v>74</v>
      </c>
    </row>
    <row r="5" spans="1:8" ht="15" customHeight="1">
      <c r="A5" s="289" t="s">
        <v>7</v>
      </c>
      <c r="B5" s="290"/>
      <c r="C5" s="413" t="s">
        <v>514</v>
      </c>
      <c r="D5" s="414" t="s">
        <v>511</v>
      </c>
    </row>
    <row r="6" spans="1:8" ht="15" customHeight="1">
      <c r="A6" s="90">
        <v>1</v>
      </c>
      <c r="B6" s="404" t="s">
        <v>309</v>
      </c>
      <c r="C6" s="406">
        <f>C7+C9+C10</f>
        <v>481784667.28399992</v>
      </c>
      <c r="D6" s="407">
        <f>D7+D9+D10</f>
        <v>486529028.01799995</v>
      </c>
    </row>
    <row r="7" spans="1:8" ht="15" customHeight="1">
      <c r="A7" s="90">
        <v>1.1000000000000001</v>
      </c>
      <c r="B7" s="404" t="s">
        <v>204</v>
      </c>
      <c r="C7" s="408">
        <v>471763509.7019999</v>
      </c>
      <c r="D7" s="409">
        <v>471831367.30799997</v>
      </c>
    </row>
    <row r="8" spans="1:8">
      <c r="A8" s="90" t="s">
        <v>15</v>
      </c>
      <c r="B8" s="404" t="s">
        <v>203</v>
      </c>
      <c r="C8" s="408"/>
      <c r="D8" s="409"/>
    </row>
    <row r="9" spans="1:8" ht="15" customHeight="1">
      <c r="A9" s="90">
        <v>1.2</v>
      </c>
      <c r="B9" s="405" t="s">
        <v>202</v>
      </c>
      <c r="C9" s="408">
        <v>9666744.4020000007</v>
      </c>
      <c r="D9" s="409">
        <v>14578318.710000001</v>
      </c>
    </row>
    <row r="10" spans="1:8" ht="15" customHeight="1">
      <c r="A10" s="90">
        <v>1.3</v>
      </c>
      <c r="B10" s="404" t="s">
        <v>29</v>
      </c>
      <c r="C10" s="410">
        <v>354413.18</v>
      </c>
      <c r="D10" s="409">
        <v>119342</v>
      </c>
    </row>
    <row r="11" spans="1:8" ht="15" customHeight="1">
      <c r="A11" s="90">
        <v>2</v>
      </c>
      <c r="B11" s="404" t="s">
        <v>306</v>
      </c>
      <c r="C11" s="408">
        <v>794475.60521839664</v>
      </c>
      <c r="D11" s="409">
        <v>699946.29202256794</v>
      </c>
    </row>
    <row r="12" spans="1:8" ht="15" customHeight="1">
      <c r="A12" s="90">
        <v>3</v>
      </c>
      <c r="B12" s="404" t="s">
        <v>307</v>
      </c>
      <c r="C12" s="410">
        <v>49679861.618749999</v>
      </c>
      <c r="D12" s="409">
        <v>46403225.368749999</v>
      </c>
    </row>
    <row r="13" spans="1:8" ht="15" customHeight="1" thickBot="1">
      <c r="A13" s="92">
        <v>4</v>
      </c>
      <c r="B13" s="93" t="s">
        <v>308</v>
      </c>
      <c r="C13" s="411">
        <f>C6+C11+C12</f>
        <v>532259004.50796831</v>
      </c>
      <c r="D13" s="412">
        <f>D6+D11+D12</f>
        <v>533632199.67877251</v>
      </c>
    </row>
    <row r="14" spans="1:8">
      <c r="B14" s="96"/>
    </row>
    <row r="15" spans="1:8">
      <c r="B15" s="97"/>
    </row>
    <row r="16" spans="1:8">
      <c r="B16" s="97"/>
    </row>
    <row r="17" spans="1:4" ht="11.25">
      <c r="A17" s="54"/>
      <c r="B17" s="54"/>
      <c r="C17" s="54"/>
      <c r="D17" s="54"/>
    </row>
    <row r="18" spans="1:4" ht="11.25">
      <c r="A18" s="54"/>
      <c r="B18" s="54"/>
      <c r="C18" s="54"/>
      <c r="D18" s="54"/>
    </row>
    <row r="19" spans="1:4" ht="11.25">
      <c r="A19" s="54"/>
      <c r="B19" s="54"/>
      <c r="C19" s="54"/>
      <c r="D19" s="54"/>
    </row>
    <row r="20" spans="1:4" ht="11.25">
      <c r="A20" s="54"/>
      <c r="B20" s="54"/>
      <c r="C20" s="54"/>
      <c r="D20" s="54"/>
    </row>
    <row r="21" spans="1:4" ht="11.25">
      <c r="A21" s="54"/>
      <c r="B21" s="54"/>
      <c r="C21" s="54"/>
      <c r="D21" s="54"/>
    </row>
    <row r="22" spans="1:4" ht="11.25">
      <c r="A22" s="54"/>
      <c r="B22" s="54"/>
      <c r="C22" s="54"/>
      <c r="D22" s="54"/>
    </row>
    <row r="23" spans="1:4" ht="11.25">
      <c r="A23" s="54"/>
      <c r="B23" s="54"/>
      <c r="C23" s="54"/>
      <c r="D23" s="54"/>
    </row>
    <row r="24" spans="1:4" ht="11.25">
      <c r="A24" s="54"/>
      <c r="B24" s="54"/>
      <c r="C24" s="54"/>
      <c r="D24" s="54"/>
    </row>
    <row r="25" spans="1:4" ht="11.25">
      <c r="A25" s="54"/>
      <c r="B25" s="54"/>
      <c r="C25" s="54"/>
      <c r="D25" s="54"/>
    </row>
    <row r="26" spans="1:4" ht="11.25">
      <c r="A26" s="54"/>
      <c r="B26" s="54"/>
      <c r="C26" s="54"/>
      <c r="D26" s="54"/>
    </row>
    <row r="27" spans="1:4" ht="11.25">
      <c r="A27" s="54"/>
      <c r="B27" s="54"/>
      <c r="C27" s="54"/>
      <c r="D27" s="54"/>
    </row>
    <row r="28" spans="1:4" ht="11.25">
      <c r="A28" s="54"/>
      <c r="B28" s="54"/>
      <c r="C28" s="54"/>
      <c r="D28" s="54"/>
    </row>
    <row r="29" spans="1:4" ht="11.25">
      <c r="A29" s="54"/>
      <c r="B29" s="54"/>
      <c r="C29" s="54"/>
      <c r="D29" s="5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33" sqref="C33:C34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31</v>
      </c>
      <c r="B1" s="4" t="str">
        <f>'Info '!C2</f>
        <v>JSC " Halyk Bank Georgia"</v>
      </c>
    </row>
    <row r="2" spans="1:8">
      <c r="A2" s="2" t="s">
        <v>32</v>
      </c>
      <c r="B2" s="498">
        <f>'1. key ratios '!B2</f>
        <v>43830</v>
      </c>
    </row>
    <row r="4" spans="1:8" ht="16.5" customHeight="1" thickBot="1">
      <c r="A4" s="98" t="s">
        <v>81</v>
      </c>
      <c r="B4" s="99" t="s">
        <v>275</v>
      </c>
      <c r="C4" s="100"/>
    </row>
    <row r="5" spans="1:8">
      <c r="A5" s="101"/>
      <c r="B5" s="529" t="s">
        <v>82</v>
      </c>
      <c r="C5" s="530"/>
    </row>
    <row r="6" spans="1:8">
      <c r="A6" s="102">
        <v>1</v>
      </c>
      <c r="B6" s="103" t="s">
        <v>496</v>
      </c>
      <c r="C6" s="104"/>
    </row>
    <row r="7" spans="1:8">
      <c r="A7" s="102">
        <v>2</v>
      </c>
      <c r="B7" s="103" t="s">
        <v>512</v>
      </c>
      <c r="C7" s="104"/>
    </row>
    <row r="8" spans="1:8">
      <c r="A8" s="102">
        <v>3</v>
      </c>
      <c r="B8" s="103" t="s">
        <v>507</v>
      </c>
      <c r="C8" s="104"/>
    </row>
    <row r="9" spans="1:8">
      <c r="A9" s="102">
        <v>4</v>
      </c>
      <c r="B9" s="103" t="s">
        <v>497</v>
      </c>
      <c r="C9" s="104"/>
    </row>
    <row r="10" spans="1:8">
      <c r="A10" s="102">
        <v>5</v>
      </c>
      <c r="B10" s="103" t="s">
        <v>498</v>
      </c>
      <c r="C10" s="104"/>
    </row>
    <row r="11" spans="1:8">
      <c r="A11" s="102">
        <v>6</v>
      </c>
      <c r="B11" s="103"/>
      <c r="C11" s="104"/>
    </row>
    <row r="12" spans="1:8">
      <c r="A12" s="102">
        <v>7</v>
      </c>
      <c r="B12" s="103"/>
      <c r="C12" s="104"/>
      <c r="H12" s="105"/>
    </row>
    <row r="13" spans="1:8">
      <c r="A13" s="102">
        <v>8</v>
      </c>
      <c r="B13" s="103"/>
      <c r="C13" s="104"/>
    </row>
    <row r="14" spans="1:8">
      <c r="A14" s="102">
        <v>9</v>
      </c>
      <c r="B14" s="103"/>
      <c r="C14" s="104"/>
    </row>
    <row r="15" spans="1:8">
      <c r="A15" s="102">
        <v>10</v>
      </c>
      <c r="B15" s="103"/>
      <c r="C15" s="104"/>
    </row>
    <row r="16" spans="1:8">
      <c r="A16" s="102"/>
      <c r="B16" s="531"/>
      <c r="C16" s="532"/>
    </row>
    <row r="17" spans="1:3">
      <c r="A17" s="102"/>
      <c r="B17" s="533" t="s">
        <v>83</v>
      </c>
      <c r="C17" s="534"/>
    </row>
    <row r="18" spans="1:3">
      <c r="A18" s="102">
        <v>1</v>
      </c>
      <c r="B18" s="103" t="s">
        <v>499</v>
      </c>
      <c r="C18" s="106"/>
    </row>
    <row r="19" spans="1:3">
      <c r="A19" s="102">
        <v>2</v>
      </c>
      <c r="B19" s="103" t="s">
        <v>500</v>
      </c>
      <c r="C19" s="106"/>
    </row>
    <row r="20" spans="1:3">
      <c r="A20" s="102">
        <v>3</v>
      </c>
      <c r="B20" s="103" t="s">
        <v>501</v>
      </c>
      <c r="C20" s="106"/>
    </row>
    <row r="21" spans="1:3">
      <c r="A21" s="102">
        <v>4</v>
      </c>
      <c r="B21" s="103" t="s">
        <v>502</v>
      </c>
      <c r="C21" s="106"/>
    </row>
    <row r="22" spans="1:3">
      <c r="A22" s="102">
        <v>5</v>
      </c>
      <c r="B22" s="103" t="s">
        <v>503</v>
      </c>
      <c r="C22" s="106"/>
    </row>
    <row r="23" spans="1:3">
      <c r="A23" s="102">
        <v>6</v>
      </c>
      <c r="B23" s="103"/>
      <c r="C23" s="106"/>
    </row>
    <row r="24" spans="1:3">
      <c r="A24" s="102">
        <v>7</v>
      </c>
      <c r="B24" s="103"/>
      <c r="C24" s="106"/>
    </row>
    <row r="25" spans="1:3">
      <c r="A25" s="102">
        <v>8</v>
      </c>
      <c r="B25" s="103"/>
      <c r="C25" s="106"/>
    </row>
    <row r="26" spans="1:3">
      <c r="A26" s="102">
        <v>9</v>
      </c>
      <c r="B26" s="103"/>
      <c r="C26" s="106"/>
    </row>
    <row r="27" spans="1:3" ht="15.75" customHeight="1">
      <c r="A27" s="102">
        <v>10</v>
      </c>
      <c r="B27" s="103"/>
      <c r="C27" s="107"/>
    </row>
    <row r="28" spans="1:3" ht="15.75" customHeight="1">
      <c r="A28" s="102"/>
      <c r="B28" s="103"/>
      <c r="C28" s="107"/>
    </row>
    <row r="29" spans="1:3" ht="30" customHeight="1">
      <c r="A29" s="102"/>
      <c r="B29" s="533" t="s">
        <v>84</v>
      </c>
      <c r="C29" s="534"/>
    </row>
    <row r="30" spans="1:3">
      <c r="A30" s="102">
        <v>1</v>
      </c>
      <c r="B30" s="103" t="s">
        <v>504</v>
      </c>
      <c r="C30" s="500">
        <v>1</v>
      </c>
    </row>
    <row r="31" spans="1:3" ht="15.75" customHeight="1">
      <c r="A31" s="102"/>
      <c r="B31" s="103"/>
      <c r="C31" s="104"/>
    </row>
    <row r="32" spans="1:3" ht="29.25" customHeight="1">
      <c r="A32" s="102"/>
      <c r="B32" s="533" t="s">
        <v>85</v>
      </c>
      <c r="C32" s="534"/>
    </row>
    <row r="33" spans="1:3">
      <c r="A33" s="102">
        <v>1</v>
      </c>
      <c r="B33" s="103" t="s">
        <v>505</v>
      </c>
      <c r="C33" s="500">
        <v>0.32259257945332248</v>
      </c>
    </row>
    <row r="34" spans="1:3" ht="15" thickBot="1">
      <c r="A34" s="108">
        <v>2</v>
      </c>
      <c r="B34" s="109" t="s">
        <v>506</v>
      </c>
      <c r="C34" s="501">
        <v>0.32259257945332248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8" sqref="C8:E21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38" t="s">
        <v>31</v>
      </c>
      <c r="B1" s="339" t="str">
        <f>'Info '!C2</f>
        <v>JSC " Halyk Bank Georgia"</v>
      </c>
      <c r="C1" s="124"/>
      <c r="D1" s="124"/>
      <c r="E1" s="124"/>
      <c r="F1" s="20"/>
    </row>
    <row r="2" spans="1:7" s="110" customFormat="1" ht="15.75" customHeight="1">
      <c r="A2" s="338" t="s">
        <v>32</v>
      </c>
      <c r="B2" s="498">
        <f>'1. key ratios '!B2</f>
        <v>43830</v>
      </c>
    </row>
    <row r="3" spans="1:7" s="110" customFormat="1" ht="15.75" customHeight="1">
      <c r="A3" s="338"/>
    </row>
    <row r="4" spans="1:7" s="110" customFormat="1" ht="15.75" customHeight="1" thickBot="1">
      <c r="A4" s="340" t="s">
        <v>209</v>
      </c>
      <c r="B4" s="539" t="s">
        <v>355</v>
      </c>
      <c r="C4" s="540"/>
      <c r="D4" s="540"/>
      <c r="E4" s="540"/>
    </row>
    <row r="5" spans="1:7" s="114" customFormat="1" ht="17.45" customHeight="1">
      <c r="A5" s="269"/>
      <c r="B5" s="270"/>
      <c r="C5" s="112" t="s">
        <v>0</v>
      </c>
      <c r="D5" s="112" t="s">
        <v>1</v>
      </c>
      <c r="E5" s="113" t="s">
        <v>2</v>
      </c>
    </row>
    <row r="6" spans="1:7" s="20" customFormat="1" ht="14.45" customHeight="1">
      <c r="A6" s="341"/>
      <c r="B6" s="535" t="s">
        <v>362</v>
      </c>
      <c r="C6" s="535" t="s">
        <v>95</v>
      </c>
      <c r="D6" s="537" t="s">
        <v>208</v>
      </c>
      <c r="E6" s="538"/>
      <c r="G6" s="5"/>
    </row>
    <row r="7" spans="1:7" s="20" customFormat="1" ht="99.6" customHeight="1">
      <c r="A7" s="341"/>
      <c r="B7" s="536"/>
      <c r="C7" s="535"/>
      <c r="D7" s="379" t="s">
        <v>207</v>
      </c>
      <c r="E7" s="380" t="s">
        <v>363</v>
      </c>
      <c r="G7" s="5"/>
    </row>
    <row r="8" spans="1:7">
      <c r="A8" s="342">
        <v>1</v>
      </c>
      <c r="B8" s="381" t="s">
        <v>36</v>
      </c>
      <c r="C8" s="382">
        <v>7001168</v>
      </c>
      <c r="D8" s="382"/>
      <c r="E8" s="383">
        <v>7001168</v>
      </c>
      <c r="F8" s="20"/>
    </row>
    <row r="9" spans="1:7">
      <c r="A9" s="342">
        <v>2</v>
      </c>
      <c r="B9" s="381" t="s">
        <v>37</v>
      </c>
      <c r="C9" s="382">
        <v>38774332</v>
      </c>
      <c r="D9" s="382"/>
      <c r="E9" s="383">
        <v>38774332</v>
      </c>
      <c r="F9" s="20"/>
    </row>
    <row r="10" spans="1:7">
      <c r="A10" s="342">
        <v>3</v>
      </c>
      <c r="B10" s="381" t="s">
        <v>38</v>
      </c>
      <c r="C10" s="382">
        <v>23363443</v>
      </c>
      <c r="D10" s="382"/>
      <c r="E10" s="383">
        <v>23363443</v>
      </c>
      <c r="F10" s="20"/>
    </row>
    <row r="11" spans="1:7">
      <c r="A11" s="342">
        <v>4</v>
      </c>
      <c r="B11" s="381" t="s">
        <v>39</v>
      </c>
      <c r="C11" s="382"/>
      <c r="D11" s="382"/>
      <c r="E11" s="383">
        <v>0</v>
      </c>
      <c r="F11" s="20"/>
    </row>
    <row r="12" spans="1:7">
      <c r="A12" s="342">
        <v>5</v>
      </c>
      <c r="B12" s="381" t="s">
        <v>40</v>
      </c>
      <c r="C12" s="382">
        <v>13633029</v>
      </c>
      <c r="D12" s="382"/>
      <c r="E12" s="383">
        <v>13633029</v>
      </c>
      <c r="F12" s="20"/>
    </row>
    <row r="13" spans="1:7">
      <c r="A13" s="342">
        <v>6.1</v>
      </c>
      <c r="B13" s="384" t="s">
        <v>41</v>
      </c>
      <c r="C13" s="385">
        <v>425998929</v>
      </c>
      <c r="D13" s="382"/>
      <c r="E13" s="383">
        <v>425998929</v>
      </c>
      <c r="F13" s="20"/>
    </row>
    <row r="14" spans="1:7">
      <c r="A14" s="342">
        <v>6.2</v>
      </c>
      <c r="B14" s="386" t="s">
        <v>42</v>
      </c>
      <c r="C14" s="385">
        <v>-22655158</v>
      </c>
      <c r="D14" s="382"/>
      <c r="E14" s="383">
        <v>-22655158</v>
      </c>
      <c r="F14" s="20"/>
    </row>
    <row r="15" spans="1:7">
      <c r="A15" s="342">
        <v>6</v>
      </c>
      <c r="B15" s="381" t="s">
        <v>43</v>
      </c>
      <c r="C15" s="382">
        <v>403343771</v>
      </c>
      <c r="D15" s="382"/>
      <c r="E15" s="383">
        <v>403343771</v>
      </c>
      <c r="F15" s="20"/>
    </row>
    <row r="16" spans="1:7">
      <c r="A16" s="342">
        <v>7</v>
      </c>
      <c r="B16" s="381" t="s">
        <v>44</v>
      </c>
      <c r="C16" s="382">
        <v>2452738</v>
      </c>
      <c r="D16" s="382"/>
      <c r="E16" s="383">
        <v>2452738</v>
      </c>
      <c r="F16" s="20"/>
    </row>
    <row r="17" spans="1:7">
      <c r="A17" s="342">
        <v>8</v>
      </c>
      <c r="B17" s="381" t="s">
        <v>206</v>
      </c>
      <c r="C17" s="382">
        <v>477491</v>
      </c>
      <c r="D17" s="382"/>
      <c r="E17" s="383">
        <v>477491</v>
      </c>
      <c r="F17" s="343"/>
      <c r="G17" s="118"/>
    </row>
    <row r="18" spans="1:7">
      <c r="A18" s="342">
        <v>9</v>
      </c>
      <c r="B18" s="381" t="s">
        <v>45</v>
      </c>
      <c r="C18" s="382">
        <v>54000</v>
      </c>
      <c r="D18" s="382"/>
      <c r="E18" s="383">
        <v>54000</v>
      </c>
      <c r="F18" s="20"/>
      <c r="G18" s="118"/>
    </row>
    <row r="19" spans="1:7">
      <c r="A19" s="342">
        <v>10</v>
      </c>
      <c r="B19" s="381" t="s">
        <v>46</v>
      </c>
      <c r="C19" s="382">
        <v>19200419</v>
      </c>
      <c r="D19" s="382">
        <v>3571037</v>
      </c>
      <c r="E19" s="383">
        <v>15629382</v>
      </c>
      <c r="F19" s="20"/>
      <c r="G19" s="118"/>
    </row>
    <row r="20" spans="1:7">
      <c r="A20" s="342">
        <v>11</v>
      </c>
      <c r="B20" s="381" t="s">
        <v>47</v>
      </c>
      <c r="C20" s="382">
        <v>4995126.9249999523</v>
      </c>
      <c r="D20" s="382"/>
      <c r="E20" s="383">
        <v>4995126.9249999523</v>
      </c>
      <c r="F20" s="20"/>
    </row>
    <row r="21" spans="1:7" ht="26.25" thickBot="1">
      <c r="A21" s="212"/>
      <c r="B21" s="344" t="s">
        <v>365</v>
      </c>
      <c r="C21" s="271">
        <f>SUM(C8:C12, C15:C20)</f>
        <v>513295517.92499995</v>
      </c>
      <c r="D21" s="271">
        <f>SUM(D8:D12, D15:D20)</f>
        <v>3571037</v>
      </c>
      <c r="E21" s="387">
        <f>SUM(E8:E12, E15:E20)</f>
        <v>509724480.92499995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9"/>
      <c r="F25" s="5"/>
      <c r="G25" s="5"/>
    </row>
    <row r="26" spans="1:7" s="4" customFormat="1">
      <c r="B26" s="119"/>
      <c r="F26" s="5"/>
      <c r="G26" s="5"/>
    </row>
    <row r="27" spans="1:7" s="4" customFormat="1">
      <c r="B27" s="119"/>
      <c r="F27" s="5"/>
      <c r="G27" s="5"/>
    </row>
    <row r="28" spans="1:7" s="4" customFormat="1">
      <c r="B28" s="119"/>
      <c r="F28" s="5"/>
      <c r="G28" s="5"/>
    </row>
    <row r="29" spans="1:7" s="4" customFormat="1">
      <c r="B29" s="119"/>
      <c r="F29" s="5"/>
      <c r="G29" s="5"/>
    </row>
    <row r="30" spans="1:7" s="4" customFormat="1">
      <c r="B30" s="119"/>
      <c r="F30" s="5"/>
      <c r="G30" s="5"/>
    </row>
    <row r="31" spans="1:7" s="4" customFormat="1">
      <c r="B31" s="119"/>
      <c r="F31" s="5"/>
      <c r="G31" s="5"/>
    </row>
    <row r="32" spans="1:7" s="4" customFormat="1">
      <c r="B32" s="119"/>
      <c r="F32" s="5"/>
      <c r="G32" s="5"/>
    </row>
    <row r="33" spans="2:7" s="4" customFormat="1">
      <c r="B33" s="119"/>
      <c r="F33" s="5"/>
      <c r="G33" s="5"/>
    </row>
    <row r="34" spans="2:7" s="4" customFormat="1">
      <c r="B34" s="119"/>
      <c r="F34" s="5"/>
      <c r="G34" s="5"/>
    </row>
    <row r="35" spans="2:7" s="4" customFormat="1">
      <c r="B35" s="119"/>
      <c r="F35" s="5"/>
      <c r="G35" s="5"/>
    </row>
    <row r="36" spans="2:7" s="4" customFormat="1">
      <c r="B36" s="119"/>
      <c r="F36" s="5"/>
      <c r="G36" s="5"/>
    </row>
    <row r="37" spans="2:7" s="4" customFormat="1">
      <c r="B37" s="119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1" sqref="C1:C1048576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31</v>
      </c>
      <c r="B1" s="4" t="str">
        <f>'Info '!C2</f>
        <v>JSC " Halyk Bank Georgia"</v>
      </c>
    </row>
    <row r="2" spans="1:6" s="110" customFormat="1" ht="15.75" customHeight="1">
      <c r="A2" s="2" t="s">
        <v>32</v>
      </c>
      <c r="B2" s="498">
        <f>'1. key ratios '!B2</f>
        <v>43830</v>
      </c>
      <c r="C2" s="4"/>
      <c r="D2" s="4"/>
      <c r="E2" s="4"/>
      <c r="F2" s="4"/>
    </row>
    <row r="3" spans="1:6" s="110" customFormat="1" ht="15.75" customHeight="1">
      <c r="C3" s="4"/>
      <c r="D3" s="4"/>
      <c r="E3" s="4"/>
      <c r="F3" s="4"/>
    </row>
    <row r="4" spans="1:6" s="110" customFormat="1" ht="13.5" thickBot="1">
      <c r="A4" s="110" t="s">
        <v>86</v>
      </c>
      <c r="B4" s="345" t="s">
        <v>342</v>
      </c>
      <c r="C4" s="111" t="s">
        <v>74</v>
      </c>
      <c r="D4" s="4"/>
      <c r="E4" s="4"/>
      <c r="F4" s="4"/>
    </row>
    <row r="5" spans="1:6">
      <c r="A5" s="276">
        <v>1</v>
      </c>
      <c r="B5" s="346" t="s">
        <v>364</v>
      </c>
      <c r="C5" s="277">
        <f>'7. LI1 '!E21</f>
        <v>509724480.92499995</v>
      </c>
    </row>
    <row r="6" spans="1:6" s="278" customFormat="1">
      <c r="A6" s="120">
        <v>2.1</v>
      </c>
      <c r="B6" s="273" t="s">
        <v>343</v>
      </c>
      <c r="C6" s="200">
        <v>39391920.960000001</v>
      </c>
    </row>
    <row r="7" spans="1:6" s="96" customFormat="1" outlineLevel="1">
      <c r="A7" s="90">
        <v>2.2000000000000002</v>
      </c>
      <c r="B7" s="91" t="s">
        <v>344</v>
      </c>
      <c r="C7" s="279"/>
    </row>
    <row r="8" spans="1:6" s="96" customFormat="1" ht="25.5">
      <c r="A8" s="90">
        <v>3</v>
      </c>
      <c r="B8" s="274" t="s">
        <v>345</v>
      </c>
      <c r="C8" s="280">
        <f>SUM(C5:C7)</f>
        <v>549116401.88499999</v>
      </c>
    </row>
    <row r="9" spans="1:6" s="278" customFormat="1">
      <c r="A9" s="120">
        <v>4</v>
      </c>
      <c r="B9" s="122" t="s">
        <v>89</v>
      </c>
      <c r="C9" s="200">
        <v>7240933.5300000003</v>
      </c>
    </row>
    <row r="10" spans="1:6" s="96" customFormat="1" outlineLevel="1">
      <c r="A10" s="90">
        <v>5.0999999999999996</v>
      </c>
      <c r="B10" s="91" t="s">
        <v>346</v>
      </c>
      <c r="C10" s="279">
        <v>-29161275.671</v>
      </c>
    </row>
    <row r="11" spans="1:6" s="96" customFormat="1" outlineLevel="1">
      <c r="A11" s="90">
        <v>5.2</v>
      </c>
      <c r="B11" s="91" t="s">
        <v>347</v>
      </c>
      <c r="C11" s="279"/>
    </row>
    <row r="12" spans="1:6" s="96" customFormat="1">
      <c r="A12" s="90">
        <v>6</v>
      </c>
      <c r="B12" s="272" t="s">
        <v>88</v>
      </c>
      <c r="C12" s="279"/>
    </row>
    <row r="13" spans="1:6" s="96" customFormat="1" ht="13.5" thickBot="1">
      <c r="A13" s="92">
        <v>7</v>
      </c>
      <c r="B13" s="275" t="s">
        <v>293</v>
      </c>
      <c r="C13" s="281">
        <f>SUM(C8:C12)</f>
        <v>527196059.74399996</v>
      </c>
    </row>
    <row r="15" spans="1:6">
      <c r="A15" s="296"/>
      <c r="B15" s="296"/>
    </row>
    <row r="16" spans="1:6">
      <c r="A16" s="296"/>
      <c r="B16" s="296"/>
    </row>
    <row r="17" spans="1:5" ht="15">
      <c r="A17" s="291"/>
      <c r="B17" s="292"/>
      <c r="C17" s="296"/>
      <c r="D17" s="296"/>
      <c r="E17" s="296"/>
    </row>
    <row r="18" spans="1:5" ht="15">
      <c r="A18" s="297"/>
      <c r="B18" s="298"/>
      <c r="C18" s="296"/>
      <c r="D18" s="296"/>
      <c r="E18" s="296"/>
    </row>
    <row r="19" spans="1:5">
      <c r="A19" s="299"/>
      <c r="B19" s="293"/>
      <c r="C19" s="296"/>
      <c r="D19" s="296"/>
      <c r="E19" s="296"/>
    </row>
    <row r="20" spans="1:5">
      <c r="A20" s="300"/>
      <c r="B20" s="294"/>
      <c r="C20" s="296"/>
      <c r="D20" s="296"/>
      <c r="E20" s="296"/>
    </row>
    <row r="21" spans="1:5">
      <c r="A21" s="300"/>
      <c r="B21" s="298"/>
      <c r="C21" s="296"/>
      <c r="D21" s="296"/>
      <c r="E21" s="296"/>
    </row>
    <row r="22" spans="1:5">
      <c r="A22" s="299"/>
      <c r="B22" s="295"/>
      <c r="C22" s="296"/>
      <c r="D22" s="296"/>
      <c r="E22" s="296"/>
    </row>
    <row r="23" spans="1:5">
      <c r="A23" s="300"/>
      <c r="B23" s="294"/>
      <c r="C23" s="296"/>
      <c r="D23" s="296"/>
      <c r="E23" s="296"/>
    </row>
    <row r="24" spans="1:5">
      <c r="A24" s="300"/>
      <c r="B24" s="294"/>
      <c r="C24" s="296"/>
      <c r="D24" s="296"/>
      <c r="E24" s="296"/>
    </row>
    <row r="25" spans="1:5">
      <c r="A25" s="300"/>
      <c r="B25" s="301"/>
      <c r="C25" s="296"/>
      <c r="D25" s="296"/>
      <c r="E25" s="296"/>
    </row>
    <row r="26" spans="1:5">
      <c r="A26" s="300"/>
      <c r="B26" s="298"/>
      <c r="C26" s="296"/>
      <c r="D26" s="296"/>
      <c r="E26" s="296"/>
    </row>
    <row r="27" spans="1:5">
      <c r="A27" s="296"/>
      <c r="B27" s="302"/>
      <c r="C27" s="296"/>
      <c r="D27" s="296"/>
      <c r="E27" s="296"/>
    </row>
    <row r="28" spans="1:5">
      <c r="A28" s="296"/>
      <c r="B28" s="302"/>
      <c r="C28" s="296"/>
      <c r="D28" s="296"/>
      <c r="E28" s="296"/>
    </row>
    <row r="29" spans="1:5">
      <c r="A29" s="296"/>
      <c r="B29" s="302"/>
      <c r="C29" s="296"/>
      <c r="D29" s="296"/>
      <c r="E29" s="296"/>
    </row>
    <row r="30" spans="1:5">
      <c r="A30" s="296"/>
      <c r="B30" s="302"/>
      <c r="C30" s="296"/>
      <c r="D30" s="296"/>
      <c r="E30" s="296"/>
    </row>
    <row r="31" spans="1:5">
      <c r="A31" s="296"/>
      <c r="B31" s="302"/>
      <c r="C31" s="296"/>
      <c r="D31" s="296"/>
      <c r="E31" s="296"/>
    </row>
    <row r="32" spans="1:5">
      <c r="A32" s="296"/>
      <c r="B32" s="302"/>
      <c r="C32" s="296"/>
      <c r="D32" s="296"/>
      <c r="E32" s="296"/>
    </row>
    <row r="33" spans="1:5">
      <c r="A33" s="296"/>
      <c r="B33" s="302"/>
      <c r="C33" s="296"/>
      <c r="D33" s="296"/>
      <c r="E33" s="296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qK9h8bflqzrzW/78VgLzfWpjX0WPu/OAFkt0jj6UcUQ=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YA13zPyRX9nHjhzMDlnW/PVSVPbSOqcBAsBDRE5HM0A=</DigestValue>
    </Reference>
  </SignedInfo>
  <SignatureValue>td5Kde0u1+cXtGiOsTl1hzUBj9ylGp0E+6sNa88JsorFapVkDNkWgEnQLSGk6uoub0Gnd2J9RrAO
3p/vKPo+y+asjTOyvv6IlDWDYkD0jmq/Ruwyc0WPCo+tsTG4+l1VE+Kc+IsgLIBuSV8PYb3V8yiG
pWZjeGM6cxFAZg2PnPa5IYK2kQrwkCdaOp72RHqhUHHrCNW9qpjV/dCbCaJTSaaY3XborA3Us7vb
FkUwDePye58WmPfLL3/aDC1b5rB8FR0CyotFpC2a9IvoPqRyDWEVWTNKrnEYGVNkhLPU+GN32ckG
+OGEhJ+5C4iMzYB3RIgkcsUjspz7OE8g7balYA==</SignatureValue>
  <KeyInfo>
    <X509Data>
      <X509Certificate>MIIGSjCCBTKgAwIBAgIKSKNdHAACAAEMwTANBgkqhkiG9w0BAQsFADBKMRIwEAYKCZImiZPyLGQBGRYCZ2UxEzARBgoJkiaJk/IsZAEZFgNuYmcxHzAdBgNVBAMTFk5CRyBDbGFzcyAyIElOVCBTdWIgQ0EwHhcNMTkwMjE4MTIxMzMyWhcNMjEwMjE3MTIxMzMyWjBIMR8wHQYDVQQKExZKU0MgSGFseWsgQmFuayBHZW9yZ2lhMSUwIwYDVQQDExxCSEIgLSBHdWxuYXJhIE1hcnNoYW5pc2h2aWxpMIIBIjANBgkqhkiG9w0BAQEFAAOCAQ8AMIIBCgKCAQEAyhCHRPgOMwBXPuRM3vL8NoyUCV4Mea+/jRmsU2PBmNX+aASFAi7u/1OOwfa20SkwwRb2p33uMqOUomO28ma+v1a7LO5YNlDIsvok84Mx1kOkTI43AFU/krvB7dBTe9IZvIa2NUPV+ZTIvlcTYC7ZAbe8YB0qsqrvnGQAXUx5pX/YDP0ndyQDTGBxJBMpfs+MzVQcNo1HfokqgHYFsRvVRkOIywYhiptPeV6EM8ciSElHhwDdlxTroQesbeTk7rI3ZOEeIMDtHa6lZ8WF8a5WEJe7ITJyCnNmyxbWTCLwqwh0+R0VMrzKxlaMwgI6L6WZNRphatnZrE7V5GH6e2216QIDAQABo4IDMjCCAy4wPAYJKwYBBAGCNxUHBC8wLQYlKwYBBAGCNxUI5rJgg431RIaBmQmDuKFKg76EcQSBz5ARhq+eEQIBZAIBGzAdBgNVHSUEFjAUBggrBgEFBQcDAgYIKwYBBQUHAwQwCwYDVR0PBAQDAgeAMCcGCSsGAQQBgjcVCgQaMBgwCgYIKwYBBQUHAwIwCgYIKwYBBQUHAwQwHQYDVR0OBBYEFMcGahGI2BEH3P06mB21hWVTMIiH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68XWeflq2Nvgnjx0B9jXpsb58plQD5hNiH5ur+b0agByvJlDUY4Q5tfRFghLn4emU45zxrRWrlyVTPFh1PUpZK+fbWkEa3l8GaDriI9FdbYdq2bUexSFjx0zVLHbpJoUe4mBAlwSmdYMIxFOMrgzwqxXmOLh/NjrNO109yLcnaw8Yp9bN62DBI77IGisn7GIUZcjY7Yu3bMRwvPthEL6w10oyM0DBSJJsSkFeipPmeZIrtonps032tqnqoI9mNGdOu46idxtS64nvNsj8Od0TPw2hBM34jyfAnK26CYdA+ysg2HOMDZNeKjLc33a5nAujMQjnWj0VJbWSl5SuSRw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+vA1LgGSsi4pPzYztl1eeYFN88XuNMJbCvYmjTbYWr8=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AS47UQWVRZLWU9BUARVT13fXVfi5kV6IYBKCLGF5W6g=</DigestValue>
      </Reference>
      <Reference URI="/xl/styles.xml?ContentType=application/vnd.openxmlformats-officedocument.spreadsheetml.styles+xml">
        <DigestMethod Algorithm="http://www.w3.org/2001/04/xmlenc#sha256"/>
        <DigestValue>WDtejOZj12afwQwpOJgfum/Ncf705PUP72zDxyPEAHs=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74+sDMjyuZ3+sL9/CVQqaT9O2PWhjOETqbE1jIOOIQk=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eWSIw3Bzwy0+vWDxEWFaTxZq9JVk3xlbBhHqp8F5skk=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L4eXQef9SwGwzTOPY2Q4wvblGDLongSV7/CqbldEyCQ=</DigestValue>
      </Reference>
      <Reference URI="/xl/worksheets/sheet10.xml?ContentType=application/vnd.openxmlformats-officedocument.spreadsheetml.worksheet+xml">
        <DigestMethod Algorithm="http://www.w3.org/2001/04/xmlenc#sha256"/>
        <DigestValue>+PGxEQVxGGwCx3fweBQ1RNbO3WWrxnSBLz/uxVOIvBc=</DigestValue>
      </Reference>
      <Reference URI="/xl/worksheets/sheet11.xml?ContentType=application/vnd.openxmlformats-officedocument.spreadsheetml.worksheet+xml">
        <DigestMethod Algorithm="http://www.w3.org/2001/04/xmlenc#sha256"/>
        <DigestValue>kWJN0XhHYNcnu7PDafFa5dmSv0+DnwT2PNyuiAQOcTE=</DigestValue>
      </Reference>
      <Reference URI="/xl/worksheets/sheet12.xml?ContentType=application/vnd.openxmlformats-officedocument.spreadsheetml.worksheet+xml">
        <DigestMethod Algorithm="http://www.w3.org/2001/04/xmlenc#sha256"/>
        <DigestValue>wvn0Uve70goOfekzIAz0LOSSESEKMLW8Guwl6+k0gEw=</DigestValue>
      </Reference>
      <Reference URI="/xl/worksheets/sheet13.xml?ContentType=application/vnd.openxmlformats-officedocument.spreadsheetml.worksheet+xml">
        <DigestMethod Algorithm="http://www.w3.org/2001/04/xmlenc#sha256"/>
        <DigestValue>sQ2RYPCNhuf7jsSMGfgMxUbvdgMYmdSLIveUoztteyU=</DigestValue>
      </Reference>
      <Reference URI="/xl/worksheets/sheet14.xml?ContentType=application/vnd.openxmlformats-officedocument.spreadsheetml.worksheet+xml">
        <DigestMethod Algorithm="http://www.w3.org/2001/04/xmlenc#sha256"/>
        <DigestValue>s0i+gSyC+zlsJK/n7wvY4tkH0PR4t8s96JqGlmknP+Q=</DigestValue>
      </Reference>
      <Reference URI="/xl/worksheets/sheet15.xml?ContentType=application/vnd.openxmlformats-officedocument.spreadsheetml.worksheet+xml">
        <DigestMethod Algorithm="http://www.w3.org/2001/04/xmlenc#sha256"/>
        <DigestValue>xaPbTVsMkpGfLMrZY0c10FSu2igr/zrL+aMG89OaRZE=</DigestValue>
      </Reference>
      <Reference URI="/xl/worksheets/sheet16.xml?ContentType=application/vnd.openxmlformats-officedocument.spreadsheetml.worksheet+xml">
        <DigestMethod Algorithm="http://www.w3.org/2001/04/xmlenc#sha256"/>
        <DigestValue>t3h+E6LiWAV559btsi25P62XKlUXIGALA70Hr930jEE=</DigestValue>
      </Reference>
      <Reference URI="/xl/worksheets/sheet17.xml?ContentType=application/vnd.openxmlformats-officedocument.spreadsheetml.worksheet+xml">
        <DigestMethod Algorithm="http://www.w3.org/2001/04/xmlenc#sha256"/>
        <DigestValue>wxBXS78Lm6RJx6Gs7nW+yLwdHkLLnSn6qyPzi2npks0=</DigestValue>
      </Reference>
      <Reference URI="/xl/worksheets/sheet18.xml?ContentType=application/vnd.openxmlformats-officedocument.spreadsheetml.worksheet+xml">
        <DigestMethod Algorithm="http://www.w3.org/2001/04/xmlenc#sha256"/>
        <DigestValue>WxAhrj66wBy7M+I9Ek2uibBWtPP92OPUOJyCCBhAjO0=</DigestValue>
      </Reference>
      <Reference URI="/xl/worksheets/sheet2.xml?ContentType=application/vnd.openxmlformats-officedocument.spreadsheetml.worksheet+xml">
        <DigestMethod Algorithm="http://www.w3.org/2001/04/xmlenc#sha256"/>
        <DigestValue>RXJjE08STsum6TAc4Zrh1kTL9PXTX4JvltujiMwjb9E=</DigestValue>
      </Reference>
      <Reference URI="/xl/worksheets/sheet3.xml?ContentType=application/vnd.openxmlformats-officedocument.spreadsheetml.worksheet+xml">
        <DigestMethod Algorithm="http://www.w3.org/2001/04/xmlenc#sha256"/>
        <DigestValue>0WnE9j6yNPv6LIYORTEF8ybhO23WvvcutmePDk/xGVA=</DigestValue>
      </Reference>
      <Reference URI="/xl/worksheets/sheet4.xml?ContentType=application/vnd.openxmlformats-officedocument.spreadsheetml.worksheet+xml">
        <DigestMethod Algorithm="http://www.w3.org/2001/04/xmlenc#sha256"/>
        <DigestValue>Jnwe131Bu4+yEWke7QA/N81FJsjyOj5Efjsiy9QE524=</DigestValue>
      </Reference>
      <Reference URI="/xl/worksheets/sheet5.xml?ContentType=application/vnd.openxmlformats-officedocument.spreadsheetml.worksheet+xml">
        <DigestMethod Algorithm="http://www.w3.org/2001/04/xmlenc#sha256"/>
        <DigestValue>E4gvYiqMGJHjAs5MpnY8Db+5Ff2XehaaGejImW6fXFc=</DigestValue>
      </Reference>
      <Reference URI="/xl/worksheets/sheet6.xml?ContentType=application/vnd.openxmlformats-officedocument.spreadsheetml.worksheet+xml">
        <DigestMethod Algorithm="http://www.w3.org/2001/04/xmlenc#sha256"/>
        <DigestValue>9FZyZGzXGE4tN5RF92htouz6417oeWzfYosizsTvWpM=</DigestValue>
      </Reference>
      <Reference URI="/xl/worksheets/sheet7.xml?ContentType=application/vnd.openxmlformats-officedocument.spreadsheetml.worksheet+xml">
        <DigestMethod Algorithm="http://www.w3.org/2001/04/xmlenc#sha256"/>
        <DigestValue>1BB9E2mq+9QpR0e9F7F+iBQZcYIc4smxjXHBYYCUoKU=</DigestValue>
      </Reference>
      <Reference URI="/xl/worksheets/sheet8.xml?ContentType=application/vnd.openxmlformats-officedocument.spreadsheetml.worksheet+xml">
        <DigestMethod Algorithm="http://www.w3.org/2001/04/xmlenc#sha256"/>
        <DigestValue>dKi7XnKKzOfNEWcv8kew/ABVzEbKQD3tPj1xtQlnOFI=</DigestValue>
      </Reference>
      <Reference URI="/xl/worksheets/sheet9.xml?ContentType=application/vnd.openxmlformats-officedocument.spreadsheetml.worksheet+xml">
        <DigestMethod Algorithm="http://www.w3.org/2001/04/xmlenc#sha256"/>
        <DigestValue>koiD5Wd+bSMmpS26Gd87J9Q/++oY2llRtVIaVCKspKw=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2020-01-30T13:21:57Z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2020-01-30T13:21:57Z</xd:SigningTime>
          <xd:SigningCertificate>
            <xd:Cert>
              <xd:CertDigest>
                <DigestMethod Algorithm="http://www.w3.org/2001/04/xmlenc#sha256"/>
                <DigestValue>5KPyRKSo0lQj6a8TDADYEfUK8ZCsqzhELegDGqfZ7+c=</DigestValue>
              </xd:CertDigest>
              <xd:IssuerSerial>
                <X509IssuerName>CN=NBG Class 2 INT Sub CA, DC=nbg, DC=ge</X509IssuerName>
                <X509SerialNumber>343023915288182577499329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KRKFt7FUuDujoXU51VGxoWuQlapU4Em6tV3rGXILpMk=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EylJ65iiXf4uVtV1BDbIEBXkSCDBF+lMBi5tq/mM/zc=</DigestValue>
    </Reference>
  </SignedInfo>
  <SignatureValue>PgJDALJMvgI1JdqEAWGoih8LGo0w9KGKYuuT2WcxcfJ59hkND7wWS75Y89cqz0Oq7OIp3z8vCCvj
ggaEVFrJ6AdKn7qy3tAL9oxpIQ2UNDxGYx+ZPWYU8pGDAnonJM8P2zNo7w4WiIXklwuSuhfRdNXD
kE/vC1dMRG/lctdgkz8F9OGamSt4vxk1GBtsu7noPu38q+C/jOq3UpmKv+TC8OyH12nmEc8wcSO7
rB4jas5exLQUk1Dxf7d0CcMITmAZYDpxHA/XNirGOhGcv3T3SdrMY+yEoJ7zvyZaW3y4NtqDraL/
YfFXMu9QV9/936I2nrcrefWxW8V8/Jxtj1t8TQ==</SignatureValue>
  <KeyInfo>
    <X509Data>
      <X509Certificate>MIIGQjCCBSqgAwIBAgIKLbBZSgACAADR3DANBgkqhkiG9w0BAQsFADBKMRIwEAYKCZImiZPyLGQBGRYCZ2UxEzARBgoJkiaJk/IsZAEZFgNuYmcxHzAdBgNVBAMTFk5CRyBDbGFzcyAyIElOVCBTdWIgQ0EwHhcNMTgxMDE3MTIxMTE5WhcNMjAxMDE2MTIxMTE5WjBAMR8wHQYDVQQKExZKU0MgSGFseWsgQmFuayBHZW9yZ2lhMR0wGwYDVQQDExRCSEIgLSBTaG90YSBDaGtvaWR6ZTCCASIwDQYJKoZIhvcNAQEBBQADggEPADCCAQoCggEBAOnLC7SV/3F+Mj4bpd4ddGCeU3flIkkQ2xnr0hO1WHNEOOqMvikDk42rWINcSbLvuIsEbDSFTEeckswaCEe6+SJ51gMpyyuJP1EVXUQVkdHdmlWY1cIF1V5hEYBFv0vtJwtLzyTgBqT+pYtZpcm1wyQyccYGwR/GrM/XbeVs8a+0r3849bCSvfSh1l68onksioo8/Pmbmifi2qnjaOKckqdklx6GyP0GP4voqF6GYb8r6glnIL5ITKRpoZk+2E8N8RJeiqNUPL0ig3ietrTdIEUqWRVZ4FjEMqk4HPb5V8ZFJEjQMSFvDIdoYFUIX/funmgQybVQlzwNJfbbBEp+5q0CAwEAAaOCAzIwggMuMDwGCSsGAQQBgjcVBwQvMC0GJSsGAQQBgjcVCOayYION9USGgZkJg7ihSoO+hHEEg8SRM4SDiF0CAWQCASMwHQYDVR0lBBYwFAYIKwYBBQUHAwIGCCsGAQUFBwMEMAsGA1UdDwQEAwIHgDAnBgkrBgEEAYI3FQoEGjAYMAoGCCsGAQUFBwMCMAoGCCsGAQUFBwMEMB0GA1UdDgQWBBQ0LGNLRv2+A1CMN+4AFm61hZ7eQ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ULrLN6Ho851RhHj//MdiwJk6l9PhYGbZaAG2zNb7UMW2nd8pmUtfOVkfD18SCgua2QFv0pnJXqo1lhquxM/3l3L3FWwb/UWHnxnc5e4ba6rzdbMOGsieM7xHU5IXJN60144bqtrgY4QqYA0X8UR3I1xo7ldmkKWCR+Nn6iUCDqPBbKlbZPK6ofq5mwgqtIDPyr9tQkczcJZ8ahvSQ/XQP+p90jk7FjmP9kaV+Ud+HLZOwY93hc//cSIv06fYX1vN8nup7k7xkI1t89FM+jnHWxQvR7Dgthl8OGXebQIE/+WzTB6i3H0CXFxzouC9jCcALtG3TSL4j1Djbt8Q+Y2PO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+vA1LgGSsi4pPzYztl1eeYFN88XuNMJbCvYmjTbYWr8=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AS47UQWVRZLWU9BUARVT13fXVfi5kV6IYBKCLGF5W6g=</DigestValue>
      </Reference>
      <Reference URI="/xl/styles.xml?ContentType=application/vnd.openxmlformats-officedocument.spreadsheetml.styles+xml">
        <DigestMethod Algorithm="http://www.w3.org/2001/04/xmlenc#sha256"/>
        <DigestValue>WDtejOZj12afwQwpOJgfum/Ncf705PUP72zDxyPEAHs=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74+sDMjyuZ3+sL9/CVQqaT9O2PWhjOETqbE1jIOOIQk=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eWSIw3Bzwy0+vWDxEWFaTxZq9JVk3xlbBhHqp8F5skk=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L4eXQef9SwGwzTOPY2Q4wvblGDLongSV7/CqbldEyCQ=</DigestValue>
      </Reference>
      <Reference URI="/xl/worksheets/sheet10.xml?ContentType=application/vnd.openxmlformats-officedocument.spreadsheetml.worksheet+xml">
        <DigestMethod Algorithm="http://www.w3.org/2001/04/xmlenc#sha256"/>
        <DigestValue>+PGxEQVxGGwCx3fweBQ1RNbO3WWrxnSBLz/uxVOIvBc=</DigestValue>
      </Reference>
      <Reference URI="/xl/worksheets/sheet11.xml?ContentType=application/vnd.openxmlformats-officedocument.spreadsheetml.worksheet+xml">
        <DigestMethod Algorithm="http://www.w3.org/2001/04/xmlenc#sha256"/>
        <DigestValue>kWJN0XhHYNcnu7PDafFa5dmSv0+DnwT2PNyuiAQOcTE=</DigestValue>
      </Reference>
      <Reference URI="/xl/worksheets/sheet12.xml?ContentType=application/vnd.openxmlformats-officedocument.spreadsheetml.worksheet+xml">
        <DigestMethod Algorithm="http://www.w3.org/2001/04/xmlenc#sha256"/>
        <DigestValue>wvn0Uve70goOfekzIAz0LOSSESEKMLW8Guwl6+k0gEw=</DigestValue>
      </Reference>
      <Reference URI="/xl/worksheets/sheet13.xml?ContentType=application/vnd.openxmlformats-officedocument.spreadsheetml.worksheet+xml">
        <DigestMethod Algorithm="http://www.w3.org/2001/04/xmlenc#sha256"/>
        <DigestValue>sQ2RYPCNhuf7jsSMGfgMxUbvdgMYmdSLIveUoztteyU=</DigestValue>
      </Reference>
      <Reference URI="/xl/worksheets/sheet14.xml?ContentType=application/vnd.openxmlformats-officedocument.spreadsheetml.worksheet+xml">
        <DigestMethod Algorithm="http://www.w3.org/2001/04/xmlenc#sha256"/>
        <DigestValue>s0i+gSyC+zlsJK/n7wvY4tkH0PR4t8s96JqGlmknP+Q=</DigestValue>
      </Reference>
      <Reference URI="/xl/worksheets/sheet15.xml?ContentType=application/vnd.openxmlformats-officedocument.spreadsheetml.worksheet+xml">
        <DigestMethod Algorithm="http://www.w3.org/2001/04/xmlenc#sha256"/>
        <DigestValue>xaPbTVsMkpGfLMrZY0c10FSu2igr/zrL+aMG89OaRZE=</DigestValue>
      </Reference>
      <Reference URI="/xl/worksheets/sheet16.xml?ContentType=application/vnd.openxmlformats-officedocument.spreadsheetml.worksheet+xml">
        <DigestMethod Algorithm="http://www.w3.org/2001/04/xmlenc#sha256"/>
        <DigestValue>t3h+E6LiWAV559btsi25P62XKlUXIGALA70Hr930jEE=</DigestValue>
      </Reference>
      <Reference URI="/xl/worksheets/sheet17.xml?ContentType=application/vnd.openxmlformats-officedocument.spreadsheetml.worksheet+xml">
        <DigestMethod Algorithm="http://www.w3.org/2001/04/xmlenc#sha256"/>
        <DigestValue>wxBXS78Lm6RJx6Gs7nW+yLwdHkLLnSn6qyPzi2npks0=</DigestValue>
      </Reference>
      <Reference URI="/xl/worksheets/sheet18.xml?ContentType=application/vnd.openxmlformats-officedocument.spreadsheetml.worksheet+xml">
        <DigestMethod Algorithm="http://www.w3.org/2001/04/xmlenc#sha256"/>
        <DigestValue>WxAhrj66wBy7M+I9Ek2uibBWtPP92OPUOJyCCBhAjO0=</DigestValue>
      </Reference>
      <Reference URI="/xl/worksheets/sheet2.xml?ContentType=application/vnd.openxmlformats-officedocument.spreadsheetml.worksheet+xml">
        <DigestMethod Algorithm="http://www.w3.org/2001/04/xmlenc#sha256"/>
        <DigestValue>RXJjE08STsum6TAc4Zrh1kTL9PXTX4JvltujiMwjb9E=</DigestValue>
      </Reference>
      <Reference URI="/xl/worksheets/sheet3.xml?ContentType=application/vnd.openxmlformats-officedocument.spreadsheetml.worksheet+xml">
        <DigestMethod Algorithm="http://www.w3.org/2001/04/xmlenc#sha256"/>
        <DigestValue>0WnE9j6yNPv6LIYORTEF8ybhO23WvvcutmePDk/xGVA=</DigestValue>
      </Reference>
      <Reference URI="/xl/worksheets/sheet4.xml?ContentType=application/vnd.openxmlformats-officedocument.spreadsheetml.worksheet+xml">
        <DigestMethod Algorithm="http://www.w3.org/2001/04/xmlenc#sha256"/>
        <DigestValue>Jnwe131Bu4+yEWke7QA/N81FJsjyOj5Efjsiy9QE524=</DigestValue>
      </Reference>
      <Reference URI="/xl/worksheets/sheet5.xml?ContentType=application/vnd.openxmlformats-officedocument.spreadsheetml.worksheet+xml">
        <DigestMethod Algorithm="http://www.w3.org/2001/04/xmlenc#sha256"/>
        <DigestValue>E4gvYiqMGJHjAs5MpnY8Db+5Ff2XehaaGejImW6fXFc=</DigestValue>
      </Reference>
      <Reference URI="/xl/worksheets/sheet6.xml?ContentType=application/vnd.openxmlformats-officedocument.spreadsheetml.worksheet+xml">
        <DigestMethod Algorithm="http://www.w3.org/2001/04/xmlenc#sha256"/>
        <DigestValue>9FZyZGzXGE4tN5RF92htouz6417oeWzfYosizsTvWpM=</DigestValue>
      </Reference>
      <Reference URI="/xl/worksheets/sheet7.xml?ContentType=application/vnd.openxmlformats-officedocument.spreadsheetml.worksheet+xml">
        <DigestMethod Algorithm="http://www.w3.org/2001/04/xmlenc#sha256"/>
        <DigestValue>1BB9E2mq+9QpR0e9F7F+iBQZcYIc4smxjXHBYYCUoKU=</DigestValue>
      </Reference>
      <Reference URI="/xl/worksheets/sheet8.xml?ContentType=application/vnd.openxmlformats-officedocument.spreadsheetml.worksheet+xml">
        <DigestMethod Algorithm="http://www.w3.org/2001/04/xmlenc#sha256"/>
        <DigestValue>dKi7XnKKzOfNEWcv8kew/ABVzEbKQD3tPj1xtQlnOFI=</DigestValue>
      </Reference>
      <Reference URI="/xl/worksheets/sheet9.xml?ContentType=application/vnd.openxmlformats-officedocument.spreadsheetml.worksheet+xml">
        <DigestMethod Algorithm="http://www.w3.org/2001/04/xmlenc#sha256"/>
        <DigestValue>koiD5Wd+bSMmpS26Gd87J9Q/++oY2llRtVIaVCKspKw=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2020-01-30T13:31:14Z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2020-01-30T13:31:14Z</xd:SigningTime>
          <xd:SigningCertificate>
            <xd:Cert>
              <xd:CertDigest>
                <DigestMethod Algorithm="http://www.w3.org/2001/04/xmlenc#sha256"/>
                <DigestValue>X4dL6cl061y3V0pChBIoxHek/RABKdB5DonJe2NnQiY=</DigestValue>
              </xd:CertDigest>
              <xd:IssuerSerial>
                <X509IssuerName>CN=NBG Class 2 INT Sub CA, DC=nbg, DC=ge</X509IssuerName>
                <X509SerialNumber>215759552641133157863900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2020-01-30T12:06:54Z</dcterms:modified>
</cp:coreProperties>
</file>