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activeTab="17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6" i="69" l="1"/>
  <c r="C14" i="69"/>
  <c r="G34" i="85"/>
  <c r="F34" i="85"/>
  <c r="D34" i="85"/>
  <c r="C34" i="85"/>
  <c r="G14" i="83" l="1"/>
  <c r="F14" i="83"/>
  <c r="D14" i="83"/>
  <c r="C14" i="83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C30" i="95" l="1"/>
  <c r="C26" i="95"/>
  <c r="C18" i="95"/>
  <c r="C8" i="95"/>
  <c r="C36" i="95" l="1"/>
  <c r="C38" i="95" s="1"/>
  <c r="D6" i="86"/>
  <c r="D13" i="86"/>
  <c r="C6" i="86" l="1"/>
  <c r="C13" i="86" s="1"/>
  <c r="D12" i="94" l="1"/>
  <c r="D17" i="94"/>
  <c r="D20" i="94"/>
  <c r="D8" i="94"/>
  <c r="D11" i="94"/>
  <c r="D16" i="94"/>
  <c r="D21" i="94"/>
  <c r="D9" i="94"/>
  <c r="D7" i="94"/>
  <c r="D13" i="94"/>
  <c r="D19" i="94"/>
  <c r="D15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N21" i="92" l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E34" i="85"/>
  <c r="E30" i="85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E31" i="85"/>
  <c r="E41" i="83"/>
  <c r="E31" i="83"/>
  <c r="H56" i="85" l="1"/>
  <c r="F63" i="85"/>
  <c r="H63" i="85" s="1"/>
  <c r="E54" i="85"/>
  <c r="C56" i="85"/>
  <c r="C24" i="69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4" i="69" l="1"/>
</calcChain>
</file>

<file path=xl/sharedStrings.xml><?xml version="1.0" encoding="utf-8"?>
<sst xmlns="http://schemas.openxmlformats.org/spreadsheetml/2006/main" count="723" uniqueCount="515">
  <si>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</si>
  <si>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</si>
  <si>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</si>
  <si>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</si>
  <si>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</si>
  <si>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</si>
  <si>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</si>
  <si>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</si>
  <si>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</si>
  <si>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</si>
  <si>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</si>
  <si>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</si>
  <si>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</si>
  <si>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</si>
  <si>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</si>
  <si>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</si>
  <si>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</si>
  <si>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</si>
  <si>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</si>
  <si>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</si>
  <si>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</si>
  <si>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</si>
  <si>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</si>
  <si>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</si>
  <si>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</si>
  <si>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</si>
  <si>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</si>
  <si>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</si>
  <si>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</si>
  <si>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</si>
  <si>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</si>
  <si>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</si>
  <si>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</si>
  <si>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</si>
  <si>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</si>
  <si>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</si>
  <si>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</si>
  <si>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</si>
  <si>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</si>
  <si>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</si>
  <si>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</si>
  <si>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</si>
  <si>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</si>
  <si>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</si>
  <si>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</si>
  <si>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</si>
  <si>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</si>
  <si>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</si>
  <si>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</si>
  <si>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</si>
  <si>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</si>
  <si>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</si>
  <si>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</si>
  <si>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</si>
  <si>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</si>
  <si>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</si>
  <si>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</si>
  <si>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</si>
  <si>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</si>
  <si>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</si>
  <si>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</si>
  <si>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</si>
  <si>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</si>
  <si>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</si>
  <si>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</si>
  <si>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</si>
  <si>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</si>
  <si>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</si>
  <si>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</si>
  <si>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</si>
  <si>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</si>
  <si>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</si>
  <si>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</si>
  <si>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</si>
  <si>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</si>
  <si>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</si>
  <si>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</si>
  <si>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</si>
  <si>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</si>
  <si>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</si>
  <si>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</si>
  <si>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</si>
  <si>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</si>
  <si>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</si>
  <si>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</si>
  <si>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</si>
  <si>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</si>
  <si>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</si>
  <si>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</si>
  <si>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</si>
  <si>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</si>
  <si>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</si>
  <si>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</si>
  <si>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</si>
  <si>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</si>
  <si>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</si>
  <si>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</si>
  <si>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</si>
  <si>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</si>
  <si>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</si>
  <si>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</si>
  <si>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</si>
  <si>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</si>
  <si>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</si>
  <si>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</si>
  <si>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</si>
  <si>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</si>
  <si>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</si>
  <si>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</si>
  <si>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</si>
  <si>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</si>
  <si>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</si>
  <si>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</si>
  <si>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</si>
  <si>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</si>
  <si>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</si>
  <si>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</si>
  <si>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</si>
  <si>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</si>
  <si>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</si>
  <si>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</si>
  <si>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</si>
  <si>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</si>
  <si>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</si>
  <si>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</si>
  <si>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</si>
  <si>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</si>
  <si>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</si>
  <si>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</si>
  <si>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</si>
  <si>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</si>
  <si>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</si>
  <si>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</si>
  <si>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</si>
  <si>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</si>
  <si>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</si>
  <si>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</si>
  <si>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</si>
  <si>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</si>
  <si>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</si>
  <si>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</si>
  <si>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</si>
  <si>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</si>
  <si>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</si>
  <si>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</si>
  <si>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</si>
  <si>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</si>
  <si>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</si>
  <si>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</si>
  <si>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</si>
  <si>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</si>
  <si>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</si>
  <si>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</si>
  <si>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</si>
  <si>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</si>
  <si>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</si>
  <si>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</si>
  <si>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</si>
  <si>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</si>
  <si>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</si>
  <si>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</si>
  <si>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</si>
  <si>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</si>
  <si>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</si>
  <si>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</si>
  <si>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</si>
  <si>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</si>
  <si>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</si>
  <si>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</si>
  <si>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</si>
  <si>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</si>
  <si>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</si>
  <si>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</si>
  <si>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</si>
  <si>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</si>
  <si>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</si>
  <si>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</si>
  <si>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</si>
  <si>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</si>
  <si>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</si>
  <si>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</si>
  <si>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</si>
  <si>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</si>
  <si>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</si>
  <si>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</si>
  <si>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</si>
  <si>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</si>
  <si>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</si>
  <si>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</si>
  <si>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</si>
  <si>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</si>
  <si>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</si>
  <si>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</si>
  <si>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</si>
  <si>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</si>
  <si>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</si>
  <si>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</si>
  <si>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</si>
  <si>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</si>
  <si>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</si>
  <si>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</si>
  <si>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</si>
  <si>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</si>
  <si>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</si>
  <si>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</si>
  <si>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</si>
  <si>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</si>
  <si>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</si>
  <si>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</si>
  <si>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</si>
  <si>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</si>
  <si>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</si>
  <si>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</si>
  <si>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</si>
  <si>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</si>
  <si>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</si>
  <si>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</si>
  <si>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</si>
  <si>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</si>
  <si>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</si>
  <si>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</si>
  <si>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</si>
  <si>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</si>
  <si>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</si>
  <si>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</si>
  <si>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</si>
  <si>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</si>
  <si>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</si>
  <si>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</si>
  <si>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</si>
  <si>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</si>
  <si>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</si>
  <si>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</si>
  <si>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</si>
  <si>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</si>
  <si>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</si>
  <si>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</si>
  <si>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</si>
  <si>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</si>
  <si>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</si>
  <si>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</si>
  <si>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</si>
  <si>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</si>
  <si>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</si>
  <si>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</si>
  <si>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</si>
  <si>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</si>
  <si>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</si>
  <si>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</si>
  <si>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</si>
  <si>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</si>
  <si>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</si>
  <si>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</si>
  <si>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</si>
  <si>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</si>
  <si>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</si>
  <si>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</si>
  <si>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</si>
  <si>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</si>
  <si>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</si>
  <si>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</si>
  <si>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</si>
  <si>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</si>
  <si>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</si>
  <si>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</si>
  <si>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</si>
  <si>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</si>
  <si>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</si>
  <si>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</si>
  <si>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</si>
  <si>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</si>
  <si>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</si>
  <si>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</si>
  <si>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</si>
  <si>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</si>
  <si>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</si>
  <si>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</si>
  <si>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</si>
  <si>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</si>
  <si>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</si>
  <si>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</si>
  <si>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</si>
  <si>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</si>
  <si>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</si>
  <si>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</si>
  <si>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</si>
  <si>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</si>
  <si>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</si>
  <si>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</si>
  <si>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</si>
  <si>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</si>
  <si>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</si>
  <si>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</si>
  <si>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</si>
  <si>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</si>
  <si>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</si>
  <si>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</si>
  <si>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</si>
  <si>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</si>
  <si>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</si>
  <si>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</si>
  <si>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</si>
  <si>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</si>
  <si>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</si>
  <si>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</si>
  <si>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</si>
  <si>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</si>
  <si>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</si>
  <si>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</si>
  <si>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</si>
  <si>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</si>
  <si>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</si>
  <si>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</si>
  <si>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</si>
  <si>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</si>
  <si>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</si>
  <si>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</si>
  <si>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</si>
  <si>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</si>
  <si>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</si>
  <si>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</si>
  <si>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</si>
  <si>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</si>
  <si>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</si>
  <si>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</si>
  <si>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</si>
  <si>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</si>
  <si>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</si>
  <si>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</si>
  <si>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</si>
  <si>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</si>
  <si>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</si>
  <si>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</si>
  <si>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</si>
  <si>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</si>
  <si>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</si>
  <si>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</si>
  <si>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</si>
  <si>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</si>
  <si>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</si>
  <si>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</si>
  <si>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</si>
  <si>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</si>
  <si>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</si>
  <si>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</si>
  <si>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</si>
  <si>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</si>
  <si>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</si>
  <si>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</si>
  <si>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</si>
  <si>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</si>
  <si>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</si>
  <si>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</si>
  <si>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</si>
  <si>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</si>
  <si>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</si>
  <si>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</si>
  <si>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</si>
  <si>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</si>
  <si>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</si>
  <si>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</si>
  <si>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</si>
  <si>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</si>
  <si>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</si>
  <si>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</si>
  <si>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</si>
  <si>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</si>
  <si>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</si>
  <si>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</si>
  <si>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</si>
  <si>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</si>
  <si>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</si>
  <si>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</si>
  <si>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</si>
  <si>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</si>
  <si>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</si>
  <si>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</si>
  <si>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</si>
  <si>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</si>
  <si>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</si>
  <si>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</si>
  <si>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</si>
  <si>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</si>
  <si>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</si>
  <si>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</si>
  <si>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</si>
  <si>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</si>
  <si>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</si>
  <si>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</si>
  <si>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</si>
  <si>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</si>
  <si>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</si>
  <si>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</si>
  <si>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</si>
  <si>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</si>
  <si>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</si>
  <si>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</si>
  <si>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</si>
  <si>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</si>
  <si>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</si>
  <si>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</si>
  <si>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</si>
  <si>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</si>
  <si>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</si>
  <si>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</si>
  <si>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</si>
  <si>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</si>
  <si>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</si>
  <si>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</si>
  <si>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</si>
  <si>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</si>
  <si>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</si>
  <si>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</si>
  <si>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</si>
  <si>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</si>
  <si>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</si>
  <si>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</si>
  <si>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</si>
  <si>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</si>
  <si>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</si>
  <si>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</si>
  <si>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</si>
  <si>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</si>
  <si>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</si>
  <si>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</si>
  <si>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</si>
  <si>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</si>
  <si>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</si>
  <si>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</si>
  <si>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</si>
  <si>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</si>
  <si>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</si>
  <si>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</si>
  <si>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</si>
  <si>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</si>
  <si>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</si>
  <si>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</si>
  <si>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</si>
  <si>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</si>
  <si>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</si>
  <si>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</si>
  <si>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</si>
  <si>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</si>
  <si>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</si>
  <si>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</si>
  <si>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</si>
  <si>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</si>
  <si>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</si>
  <si>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</si>
  <si>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</si>
  <si>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</si>
  <si>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</si>
  <si>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</si>
  <si>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</si>
  <si>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</si>
  <si>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</si>
  <si>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</si>
  <si>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</si>
  <si>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</si>
  <si>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</si>
  <si>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</si>
  <si>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</si>
  <si>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</si>
  <si>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</si>
  <si>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</si>
  <si>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</si>
  <si>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</si>
  <si>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</si>
  <si>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</si>
  <si>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</si>
  <si>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</si>
  <si>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</si>
  <si>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</si>
  <si>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</si>
  <si>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</si>
  <si>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</si>
  <si>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</si>
  <si>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</si>
  <si>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</si>
  <si>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</si>
  <si>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</si>
  <si>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</si>
  <si>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</si>
  <si>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</si>
  <si>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</si>
  <si>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</si>
  <si>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</si>
  <si>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</si>
  <si>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2 Q 2019</t>
  </si>
  <si>
    <t>1 Q 2019</t>
  </si>
  <si>
    <t>4 Q 2018</t>
  </si>
  <si>
    <t>3 Q 2018</t>
  </si>
  <si>
    <t>www.Halykbank.ge</t>
  </si>
  <si>
    <t>JSC " Halyk Bank Georgia"</t>
  </si>
  <si>
    <t>Ivan Vakhtangishvili</t>
  </si>
  <si>
    <t>Nikoloz Geguchadze</t>
  </si>
  <si>
    <t>6.2.1</t>
  </si>
  <si>
    <t>Ivan Vakhtangishvili -Chairman of the Supervisory Board</t>
  </si>
  <si>
    <t>Arman Dunaev - Independent member of the Supervisory Board</t>
  </si>
  <si>
    <t>Nana Gvaladze - Independent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</si>
  <si>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</si>
  <si>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</si>
  <si>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</si>
  <si>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</si>
  <si>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</si>
  <si>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</si>
  <si>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</si>
  <si>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</si>
  <si>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Alia Karpikova Member of the Supervisory Board</t>
  </si>
  <si>
    <t>Of which above Other Off Balance</t>
  </si>
  <si>
    <t>Of which 2% Loan Loss Reserves</t>
  </si>
  <si>
    <t>3 Q 2019</t>
  </si>
  <si>
    <t>3Q 2019</t>
  </si>
  <si>
    <t>2Q 2019</t>
  </si>
  <si>
    <t>Evgenia Shaimerdeni-Member of the Supervisory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</si>
</sst>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70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84" fillId="0" borderId="3" xfId="20962" applyNumberFormat="1" applyFont="1" applyFill="1" applyBorder="1" applyAlignment="1" applyProtection="1">
      <alignment horizontal="center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center" vertical="center" wrapText="1"/>
      <protection locked="0"/>
    </xf>
    <xf numFmtId="10" fontId="2" fillId="0" borderId="3" xfId="20962" applyNumberFormat="1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0" fontId="84" fillId="0" borderId="21" xfId="0" quotePrefix="1" applyNumberFormat="1" applyFont="1" applyBorder="1" applyAlignment="1">
      <alignment horizontal="center"/>
    </xf>
    <xf numFmtId="10" fontId="84" fillId="0" borderId="23" xfId="20962" applyNumberFormat="1" applyFont="1" applyBorder="1" applyAlignment="1"/>
    <xf numFmtId="10" fontId="84" fillId="0" borderId="42" xfId="20962" applyNumberFormat="1" applyFont="1" applyBorder="1" applyAlignment="1"/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9" fontId="3" fillId="0" borderId="102" xfId="20962" applyFont="1" applyFill="1" applyBorder="1" applyAlignment="1">
      <alignment vertical="center"/>
    </xf>
    <xf numFmtId="9" fontId="3" fillId="0" borderId="103" xfId="20962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7" sqref="C17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352</v>
      </c>
      <c r="C1" s="210"/>
    </row>
    <row r="2" spans="1:3">
      <c r="A2" s="259">
        <v>1</v>
      </c>
      <c r="B2" s="417" t="s">
        <v>353</v>
      </c>
      <c r="C2" s="115" t="s">
        <v>493</v>
      </c>
    </row>
    <row r="3" spans="1:3">
      <c r="A3" s="259">
        <v>2</v>
      </c>
      <c r="B3" s="418" t="s">
        <v>349</v>
      </c>
      <c r="C3" s="115" t="s">
        <v>494</v>
      </c>
    </row>
    <row r="4" spans="1:3">
      <c r="A4" s="259">
        <v>3</v>
      </c>
      <c r="B4" s="419" t="s">
        <v>354</v>
      </c>
      <c r="C4" s="115" t="s">
        <v>495</v>
      </c>
    </row>
    <row r="5" spans="1:3">
      <c r="A5" s="260">
        <v>4</v>
      </c>
      <c r="B5" s="420" t="s">
        <v>350</v>
      </c>
      <c r="C5" s="496" t="s">
        <v>492</v>
      </c>
    </row>
    <row r="6" spans="1:3" s="261" customFormat="1" ht="45.75" customHeight="1">
      <c r="A6" s="519" t="s">
        <v>429</v>
      </c>
      <c r="B6" s="520"/>
      <c r="C6" s="520"/>
    </row>
    <row r="7" spans="1:3" ht="15">
      <c r="A7" s="262" t="s">
        <v>30</v>
      </c>
      <c r="B7" s="258" t="s">
        <v>351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361</v>
      </c>
    </row>
    <row r="14" spans="1:3">
      <c r="A14" s="210">
        <v>7</v>
      </c>
      <c r="B14" s="309" t="s">
        <v>355</v>
      </c>
    </row>
    <row r="15" spans="1:3">
      <c r="A15" s="210">
        <v>8</v>
      </c>
      <c r="B15" s="309" t="s">
        <v>356</v>
      </c>
    </row>
    <row r="16" spans="1:3">
      <c r="A16" s="210">
        <v>9</v>
      </c>
      <c r="B16" s="309" t="s">
        <v>26</v>
      </c>
    </row>
    <row r="17" spans="1:2">
      <c r="A17" s="416" t="s">
        <v>428</v>
      </c>
      <c r="B17" s="415" t="s">
        <v>414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357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358</v>
      </c>
    </row>
    <row r="22" spans="1:2">
      <c r="A22" s="478">
        <v>14</v>
      </c>
      <c r="B22" s="480" t="s">
        <v>385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442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G30" sqref="G30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498">
        <f>'1. key ratios '!B2</f>
        <v>43738</v>
      </c>
    </row>
    <row r="3" spans="1:3" s="110" customFormat="1" ht="15.75" customHeight="1"/>
    <row r="4" spans="1:3" ht="13.5" thickBot="1">
      <c r="A4" s="124" t="s">
        <v>253</v>
      </c>
      <c r="B4" s="191" t="s">
        <v>252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251</v>
      </c>
      <c r="C6" s="130">
        <f>SUM(C7:C11)</f>
        <v>105355643</v>
      </c>
    </row>
    <row r="7" spans="1:3">
      <c r="A7" s="128">
        <v>2</v>
      </c>
      <c r="B7" s="131" t="s">
        <v>250</v>
      </c>
      <c r="C7" s="132">
        <v>76000000</v>
      </c>
    </row>
    <row r="8" spans="1:3">
      <c r="A8" s="128">
        <v>3</v>
      </c>
      <c r="B8" s="133" t="s">
        <v>249</v>
      </c>
      <c r="C8" s="132"/>
    </row>
    <row r="9" spans="1:3">
      <c r="A9" s="128">
        <v>4</v>
      </c>
      <c r="B9" s="133" t="s">
        <v>248</v>
      </c>
      <c r="C9" s="132">
        <v>1600484</v>
      </c>
    </row>
    <row r="10" spans="1:3">
      <c r="A10" s="128">
        <v>5</v>
      </c>
      <c r="B10" s="133" t="s">
        <v>247</v>
      </c>
      <c r="C10" s="132"/>
    </row>
    <row r="11" spans="1:3">
      <c r="A11" s="128">
        <v>6</v>
      </c>
      <c r="B11" s="134" t="s">
        <v>246</v>
      </c>
      <c r="C11" s="132">
        <v>27755159</v>
      </c>
    </row>
    <row r="12" spans="1:3" s="96" customFormat="1">
      <c r="A12" s="128">
        <v>7</v>
      </c>
      <c r="B12" s="129" t="s">
        <v>245</v>
      </c>
      <c r="C12" s="135">
        <f>SUM(C13:C27)</f>
        <v>5118357</v>
      </c>
    </row>
    <row r="13" spans="1:3" s="96" customFormat="1">
      <c r="A13" s="128">
        <v>8</v>
      </c>
      <c r="B13" s="136" t="s">
        <v>244</v>
      </c>
      <c r="C13" s="137">
        <v>1600484</v>
      </c>
    </row>
    <row r="14" spans="1:3" s="96" customFormat="1" ht="25.5">
      <c r="A14" s="128">
        <v>9</v>
      </c>
      <c r="B14" s="138" t="s">
        <v>243</v>
      </c>
      <c r="C14" s="137"/>
    </row>
    <row r="15" spans="1:3" s="96" customFormat="1">
      <c r="A15" s="128">
        <v>10</v>
      </c>
      <c r="B15" s="139" t="s">
        <v>242</v>
      </c>
      <c r="C15" s="137">
        <v>3517873</v>
      </c>
    </row>
    <row r="16" spans="1:3" s="96" customFormat="1">
      <c r="A16" s="128">
        <v>11</v>
      </c>
      <c r="B16" s="140" t="s">
        <v>241</v>
      </c>
      <c r="C16" s="137"/>
    </row>
    <row r="17" spans="1:3" s="96" customFormat="1">
      <c r="A17" s="128">
        <v>12</v>
      </c>
      <c r="B17" s="139" t="s">
        <v>240</v>
      </c>
      <c r="C17" s="137"/>
    </row>
    <row r="18" spans="1:3" s="96" customFormat="1">
      <c r="A18" s="128">
        <v>13</v>
      </c>
      <c r="B18" s="139" t="s">
        <v>239</v>
      </c>
      <c r="C18" s="137"/>
    </row>
    <row r="19" spans="1:3" s="96" customFormat="1">
      <c r="A19" s="128">
        <v>14</v>
      </c>
      <c r="B19" s="139" t="s">
        <v>238</v>
      </c>
      <c r="C19" s="137"/>
    </row>
    <row r="20" spans="1:3" s="96" customFormat="1">
      <c r="A20" s="128">
        <v>15</v>
      </c>
      <c r="B20" s="139" t="s">
        <v>237</v>
      </c>
      <c r="C20" s="137"/>
    </row>
    <row r="21" spans="1:3" s="96" customFormat="1" ht="25.5">
      <c r="A21" s="128">
        <v>16</v>
      </c>
      <c r="B21" s="138" t="s">
        <v>236</v>
      </c>
      <c r="C21" s="137"/>
    </row>
    <row r="22" spans="1:3" s="96" customFormat="1">
      <c r="A22" s="128">
        <v>17</v>
      </c>
      <c r="B22" s="141" t="s">
        <v>235</v>
      </c>
      <c r="C22" s="137"/>
    </row>
    <row r="23" spans="1:3" s="96" customFormat="1">
      <c r="A23" s="128">
        <v>18</v>
      </c>
      <c r="B23" s="138" t="s">
        <v>234</v>
      </c>
      <c r="C23" s="137"/>
    </row>
    <row r="24" spans="1:3" s="96" customFormat="1" ht="25.5">
      <c r="A24" s="128">
        <v>19</v>
      </c>
      <c r="B24" s="138" t="s">
        <v>211</v>
      </c>
      <c r="C24" s="137"/>
    </row>
    <row r="25" spans="1:3" s="96" customFormat="1">
      <c r="A25" s="128">
        <v>20</v>
      </c>
      <c r="B25" s="142" t="s">
        <v>233</v>
      </c>
      <c r="C25" s="137"/>
    </row>
    <row r="26" spans="1:3" s="96" customFormat="1">
      <c r="A26" s="128">
        <v>21</v>
      </c>
      <c r="B26" s="142" t="s">
        <v>232</v>
      </c>
      <c r="C26" s="137"/>
    </row>
    <row r="27" spans="1:3" s="96" customFormat="1">
      <c r="A27" s="128">
        <v>22</v>
      </c>
      <c r="B27" s="142" t="s">
        <v>231</v>
      </c>
      <c r="C27" s="137"/>
    </row>
    <row r="28" spans="1:3" s="96" customFormat="1">
      <c r="A28" s="128">
        <v>23</v>
      </c>
      <c r="B28" s="143" t="s">
        <v>230</v>
      </c>
      <c r="C28" s="135">
        <f>C6-C12</f>
        <v>100237286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229</v>
      </c>
      <c r="C30" s="135">
        <f>C31+C34</f>
        <v>0</v>
      </c>
    </row>
    <row r="31" spans="1:3" s="96" customFormat="1">
      <c r="A31" s="144">
        <v>25</v>
      </c>
      <c r="B31" s="133" t="s">
        <v>228</v>
      </c>
      <c r="C31" s="146">
        <f>C32+C33</f>
        <v>0</v>
      </c>
    </row>
    <row r="32" spans="1:3" s="96" customFormat="1">
      <c r="A32" s="144">
        <v>26</v>
      </c>
      <c r="B32" s="147" t="s">
        <v>310</v>
      </c>
      <c r="C32" s="137"/>
    </row>
    <row r="33" spans="1:3" s="96" customFormat="1">
      <c r="A33" s="144">
        <v>27</v>
      </c>
      <c r="B33" s="147" t="s">
        <v>227</v>
      </c>
      <c r="C33" s="137"/>
    </row>
    <row r="34" spans="1:3" s="96" customFormat="1">
      <c r="A34" s="144">
        <v>28</v>
      </c>
      <c r="B34" s="133" t="s">
        <v>226</v>
      </c>
      <c r="C34" s="137"/>
    </row>
    <row r="35" spans="1:3" s="96" customFormat="1">
      <c r="A35" s="144">
        <v>29</v>
      </c>
      <c r="B35" s="143" t="s">
        <v>225</v>
      </c>
      <c r="C35" s="135">
        <f>SUM(C36:C40)</f>
        <v>0</v>
      </c>
    </row>
    <row r="36" spans="1:3" s="96" customFormat="1">
      <c r="A36" s="144">
        <v>30</v>
      </c>
      <c r="B36" s="138" t="s">
        <v>224</v>
      </c>
      <c r="C36" s="137"/>
    </row>
    <row r="37" spans="1:3" s="96" customFormat="1">
      <c r="A37" s="144">
        <v>31</v>
      </c>
      <c r="B37" s="139" t="s">
        <v>223</v>
      </c>
      <c r="C37" s="137"/>
    </row>
    <row r="38" spans="1:3" s="96" customFormat="1" ht="25.5">
      <c r="A38" s="144">
        <v>32</v>
      </c>
      <c r="B38" s="138" t="s">
        <v>222</v>
      </c>
      <c r="C38" s="137"/>
    </row>
    <row r="39" spans="1:3" s="96" customFormat="1" ht="25.5">
      <c r="A39" s="144">
        <v>33</v>
      </c>
      <c r="B39" s="138" t="s">
        <v>211</v>
      </c>
      <c r="C39" s="137"/>
    </row>
    <row r="40" spans="1:3" s="96" customFormat="1">
      <c r="A40" s="144">
        <v>34</v>
      </c>
      <c r="B40" s="142" t="s">
        <v>221</v>
      </c>
      <c r="C40" s="137"/>
    </row>
    <row r="41" spans="1:3" s="96" customFormat="1">
      <c r="A41" s="144">
        <v>35</v>
      </c>
      <c r="B41" s="143" t="s">
        <v>220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219</v>
      </c>
      <c r="C43" s="135">
        <f>SUM(C44:C46)</f>
        <v>17902412.850225002</v>
      </c>
    </row>
    <row r="44" spans="1:3" s="96" customFormat="1">
      <c r="A44" s="144">
        <v>37</v>
      </c>
      <c r="B44" s="133" t="s">
        <v>218</v>
      </c>
      <c r="C44" s="137">
        <v>11820800</v>
      </c>
    </row>
    <row r="45" spans="1:3" s="96" customFormat="1">
      <c r="A45" s="144">
        <v>38</v>
      </c>
      <c r="B45" s="133" t="s">
        <v>217</v>
      </c>
      <c r="C45" s="137"/>
    </row>
    <row r="46" spans="1:3" s="96" customFormat="1">
      <c r="A46" s="144">
        <v>39</v>
      </c>
      <c r="B46" s="133" t="s">
        <v>216</v>
      </c>
      <c r="C46" s="137">
        <v>6081612.8502249997</v>
      </c>
    </row>
    <row r="47" spans="1:3" s="96" customFormat="1">
      <c r="A47" s="144">
        <v>40</v>
      </c>
      <c r="B47" s="148" t="s">
        <v>215</v>
      </c>
      <c r="C47" s="135">
        <f>SUM(C48:C51)</f>
        <v>0</v>
      </c>
    </row>
    <row r="48" spans="1:3" s="96" customFormat="1">
      <c r="A48" s="144">
        <v>41</v>
      </c>
      <c r="B48" s="138" t="s">
        <v>214</v>
      </c>
      <c r="C48" s="137"/>
    </row>
    <row r="49" spans="1:3" s="96" customFormat="1">
      <c r="A49" s="144">
        <v>42</v>
      </c>
      <c r="B49" s="139" t="s">
        <v>213</v>
      </c>
      <c r="C49" s="137"/>
    </row>
    <row r="50" spans="1:3" s="96" customFormat="1">
      <c r="A50" s="144">
        <v>43</v>
      </c>
      <c r="B50" s="138" t="s">
        <v>212</v>
      </c>
      <c r="C50" s="137"/>
    </row>
    <row r="51" spans="1:3" s="96" customFormat="1" ht="25.5">
      <c r="A51" s="144">
        <v>44</v>
      </c>
      <c r="B51" s="138" t="s">
        <v>211</v>
      </c>
      <c r="C51" s="137"/>
    </row>
    <row r="52" spans="1:3" s="96" customFormat="1" ht="13.5" thickBot="1">
      <c r="A52" s="149">
        <v>45</v>
      </c>
      <c r="B52" s="150" t="s">
        <v>210</v>
      </c>
      <c r="C52" s="151">
        <f>C43-C47</f>
        <v>17902412.850225002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O23" sqref="O23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498">
        <f>'1. key ratios '!B2</f>
        <v>43738</v>
      </c>
    </row>
    <row r="3" spans="1:4" s="291" customFormat="1" ht="15.75" customHeight="1"/>
    <row r="4" spans="1:4" ht="13.5" thickBot="1">
      <c r="A4" s="351" t="s">
        <v>413</v>
      </c>
      <c r="B4" s="398" t="s">
        <v>414</v>
      </c>
    </row>
    <row r="5" spans="1:4" s="399" customFormat="1" ht="12.75" customHeight="1">
      <c r="A5" s="476"/>
      <c r="B5" s="477" t="s">
        <v>417</v>
      </c>
      <c r="C5" s="391" t="s">
        <v>415</v>
      </c>
      <c r="D5" s="392" t="s">
        <v>416</v>
      </c>
    </row>
    <row r="6" spans="1:4" s="400" customFormat="1">
      <c r="A6" s="393">
        <v>1</v>
      </c>
      <c r="B6" s="468" t="s">
        <v>418</v>
      </c>
      <c r="C6" s="468"/>
      <c r="D6" s="394"/>
    </row>
    <row r="7" spans="1:4" s="400" customFormat="1">
      <c r="A7" s="395" t="s">
        <v>404</v>
      </c>
      <c r="B7" s="469" t="s">
        <v>419</v>
      </c>
      <c r="C7" s="460">
        <v>4.4999999999999998E-2</v>
      </c>
      <c r="D7" s="461">
        <f>C7*'5. RWA '!$C$13</f>
        <v>24013448.985544764</v>
      </c>
    </row>
    <row r="8" spans="1:4" s="400" customFormat="1">
      <c r="A8" s="395" t="s">
        <v>405</v>
      </c>
      <c r="B8" s="469" t="s">
        <v>420</v>
      </c>
      <c r="C8" s="462">
        <v>0.06</v>
      </c>
      <c r="D8" s="461">
        <f>C8*'5. RWA '!$C$13</f>
        <v>32017931.98072635</v>
      </c>
    </row>
    <row r="9" spans="1:4" s="400" customFormat="1">
      <c r="A9" s="395" t="s">
        <v>406</v>
      </c>
      <c r="B9" s="469" t="s">
        <v>421</v>
      </c>
      <c r="C9" s="462">
        <v>0.08</v>
      </c>
      <c r="D9" s="461">
        <f>C9*'5. RWA '!$C$13</f>
        <v>42690575.9743018</v>
      </c>
    </row>
    <row r="10" spans="1:4" s="400" customFormat="1">
      <c r="A10" s="393" t="s">
        <v>407</v>
      </c>
      <c r="B10" s="468" t="s">
        <v>422</v>
      </c>
      <c r="C10" s="463"/>
      <c r="D10" s="470"/>
    </row>
    <row r="11" spans="1:4" s="401" customFormat="1">
      <c r="A11" s="396" t="s">
        <v>408</v>
      </c>
      <c r="B11" s="459" t="s">
        <v>423</v>
      </c>
      <c r="C11" s="464">
        <v>2.5000000000000001E-2</v>
      </c>
      <c r="D11" s="461">
        <f>C11*'5. RWA '!$C$13</f>
        <v>13340804.991969313</v>
      </c>
    </row>
    <row r="12" spans="1:4" s="401" customFormat="1">
      <c r="A12" s="396" t="s">
        <v>409</v>
      </c>
      <c r="B12" s="459" t="s">
        <v>424</v>
      </c>
      <c r="C12" s="464">
        <v>0</v>
      </c>
      <c r="D12" s="461">
        <f>C12*'5. RWA '!$C$13</f>
        <v>0</v>
      </c>
    </row>
    <row r="13" spans="1:4" s="401" customFormat="1">
      <c r="A13" s="396" t="s">
        <v>410</v>
      </c>
      <c r="B13" s="459" t="s">
        <v>425</v>
      </c>
      <c r="C13" s="464"/>
      <c r="D13" s="461">
        <f>C13*'5. RWA '!$C$13</f>
        <v>0</v>
      </c>
    </row>
    <row r="14" spans="1:4" s="401" customFormat="1">
      <c r="A14" s="393" t="s">
        <v>411</v>
      </c>
      <c r="B14" s="468" t="s">
        <v>487</v>
      </c>
      <c r="C14" s="465"/>
      <c r="D14" s="471"/>
    </row>
    <row r="15" spans="1:4" s="401" customFormat="1">
      <c r="A15" s="396">
        <v>3.1</v>
      </c>
      <c r="B15" s="459" t="s">
        <v>430</v>
      </c>
      <c r="C15" s="464">
        <v>2.4382322432495877E-2</v>
      </c>
      <c r="D15" s="461">
        <f>C15*'5. RWA '!$C$13</f>
        <v>13011192.352929855</v>
      </c>
    </row>
    <row r="16" spans="1:4" s="401" customFormat="1">
      <c r="A16" s="396">
        <v>3.2</v>
      </c>
      <c r="B16" s="459" t="s">
        <v>431</v>
      </c>
      <c r="C16" s="464">
        <v>3.2618863701135759E-2</v>
      </c>
      <c r="D16" s="461">
        <f>C16*'5. RWA '!$C$13</f>
        <v>17406475.987859141</v>
      </c>
    </row>
    <row r="17" spans="1:6" s="400" customFormat="1">
      <c r="A17" s="396">
        <v>3.3</v>
      </c>
      <c r="B17" s="459" t="s">
        <v>432</v>
      </c>
      <c r="C17" s="464">
        <v>7.308644081414703E-2</v>
      </c>
      <c r="D17" s="461">
        <f>C17*'5. RWA '!$C$13</f>
        <v>39001278.178345695</v>
      </c>
    </row>
    <row r="18" spans="1:6" s="399" customFormat="1" ht="12.75" customHeight="1">
      <c r="A18" s="474"/>
      <c r="B18" s="475" t="s">
        <v>486</v>
      </c>
      <c r="C18" s="466" t="s">
        <v>415</v>
      </c>
      <c r="D18" s="472" t="s">
        <v>416</v>
      </c>
    </row>
    <row r="19" spans="1:6" s="400" customFormat="1">
      <c r="A19" s="397">
        <v>4</v>
      </c>
      <c r="B19" s="459" t="s">
        <v>426</v>
      </c>
      <c r="C19" s="464">
        <f>C7+C11+C12+C13+C15</f>
        <v>9.4382322432495891E-2</v>
      </c>
      <c r="D19" s="461">
        <f>C19*'5. RWA '!$C$13</f>
        <v>50365446.330443934</v>
      </c>
    </row>
    <row r="20" spans="1:6" s="400" customFormat="1">
      <c r="A20" s="397">
        <v>5</v>
      </c>
      <c r="B20" s="459" t="s">
        <v>142</v>
      </c>
      <c r="C20" s="464">
        <f>C8+C11+C12+C13+C16</f>
        <v>0.11761886370113575</v>
      </c>
      <c r="D20" s="461">
        <f>C20*'5. RWA '!$C$13</f>
        <v>62765212.960554801</v>
      </c>
    </row>
    <row r="21" spans="1:6" s="400" customFormat="1" ht="13.5" thickBot="1">
      <c r="A21" s="402" t="s">
        <v>412</v>
      </c>
      <c r="B21" s="403" t="s">
        <v>427</v>
      </c>
      <c r="C21" s="467">
        <f>C9+C11+C12+C13+C17</f>
        <v>0.17808644081414704</v>
      </c>
      <c r="D21" s="473">
        <f>C21*'5. RWA '!$C$13</f>
        <v>95032659.144616812</v>
      </c>
    </row>
    <row r="22" spans="1:6">
      <c r="F22" s="351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15" activePane="bottomRight" state="frozen"/>
      <selection activeCell="B47" sqref="B47"/>
      <selection pane="topRight" activeCell="B47" sqref="B47"/>
      <selection pane="bottomLeft" activeCell="B47" sqref="B47"/>
      <selection pane="bottomRight" activeCell="I24" sqref="I24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498">
        <f>'1. key ratios '!B2</f>
        <v>43738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294</v>
      </c>
      <c r="D4" s="56" t="s">
        <v>74</v>
      </c>
    </row>
    <row r="5" spans="1:6" ht="25.5">
      <c r="A5" s="153" t="s">
        <v>7</v>
      </c>
      <c r="B5" s="313" t="s">
        <v>348</v>
      </c>
      <c r="C5" s="154" t="s">
        <v>95</v>
      </c>
      <c r="D5" s="155" t="s">
        <v>96</v>
      </c>
    </row>
    <row r="6" spans="1:6">
      <c r="A6" s="117">
        <v>1</v>
      </c>
      <c r="B6" s="156" t="s">
        <v>36</v>
      </c>
      <c r="C6" s="157">
        <v>9349291</v>
      </c>
      <c r="D6" s="158"/>
      <c r="E6" s="159"/>
    </row>
    <row r="7" spans="1:6">
      <c r="A7" s="117">
        <v>2</v>
      </c>
      <c r="B7" s="160" t="s">
        <v>37</v>
      </c>
      <c r="C7" s="161">
        <v>48477760</v>
      </c>
      <c r="D7" s="162"/>
      <c r="E7" s="159"/>
    </row>
    <row r="8" spans="1:6">
      <c r="A8" s="117">
        <v>3</v>
      </c>
      <c r="B8" s="160" t="s">
        <v>38</v>
      </c>
      <c r="C8" s="161">
        <v>27785184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13621058</v>
      </c>
      <c r="D10" s="162"/>
      <c r="E10" s="159"/>
    </row>
    <row r="11" spans="1:6">
      <c r="A11" s="117">
        <v>6.1</v>
      </c>
      <c r="B11" s="283" t="s">
        <v>41</v>
      </c>
      <c r="C11" s="163">
        <v>404847140</v>
      </c>
      <c r="D11" s="164"/>
      <c r="E11" s="165"/>
    </row>
    <row r="12" spans="1:6">
      <c r="A12" s="117">
        <v>6.2</v>
      </c>
      <c r="B12" s="284" t="s">
        <v>42</v>
      </c>
      <c r="C12" s="163">
        <v>-22320179</v>
      </c>
      <c r="D12" s="164"/>
      <c r="E12" s="165"/>
    </row>
    <row r="13" spans="1:6">
      <c r="A13" s="499" t="s">
        <v>496</v>
      </c>
      <c r="B13" s="284" t="s">
        <v>510</v>
      </c>
      <c r="C13" s="163">
        <v>6081612.8502249997</v>
      </c>
      <c r="D13" s="164"/>
      <c r="E13" s="165"/>
    </row>
    <row r="14" spans="1:6">
      <c r="A14" s="117">
        <v>6</v>
      </c>
      <c r="B14" s="160" t="s">
        <v>43</v>
      </c>
      <c r="C14" s="166">
        <f>C11+C12</f>
        <v>382526961</v>
      </c>
      <c r="D14" s="164"/>
      <c r="E14" s="159"/>
    </row>
    <row r="15" spans="1:6">
      <c r="A15" s="117">
        <v>7</v>
      </c>
      <c r="B15" s="160" t="s">
        <v>44</v>
      </c>
      <c r="C15" s="161">
        <v>2119154</v>
      </c>
      <c r="D15" s="162"/>
      <c r="E15" s="159"/>
    </row>
    <row r="16" spans="1:6">
      <c r="A16" s="117">
        <v>8</v>
      </c>
      <c r="B16" s="311" t="s">
        <v>206</v>
      </c>
      <c r="C16" s="161">
        <v>532487.1</v>
      </c>
      <c r="D16" s="162"/>
      <c r="E16" s="159"/>
    </row>
    <row r="17" spans="1:5">
      <c r="A17" s="117">
        <v>9</v>
      </c>
      <c r="B17" s="160" t="s">
        <v>45</v>
      </c>
      <c r="C17" s="161">
        <v>54000</v>
      </c>
      <c r="D17" s="162"/>
      <c r="E17" s="159"/>
    </row>
    <row r="18" spans="1:5">
      <c r="A18" s="117">
        <v>9.1</v>
      </c>
      <c r="B18" s="167" t="s">
        <v>90</v>
      </c>
      <c r="C18" s="163"/>
      <c r="D18" s="162"/>
      <c r="E18" s="159"/>
    </row>
    <row r="19" spans="1:5">
      <c r="A19" s="117">
        <v>9.1999999999999993</v>
      </c>
      <c r="B19" s="167" t="s">
        <v>91</v>
      </c>
      <c r="C19" s="163"/>
      <c r="D19" s="162"/>
      <c r="E19" s="159"/>
    </row>
    <row r="20" spans="1:5">
      <c r="A20" s="117">
        <v>9.3000000000000007</v>
      </c>
      <c r="B20" s="285" t="s">
        <v>276</v>
      </c>
      <c r="C20" s="163"/>
      <c r="D20" s="162"/>
      <c r="E20" s="159"/>
    </row>
    <row r="21" spans="1:5">
      <c r="A21" s="117">
        <v>10</v>
      </c>
      <c r="B21" s="160" t="s">
        <v>46</v>
      </c>
      <c r="C21" s="161">
        <v>18315992</v>
      </c>
      <c r="D21" s="162"/>
      <c r="E21" s="159"/>
    </row>
    <row r="22" spans="1:5">
      <c r="A22" s="117">
        <v>10.1</v>
      </c>
      <c r="B22" s="167" t="s">
        <v>92</v>
      </c>
      <c r="C22" s="161">
        <v>3517873</v>
      </c>
      <c r="D22" s="168" t="s">
        <v>94</v>
      </c>
      <c r="E22" s="159"/>
    </row>
    <row r="23" spans="1:5">
      <c r="A23" s="117">
        <v>11</v>
      </c>
      <c r="B23" s="169" t="s">
        <v>47</v>
      </c>
      <c r="C23" s="170">
        <v>10806183.649999976</v>
      </c>
      <c r="D23" s="171"/>
      <c r="E23" s="159"/>
    </row>
    <row r="24" spans="1:5" ht="15">
      <c r="A24" s="117">
        <v>12</v>
      </c>
      <c r="B24" s="172" t="s">
        <v>48</v>
      </c>
      <c r="C24" s="173">
        <f>SUM(C6:C10,C14:C17,C21,C23)</f>
        <v>513588070.75</v>
      </c>
      <c r="D24" s="174"/>
      <c r="E24" s="175"/>
    </row>
    <row r="25" spans="1:5">
      <c r="A25" s="117">
        <v>13</v>
      </c>
      <c r="B25" s="160" t="s">
        <v>50</v>
      </c>
      <c r="C25" s="176">
        <v>54617512</v>
      </c>
      <c r="D25" s="177"/>
      <c r="E25" s="159"/>
    </row>
    <row r="26" spans="1:5">
      <c r="A26" s="117">
        <v>14</v>
      </c>
      <c r="B26" s="160" t="s">
        <v>51</v>
      </c>
      <c r="C26" s="161">
        <v>56342376.489999995</v>
      </c>
      <c r="D26" s="162"/>
      <c r="E26" s="159"/>
    </row>
    <row r="27" spans="1:5">
      <c r="A27" s="117">
        <v>15</v>
      </c>
      <c r="B27" s="160" t="s">
        <v>52</v>
      </c>
      <c r="C27" s="161">
        <v>6846432.9099999992</v>
      </c>
      <c r="D27" s="162"/>
      <c r="E27" s="159"/>
    </row>
    <row r="28" spans="1:5">
      <c r="A28" s="117">
        <v>16</v>
      </c>
      <c r="B28" s="160" t="s">
        <v>53</v>
      </c>
      <c r="C28" s="161">
        <v>33970602.75</v>
      </c>
      <c r="D28" s="162"/>
      <c r="E28" s="159"/>
    </row>
    <row r="29" spans="1:5">
      <c r="A29" s="117">
        <v>17</v>
      </c>
      <c r="B29" s="160" t="s">
        <v>54</v>
      </c>
      <c r="C29" s="161"/>
      <c r="D29" s="162"/>
      <c r="E29" s="159"/>
    </row>
    <row r="30" spans="1:5">
      <c r="A30" s="117">
        <v>18</v>
      </c>
      <c r="B30" s="160" t="s">
        <v>55</v>
      </c>
      <c r="C30" s="161">
        <v>208341600</v>
      </c>
      <c r="D30" s="162"/>
      <c r="E30" s="159"/>
    </row>
    <row r="31" spans="1:5">
      <c r="A31" s="117">
        <v>19</v>
      </c>
      <c r="B31" s="160" t="s">
        <v>56</v>
      </c>
      <c r="C31" s="161">
        <v>6483324</v>
      </c>
      <c r="D31" s="162"/>
      <c r="E31" s="159"/>
    </row>
    <row r="32" spans="1:5">
      <c r="A32" s="117">
        <v>20</v>
      </c>
      <c r="B32" s="160" t="s">
        <v>57</v>
      </c>
      <c r="C32" s="161">
        <v>12078579.6</v>
      </c>
      <c r="D32" s="162"/>
      <c r="E32" s="159"/>
    </row>
    <row r="33" spans="1:5">
      <c r="A33" s="117">
        <v>20.100000000000001</v>
      </c>
      <c r="B33" s="169" t="s">
        <v>509</v>
      </c>
      <c r="C33" s="170"/>
      <c r="D33" s="171"/>
      <c r="E33" s="159"/>
    </row>
    <row r="34" spans="1:5">
      <c r="A34" s="117">
        <v>21</v>
      </c>
      <c r="B34" s="169" t="s">
        <v>58</v>
      </c>
      <c r="C34" s="170">
        <v>29552000</v>
      </c>
      <c r="D34" s="171"/>
      <c r="E34" s="159"/>
    </row>
    <row r="35" spans="1:5">
      <c r="A35" s="117">
        <v>21.1</v>
      </c>
      <c r="B35" s="178" t="s">
        <v>93</v>
      </c>
      <c r="C35" s="179">
        <v>11820800</v>
      </c>
      <c r="D35" s="180"/>
      <c r="E35" s="159"/>
    </row>
    <row r="36" spans="1:5" ht="15">
      <c r="A36" s="117">
        <v>22</v>
      </c>
      <c r="B36" s="172" t="s">
        <v>59</v>
      </c>
      <c r="C36" s="173">
        <f>SUM(C25:C34)</f>
        <v>408232427.75</v>
      </c>
      <c r="D36" s="174"/>
      <c r="E36" s="175"/>
    </row>
    <row r="37" spans="1:5">
      <c r="A37" s="117">
        <v>23</v>
      </c>
      <c r="B37" s="169" t="s">
        <v>61</v>
      </c>
      <c r="C37" s="161">
        <v>76000000</v>
      </c>
      <c r="D37" s="162"/>
      <c r="E37" s="159"/>
    </row>
    <row r="38" spans="1:5">
      <c r="A38" s="117">
        <v>24</v>
      </c>
      <c r="B38" s="169" t="s">
        <v>62</v>
      </c>
      <c r="C38" s="161"/>
      <c r="D38" s="162"/>
      <c r="E38" s="159"/>
    </row>
    <row r="39" spans="1:5">
      <c r="A39" s="117">
        <v>25</v>
      </c>
      <c r="B39" s="169" t="s">
        <v>63</v>
      </c>
      <c r="C39" s="161"/>
      <c r="D39" s="162"/>
      <c r="E39" s="159"/>
    </row>
    <row r="40" spans="1:5">
      <c r="A40" s="117">
        <v>26</v>
      </c>
      <c r="B40" s="169" t="s">
        <v>64</v>
      </c>
      <c r="C40" s="161"/>
      <c r="D40" s="162"/>
      <c r="E40" s="159"/>
    </row>
    <row r="41" spans="1:5">
      <c r="A41" s="117">
        <v>27</v>
      </c>
      <c r="B41" s="169" t="s">
        <v>65</v>
      </c>
      <c r="C41" s="161"/>
      <c r="D41" s="162"/>
      <c r="E41" s="159"/>
    </row>
    <row r="42" spans="1:5">
      <c r="A42" s="117">
        <v>28</v>
      </c>
      <c r="B42" s="169" t="s">
        <v>66</v>
      </c>
      <c r="C42" s="161">
        <v>27755159.000000004</v>
      </c>
      <c r="D42" s="162"/>
      <c r="E42" s="159"/>
    </row>
    <row r="43" spans="1:5">
      <c r="A43" s="117">
        <v>29</v>
      </c>
      <c r="B43" s="169" t="s">
        <v>67</v>
      </c>
      <c r="C43" s="161">
        <v>1600484</v>
      </c>
      <c r="D43" s="162"/>
      <c r="E43" s="159"/>
    </row>
    <row r="44" spans="1:5" ht="15.75" thickBot="1">
      <c r="A44" s="181">
        <v>30</v>
      </c>
      <c r="B44" s="182" t="s">
        <v>274</v>
      </c>
      <c r="C44" s="183">
        <f>SUM(C37:C43)</f>
        <v>105355643</v>
      </c>
      <c r="D44" s="184"/>
      <c r="E44" s="175"/>
    </row>
  </sheetData>
  <pageMargins left="0.7" right="0.7" top="0.75" bottom="0.75" header="0.3" footer="0.3"/>
  <pageSetup paperSize="9" orientation="portrait" horizontalDpi="4294967295" verticalDpi="4294967295" r:id="rId1"/>
  <ignoredErrors>
    <ignoredError sqref="A1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R29" sqref="R29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498">
        <f>'1. key ratios '!B2</f>
        <v>43738</v>
      </c>
    </row>
    <row r="4" spans="1:19" ht="26.25" thickBot="1">
      <c r="A4" s="4" t="s">
        <v>256</v>
      </c>
      <c r="B4" s="335" t="s">
        <v>383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366</v>
      </c>
      <c r="P5" s="318" t="s">
        <v>367</v>
      </c>
      <c r="Q5" s="318" t="s">
        <v>368</v>
      </c>
      <c r="R5" s="319" t="s">
        <v>369</v>
      </c>
      <c r="S5" s="320" t="s">
        <v>370</v>
      </c>
    </row>
    <row r="6" spans="1:19" s="321" customFormat="1" ht="99" customHeight="1">
      <c r="A6" s="322"/>
      <c r="B6" s="545" t="s">
        <v>371</v>
      </c>
      <c r="C6" s="541">
        <v>0</v>
      </c>
      <c r="D6" s="542"/>
      <c r="E6" s="541">
        <v>0.2</v>
      </c>
      <c r="F6" s="542"/>
      <c r="G6" s="541">
        <v>0.35</v>
      </c>
      <c r="H6" s="542"/>
      <c r="I6" s="541">
        <v>0.5</v>
      </c>
      <c r="J6" s="542"/>
      <c r="K6" s="541">
        <v>0.75</v>
      </c>
      <c r="L6" s="542"/>
      <c r="M6" s="541">
        <v>1</v>
      </c>
      <c r="N6" s="542"/>
      <c r="O6" s="541">
        <v>1.5</v>
      </c>
      <c r="P6" s="542"/>
      <c r="Q6" s="541">
        <v>2.5</v>
      </c>
      <c r="R6" s="542"/>
      <c r="S6" s="543" t="s">
        <v>255</v>
      </c>
    </row>
    <row r="7" spans="1:19" s="321" customFormat="1" ht="30.75" customHeight="1">
      <c r="A7" s="322"/>
      <c r="B7" s="546"/>
      <c r="C7" s="312" t="s">
        <v>258</v>
      </c>
      <c r="D7" s="312" t="s">
        <v>257</v>
      </c>
      <c r="E7" s="312" t="s">
        <v>258</v>
      </c>
      <c r="F7" s="312" t="s">
        <v>257</v>
      </c>
      <c r="G7" s="312" t="s">
        <v>258</v>
      </c>
      <c r="H7" s="312" t="s">
        <v>257</v>
      </c>
      <c r="I7" s="312" t="s">
        <v>258</v>
      </c>
      <c r="J7" s="312" t="s">
        <v>257</v>
      </c>
      <c r="K7" s="312" t="s">
        <v>258</v>
      </c>
      <c r="L7" s="312" t="s">
        <v>257</v>
      </c>
      <c r="M7" s="312" t="s">
        <v>258</v>
      </c>
      <c r="N7" s="312" t="s">
        <v>257</v>
      </c>
      <c r="O7" s="312" t="s">
        <v>258</v>
      </c>
      <c r="P7" s="312" t="s">
        <v>257</v>
      </c>
      <c r="Q7" s="312" t="s">
        <v>258</v>
      </c>
      <c r="R7" s="312" t="s">
        <v>257</v>
      </c>
      <c r="S7" s="544"/>
    </row>
    <row r="8" spans="1:19" s="187" customFormat="1">
      <c r="A8" s="185">
        <v>1</v>
      </c>
      <c r="B8" s="1" t="s">
        <v>98</v>
      </c>
      <c r="C8" s="186">
        <v>18457134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43641684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43641684</v>
      </c>
    </row>
    <row r="9" spans="1:19" s="187" customFormat="1">
      <c r="A9" s="185">
        <v>2</v>
      </c>
      <c r="B9" s="1" t="s">
        <v>99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100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101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102</v>
      </c>
      <c r="C13" s="186"/>
      <c r="D13" s="186"/>
      <c r="E13" s="186">
        <v>2398912</v>
      </c>
      <c r="F13" s="186"/>
      <c r="G13" s="186"/>
      <c r="H13" s="186"/>
      <c r="I13" s="186">
        <v>25353909</v>
      </c>
      <c r="J13" s="186"/>
      <c r="K13" s="186"/>
      <c r="L13" s="186"/>
      <c r="M13" s="186">
        <v>32363</v>
      </c>
      <c r="N13" s="186"/>
      <c r="O13" s="186"/>
      <c r="P13" s="186"/>
      <c r="Q13" s="186"/>
      <c r="R13" s="186"/>
      <c r="S13" s="336">
        <f t="shared" si="0"/>
        <v>13189099.9</v>
      </c>
    </row>
    <row r="14" spans="1:19" s="187" customFormat="1">
      <c r="A14" s="185">
        <v>7</v>
      </c>
      <c r="B14" s="1" t="s">
        <v>103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276575342.42000002</v>
      </c>
      <c r="N14" s="186">
        <v>14215911.624</v>
      </c>
      <c r="O14" s="186"/>
      <c r="P14" s="186"/>
      <c r="Q14" s="186"/>
      <c r="R14" s="186"/>
      <c r="S14" s="336">
        <f t="shared" si="0"/>
        <v>290791254.04400003</v>
      </c>
    </row>
    <row r="15" spans="1:19" s="187" customFormat="1">
      <c r="A15" s="185">
        <v>8</v>
      </c>
      <c r="B15" s="1" t="s">
        <v>104</v>
      </c>
      <c r="C15" s="186"/>
      <c r="D15" s="186"/>
      <c r="E15" s="186"/>
      <c r="F15" s="186"/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20398063.23</v>
      </c>
      <c r="N17" s="186">
        <v>1562.5249999999999</v>
      </c>
      <c r="O17" s="186"/>
      <c r="P17" s="186"/>
      <c r="Q17" s="186"/>
      <c r="R17" s="186"/>
      <c r="S17" s="336">
        <f t="shared" si="0"/>
        <v>20399625.754999999</v>
      </c>
    </row>
    <row r="18" spans="1:19" s="187" customFormat="1">
      <c r="A18" s="185">
        <v>11</v>
      </c>
      <c r="B18" s="1" t="s">
        <v>107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18056042.310000002</v>
      </c>
      <c r="N18" s="186">
        <v>126807.59299999999</v>
      </c>
      <c r="O18" s="186">
        <v>423524.41999999981</v>
      </c>
      <c r="P18" s="186"/>
      <c r="Q18" s="186"/>
      <c r="R18" s="186"/>
      <c r="S18" s="336">
        <f t="shared" si="0"/>
        <v>18818136.533</v>
      </c>
    </row>
    <row r="19" spans="1:19" s="187" customFormat="1">
      <c r="A19" s="185">
        <v>12</v>
      </c>
      <c r="B19" s="1" t="s">
        <v>108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254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110</v>
      </c>
      <c r="C21" s="186">
        <v>9349291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102180474.36999996</v>
      </c>
      <c r="N21" s="186">
        <v>423421.29300000035</v>
      </c>
      <c r="O21" s="186"/>
      <c r="P21" s="186"/>
      <c r="Q21" s="186"/>
      <c r="R21" s="186"/>
      <c r="S21" s="336">
        <f t="shared" si="0"/>
        <v>102603895.66299996</v>
      </c>
    </row>
    <row r="22" spans="1:19" ht="13.5" thickBot="1">
      <c r="A22" s="188"/>
      <c r="B22" s="189" t="s">
        <v>111</v>
      </c>
      <c r="C22" s="190">
        <f>SUM(C8:C21)</f>
        <v>27806425</v>
      </c>
      <c r="D22" s="190">
        <f t="shared" ref="D22:J22" si="1">SUM(D8:D21)</f>
        <v>0</v>
      </c>
      <c r="E22" s="190">
        <f t="shared" si="1"/>
        <v>2398912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25353909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460883969.32999998</v>
      </c>
      <c r="N22" s="190">
        <f t="shared" si="2"/>
        <v>14767703.035</v>
      </c>
      <c r="O22" s="190">
        <f t="shared" si="2"/>
        <v>423524.41999999981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489443695.89499998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O7" activePane="bottomRight" state="frozen"/>
      <selection activeCell="B9" sqref="B9"/>
      <selection pane="topRight" activeCell="B9" sqref="B9"/>
      <selection pane="bottomLeft" activeCell="B9" sqref="B9"/>
      <selection pane="bottomRight" activeCell="U24" sqref="U2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498">
        <f>'1. key ratios '!B2</f>
        <v>43738</v>
      </c>
    </row>
    <row r="4" spans="1:22" ht="13.5" thickBot="1">
      <c r="A4" s="4" t="s">
        <v>374</v>
      </c>
      <c r="B4" s="191" t="s">
        <v>97</v>
      </c>
      <c r="V4" s="56" t="s">
        <v>74</v>
      </c>
    </row>
    <row r="5" spans="1:22" ht="12.75" customHeight="1">
      <c r="A5" s="192"/>
      <c r="B5" s="193"/>
      <c r="C5" s="547" t="s">
        <v>285</v>
      </c>
      <c r="D5" s="548"/>
      <c r="E5" s="548"/>
      <c r="F5" s="548"/>
      <c r="G5" s="548"/>
      <c r="H5" s="548"/>
      <c r="I5" s="548"/>
      <c r="J5" s="548"/>
      <c r="K5" s="548"/>
      <c r="L5" s="549"/>
      <c r="M5" s="550" t="s">
        <v>286</v>
      </c>
      <c r="N5" s="551"/>
      <c r="O5" s="551"/>
      <c r="P5" s="551"/>
      <c r="Q5" s="551"/>
      <c r="R5" s="551"/>
      <c r="S5" s="552"/>
      <c r="T5" s="555" t="s">
        <v>372</v>
      </c>
      <c r="U5" s="555" t="s">
        <v>373</v>
      </c>
      <c r="V5" s="553" t="s">
        <v>123</v>
      </c>
    </row>
    <row r="6" spans="1:22" s="123" customFormat="1" ht="102">
      <c r="A6" s="120"/>
      <c r="B6" s="194"/>
      <c r="C6" s="195" t="s">
        <v>112</v>
      </c>
      <c r="D6" s="288" t="s">
        <v>113</v>
      </c>
      <c r="E6" s="222" t="s">
        <v>288</v>
      </c>
      <c r="F6" s="222" t="s">
        <v>289</v>
      </c>
      <c r="G6" s="288" t="s">
        <v>292</v>
      </c>
      <c r="H6" s="288" t="s">
        <v>287</v>
      </c>
      <c r="I6" s="288" t="s">
        <v>114</v>
      </c>
      <c r="J6" s="288" t="s">
        <v>115</v>
      </c>
      <c r="K6" s="196" t="s">
        <v>116</v>
      </c>
      <c r="L6" s="197" t="s">
        <v>117</v>
      </c>
      <c r="M6" s="195" t="s">
        <v>290</v>
      </c>
      <c r="N6" s="196" t="s">
        <v>118</v>
      </c>
      <c r="O6" s="196" t="s">
        <v>119</v>
      </c>
      <c r="P6" s="196" t="s">
        <v>120</v>
      </c>
      <c r="Q6" s="196" t="s">
        <v>121</v>
      </c>
      <c r="R6" s="196" t="s">
        <v>122</v>
      </c>
      <c r="S6" s="314" t="s">
        <v>291</v>
      </c>
      <c r="T6" s="556"/>
      <c r="U6" s="556"/>
      <c r="V6" s="554"/>
    </row>
    <row r="7" spans="1:22" s="187" customFormat="1">
      <c r="A7" s="198">
        <v>1</v>
      </c>
      <c r="B7" s="1" t="s">
        <v>98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>
        <v>0</v>
      </c>
      <c r="U7" s="323"/>
      <c r="V7" s="201">
        <f>SUM(C7:S7)</f>
        <v>0</v>
      </c>
    </row>
    <row r="8" spans="1:22" s="187" customFormat="1">
      <c r="A8" s="198">
        <v>2</v>
      </c>
      <c r="B8" s="1" t="s">
        <v>99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>
        <v>0</v>
      </c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278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>
        <v>0</v>
      </c>
      <c r="U9" s="323"/>
      <c r="V9" s="201">
        <f t="shared" si="0"/>
        <v>0</v>
      </c>
    </row>
    <row r="10" spans="1:22" s="187" customFormat="1">
      <c r="A10" s="198">
        <v>4</v>
      </c>
      <c r="B10" s="1" t="s">
        <v>100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>
        <v>0</v>
      </c>
      <c r="U10" s="323"/>
      <c r="V10" s="201">
        <f t="shared" si="0"/>
        <v>0</v>
      </c>
    </row>
    <row r="11" spans="1:22" s="187" customFormat="1">
      <c r="A11" s="198">
        <v>5</v>
      </c>
      <c r="B11" s="1" t="s">
        <v>101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>
        <v>0</v>
      </c>
      <c r="U11" s="323"/>
      <c r="V11" s="201">
        <f t="shared" si="0"/>
        <v>0</v>
      </c>
    </row>
    <row r="12" spans="1:22" s="187" customFormat="1">
      <c r="A12" s="198">
        <v>6</v>
      </c>
      <c r="B12" s="1" t="s">
        <v>102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>
        <v>0</v>
      </c>
      <c r="U12" s="323"/>
      <c r="V12" s="201">
        <f t="shared" si="0"/>
        <v>0</v>
      </c>
    </row>
    <row r="13" spans="1:22" s="187" customFormat="1">
      <c r="A13" s="198">
        <v>7</v>
      </c>
      <c r="B13" s="1" t="s">
        <v>103</v>
      </c>
      <c r="C13" s="199"/>
      <c r="D13" s="186">
        <v>1687413.6849999998</v>
      </c>
      <c r="E13" s="186"/>
      <c r="F13" s="186"/>
      <c r="G13" s="186"/>
      <c r="H13" s="186"/>
      <c r="I13" s="186"/>
      <c r="J13" s="186"/>
      <c r="K13" s="186"/>
      <c r="L13" s="200"/>
      <c r="M13" s="199"/>
      <c r="N13" s="186"/>
      <c r="O13" s="186"/>
      <c r="P13" s="186"/>
      <c r="Q13" s="186"/>
      <c r="R13" s="186"/>
      <c r="S13" s="200"/>
      <c r="T13" s="323">
        <v>1498029.3599999999</v>
      </c>
      <c r="U13" s="323">
        <v>189384.32499999998</v>
      </c>
      <c r="V13" s="201">
        <f t="shared" si="0"/>
        <v>1687413.6849999998</v>
      </c>
    </row>
    <row r="14" spans="1:22" s="187" customFormat="1">
      <c r="A14" s="198">
        <v>8</v>
      </c>
      <c r="B14" s="1" t="s">
        <v>104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>
        <v>0</v>
      </c>
      <c r="U14" s="323"/>
      <c r="V14" s="201">
        <f t="shared" si="0"/>
        <v>0</v>
      </c>
    </row>
    <row r="15" spans="1:22" s="187" customFormat="1">
      <c r="A15" s="198">
        <v>9</v>
      </c>
      <c r="B15" s="1" t="s">
        <v>105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>
        <v>0</v>
      </c>
      <c r="U15" s="323"/>
      <c r="V15" s="201">
        <f t="shared" si="0"/>
        <v>0</v>
      </c>
    </row>
    <row r="16" spans="1:22" s="187" customFormat="1">
      <c r="A16" s="198">
        <v>10</v>
      </c>
      <c r="B16" s="1" t="s">
        <v>106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>
        <v>0</v>
      </c>
      <c r="U16" s="323"/>
      <c r="V16" s="201">
        <f t="shared" si="0"/>
        <v>0</v>
      </c>
    </row>
    <row r="17" spans="1:22" s="187" customFormat="1">
      <c r="A17" s="198">
        <v>11</v>
      </c>
      <c r="B17" s="1" t="s">
        <v>107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/>
      <c r="N17" s="186"/>
      <c r="O17" s="186"/>
      <c r="P17" s="186"/>
      <c r="Q17" s="186"/>
      <c r="R17" s="186"/>
      <c r="S17" s="200"/>
      <c r="T17" s="323">
        <v>0</v>
      </c>
      <c r="U17" s="323"/>
      <c r="V17" s="201">
        <f t="shared" si="0"/>
        <v>0</v>
      </c>
    </row>
    <row r="18" spans="1:22" s="187" customFormat="1">
      <c r="A18" s="198">
        <v>12</v>
      </c>
      <c r="B18" s="1" t="s">
        <v>108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>
        <v>0</v>
      </c>
      <c r="U18" s="323"/>
      <c r="V18" s="201">
        <f t="shared" si="0"/>
        <v>0</v>
      </c>
    </row>
    <row r="19" spans="1:22" s="187" customFormat="1">
      <c r="A19" s="198">
        <v>13</v>
      </c>
      <c r="B19" s="1" t="s">
        <v>109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>
        <v>0</v>
      </c>
      <c r="U19" s="323"/>
      <c r="V19" s="201">
        <f t="shared" si="0"/>
        <v>0</v>
      </c>
    </row>
    <row r="20" spans="1:22" s="187" customFormat="1">
      <c r="A20" s="198">
        <v>14</v>
      </c>
      <c r="B20" s="1" t="s">
        <v>110</v>
      </c>
      <c r="C20" s="199"/>
      <c r="D20" s="186">
        <v>1346596.1919999998</v>
      </c>
      <c r="E20" s="186"/>
      <c r="F20" s="186"/>
      <c r="G20" s="186"/>
      <c r="H20" s="186"/>
      <c r="I20" s="186"/>
      <c r="J20" s="186"/>
      <c r="K20" s="186"/>
      <c r="L20" s="200"/>
      <c r="M20" s="199"/>
      <c r="N20" s="186"/>
      <c r="O20" s="186"/>
      <c r="P20" s="186"/>
      <c r="Q20" s="186"/>
      <c r="R20" s="186"/>
      <c r="S20" s="200"/>
      <c r="T20" s="323">
        <v>1346596.1919999998</v>
      </c>
      <c r="U20" s="323"/>
      <c r="V20" s="201">
        <f t="shared" si="0"/>
        <v>1346596.1919999998</v>
      </c>
    </row>
    <row r="21" spans="1:22" ht="13.5" thickBot="1">
      <c r="A21" s="188"/>
      <c r="B21" s="202" t="s">
        <v>111</v>
      </c>
      <c r="C21" s="203">
        <f>SUM(C7:C20)</f>
        <v>0</v>
      </c>
      <c r="D21" s="190">
        <f t="shared" ref="D21:V21" si="1">SUM(D7:D20)</f>
        <v>3034009.8769999994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0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2844625.5519999997</v>
      </c>
      <c r="U21" s="204">
        <f t="shared" ref="U21" si="2">SUM(U7:U20)</f>
        <v>189384.32499999998</v>
      </c>
      <c r="V21" s="205">
        <f t="shared" si="1"/>
        <v>3034009.8769999994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498">
        <f>'1. key ratios '!B2</f>
        <v>43738</v>
      </c>
    </row>
    <row r="4" spans="1:9" ht="13.5" thickBot="1">
      <c r="A4" s="2" t="s">
        <v>260</v>
      </c>
      <c r="B4" s="191" t="s">
        <v>384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9" t="s">
        <v>259</v>
      </c>
      <c r="C6" s="561" t="s">
        <v>376</v>
      </c>
      <c r="D6" s="563" t="s">
        <v>375</v>
      </c>
      <c r="E6" s="564"/>
      <c r="F6" s="561" t="s">
        <v>380</v>
      </c>
      <c r="G6" s="561" t="s">
        <v>381</v>
      </c>
      <c r="H6" s="557" t="s">
        <v>379</v>
      </c>
    </row>
    <row r="7" spans="1:9" ht="38.25">
      <c r="A7" s="211"/>
      <c r="B7" s="560"/>
      <c r="C7" s="562"/>
      <c r="D7" s="328" t="s">
        <v>378</v>
      </c>
      <c r="E7" s="328" t="s">
        <v>377</v>
      </c>
      <c r="F7" s="562"/>
      <c r="G7" s="562"/>
      <c r="H7" s="558"/>
      <c r="I7" s="208"/>
    </row>
    <row r="8" spans="1:9">
      <c r="A8" s="209">
        <v>1</v>
      </c>
      <c r="B8" s="1" t="s">
        <v>98</v>
      </c>
      <c r="C8" s="329">
        <v>62098818</v>
      </c>
      <c r="D8" s="330"/>
      <c r="E8" s="329"/>
      <c r="F8" s="329">
        <v>43641684</v>
      </c>
      <c r="G8" s="331">
        <v>43641684</v>
      </c>
      <c r="H8" s="333">
        <f>G8/(C8+E8)</f>
        <v>0.70277801422886987</v>
      </c>
    </row>
    <row r="9" spans="1:9" ht="15" customHeight="1">
      <c r="A9" s="209">
        <v>2</v>
      </c>
      <c r="B9" s="1" t="s">
        <v>99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278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100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101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102</v>
      </c>
      <c r="C13" s="329">
        <v>27785184</v>
      </c>
      <c r="D13" s="330"/>
      <c r="E13" s="329"/>
      <c r="F13" s="329">
        <v>13189099.9</v>
      </c>
      <c r="G13" s="331">
        <v>13189099.9</v>
      </c>
      <c r="H13" s="333">
        <f t="shared" ref="H13:H21" si="0">G13/(C13+E13)</f>
        <v>0.47468103504371251</v>
      </c>
    </row>
    <row r="14" spans="1:9">
      <c r="A14" s="209">
        <v>7</v>
      </c>
      <c r="B14" s="1" t="s">
        <v>103</v>
      </c>
      <c r="C14" s="329">
        <v>276575342.42000002</v>
      </c>
      <c r="D14" s="330">
        <v>29468986.259999998</v>
      </c>
      <c r="E14" s="329">
        <v>14215911.624</v>
      </c>
      <c r="F14" s="329">
        <v>290791254.04400003</v>
      </c>
      <c r="G14" s="331">
        <v>289103840.35900003</v>
      </c>
      <c r="H14" s="333">
        <f t="shared" si="0"/>
        <v>0.99419716493693211</v>
      </c>
    </row>
    <row r="15" spans="1:9">
      <c r="A15" s="209">
        <v>8</v>
      </c>
      <c r="B15" s="1" t="s">
        <v>104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105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106</v>
      </c>
      <c r="C17" s="329">
        <v>20398063.23</v>
      </c>
      <c r="D17" s="330">
        <v>4025.0499999999997</v>
      </c>
      <c r="E17" s="329">
        <v>1562.5249999999999</v>
      </c>
      <c r="F17" s="329">
        <v>20399625.754999999</v>
      </c>
      <c r="G17" s="331">
        <v>20399625.754999999</v>
      </c>
      <c r="H17" s="333">
        <f t="shared" si="0"/>
        <v>1</v>
      </c>
    </row>
    <row r="18" spans="1:8">
      <c r="A18" s="209">
        <v>11</v>
      </c>
      <c r="B18" s="1" t="s">
        <v>107</v>
      </c>
      <c r="C18" s="329">
        <v>18479566.73</v>
      </c>
      <c r="D18" s="330">
        <v>152665.49</v>
      </c>
      <c r="E18" s="329">
        <v>126807.59299999999</v>
      </c>
      <c r="F18" s="329">
        <v>18818136.533</v>
      </c>
      <c r="G18" s="331">
        <v>18818136.533</v>
      </c>
      <c r="H18" s="333">
        <f t="shared" si="0"/>
        <v>1.0113811646656079</v>
      </c>
    </row>
    <row r="19" spans="1:8">
      <c r="A19" s="209">
        <v>12</v>
      </c>
      <c r="B19" s="1" t="s">
        <v>108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254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110</v>
      </c>
      <c r="C21" s="329">
        <v>111529765.36999996</v>
      </c>
      <c r="D21" s="330">
        <v>866666.67000000074</v>
      </c>
      <c r="E21" s="329">
        <v>423421.29300000035</v>
      </c>
      <c r="F21" s="329">
        <v>102603895.66299996</v>
      </c>
      <c r="G21" s="331">
        <v>101257299.47099996</v>
      </c>
      <c r="H21" s="333">
        <f t="shared" si="0"/>
        <v>0.90446107421491606</v>
      </c>
    </row>
    <row r="22" spans="1:8" ht="13.5" thickBot="1">
      <c r="A22" s="212"/>
      <c r="B22" s="213" t="s">
        <v>111</v>
      </c>
      <c r="C22" s="332">
        <f>SUM(C8:C21)</f>
        <v>516866739.75</v>
      </c>
      <c r="D22" s="332">
        <f>SUM(D8:D21)</f>
        <v>30492343.469999999</v>
      </c>
      <c r="E22" s="332">
        <f>SUM(E8:E21)</f>
        <v>14767703.035</v>
      </c>
      <c r="F22" s="332">
        <f>SUM(F8:F21)</f>
        <v>489443695.89499998</v>
      </c>
      <c r="G22" s="332">
        <f>SUM(G8:G21)</f>
        <v>486409686.01799995</v>
      </c>
      <c r="H22" s="334">
        <f>G22/(C22+E22)</f>
        <v>0.91493260570160317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498">
        <f>'1. key ratios '!B2</f>
        <v>43738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256</v>
      </c>
      <c r="B4" s="378" t="s">
        <v>385</v>
      </c>
      <c r="C4" s="351"/>
      <c r="D4" s="351"/>
    </row>
    <row r="5" spans="1:11" ht="30" customHeight="1">
      <c r="A5" s="565"/>
      <c r="B5" s="566"/>
      <c r="C5" s="567" t="s">
        <v>438</v>
      </c>
      <c r="D5" s="567"/>
      <c r="E5" s="567"/>
      <c r="F5" s="567" t="s">
        <v>439</v>
      </c>
      <c r="G5" s="567"/>
      <c r="H5" s="567"/>
      <c r="I5" s="567" t="s">
        <v>440</v>
      </c>
      <c r="J5" s="567"/>
      <c r="K5" s="568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386</v>
      </c>
      <c r="C8" s="359"/>
      <c r="D8" s="359"/>
      <c r="E8" s="359"/>
      <c r="F8" s="510">
        <v>50620056.790151522</v>
      </c>
      <c r="G8" s="510">
        <v>42629246.561553024</v>
      </c>
      <c r="H8" s="510">
        <v>93249303.351704538</v>
      </c>
      <c r="I8" s="510">
        <v>25139465.830454547</v>
      </c>
      <c r="J8" s="510">
        <v>34163300.172310598</v>
      </c>
      <c r="K8" s="511">
        <v>59302766.002765141</v>
      </c>
    </row>
    <row r="9" spans="1:11">
      <c r="A9" s="354" t="s">
        <v>389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397</v>
      </c>
      <c r="C10" s="502">
        <v>4839123.2069696411</v>
      </c>
      <c r="D10" s="503">
        <v>25566612.437121153</v>
      </c>
      <c r="E10" s="503">
        <v>30405735.644090831</v>
      </c>
      <c r="F10" s="503">
        <v>22211697.433318194</v>
      </c>
      <c r="G10" s="503">
        <v>17618750.774583351</v>
      </c>
      <c r="H10" s="503">
        <v>39830448.207901545</v>
      </c>
      <c r="I10" s="503">
        <v>264043.49134090776</v>
      </c>
      <c r="J10" s="503">
        <v>1708864.2556060601</v>
      </c>
      <c r="K10" s="504">
        <v>1972907.7469469686</v>
      </c>
    </row>
    <row r="11" spans="1:11">
      <c r="A11" s="360">
        <v>3</v>
      </c>
      <c r="B11" s="361" t="s">
        <v>391</v>
      </c>
      <c r="C11" s="502">
        <v>39616359.507878795</v>
      </c>
      <c r="D11" s="503">
        <v>314795951.24484849</v>
      </c>
      <c r="E11" s="503">
        <v>354412310.75272733</v>
      </c>
      <c r="F11" s="503">
        <v>995941.53988029913</v>
      </c>
      <c r="G11" s="503">
        <v>7310082.5067030322</v>
      </c>
      <c r="H11" s="503">
        <v>8306024.0465833312</v>
      </c>
      <c r="I11" s="503">
        <v>14963697.734583333</v>
      </c>
      <c r="J11" s="503">
        <v>15678459.268189412</v>
      </c>
      <c r="K11" s="504">
        <v>30642157.002772748</v>
      </c>
    </row>
    <row r="12" spans="1:11">
      <c r="A12" s="360">
        <v>4</v>
      </c>
      <c r="B12" s="361" t="s">
        <v>392</v>
      </c>
      <c r="C12" s="502"/>
      <c r="D12" s="503"/>
      <c r="E12" s="503">
        <v>0</v>
      </c>
      <c r="F12" s="503"/>
      <c r="G12" s="503"/>
      <c r="H12" s="503">
        <v>0</v>
      </c>
      <c r="I12" s="503"/>
      <c r="J12" s="503"/>
      <c r="K12" s="504">
        <v>0</v>
      </c>
    </row>
    <row r="13" spans="1:11">
      <c r="A13" s="360">
        <v>5</v>
      </c>
      <c r="B13" s="361" t="s">
        <v>400</v>
      </c>
      <c r="C13" s="502">
        <v>11428266.316060603</v>
      </c>
      <c r="D13" s="503">
        <v>19710139.096212115</v>
      </c>
      <c r="E13" s="503">
        <v>31138405.412272725</v>
      </c>
      <c r="F13" s="503">
        <v>2384367.4408696964</v>
      </c>
      <c r="G13" s="503">
        <v>7780699.8410303034</v>
      </c>
      <c r="H13" s="503">
        <v>10165067.2819</v>
      </c>
      <c r="I13" s="503">
        <v>768333.19558333326</v>
      </c>
      <c r="J13" s="503">
        <v>1865329.6284318187</v>
      </c>
      <c r="K13" s="504">
        <v>2633662.8240151517</v>
      </c>
    </row>
    <row r="14" spans="1:11">
      <c r="A14" s="360">
        <v>6</v>
      </c>
      <c r="B14" s="361" t="s">
        <v>433</v>
      </c>
      <c r="C14" s="502"/>
      <c r="D14" s="503"/>
      <c r="E14" s="503">
        <v>0</v>
      </c>
      <c r="F14" s="503"/>
      <c r="G14" s="503"/>
      <c r="H14" s="503"/>
      <c r="I14" s="503"/>
      <c r="J14" s="503"/>
      <c r="K14" s="504">
        <v>0</v>
      </c>
    </row>
    <row r="15" spans="1:11">
      <c r="A15" s="360">
        <v>7</v>
      </c>
      <c r="B15" s="361" t="s">
        <v>434</v>
      </c>
      <c r="C15" s="502">
        <v>1818856.2151515149</v>
      </c>
      <c r="D15" s="503">
        <v>8363047.5980303036</v>
      </c>
      <c r="E15" s="503">
        <v>10181903.813181819</v>
      </c>
      <c r="F15" s="503">
        <v>468171.93833333335</v>
      </c>
      <c r="G15" s="503">
        <v>2149284.8806060608</v>
      </c>
      <c r="H15" s="503">
        <v>2617456.8189393943</v>
      </c>
      <c r="I15" s="503">
        <v>468171.93833333335</v>
      </c>
      <c r="J15" s="503">
        <v>2149284.8806060608</v>
      </c>
      <c r="K15" s="504">
        <v>2617456.8189393943</v>
      </c>
    </row>
    <row r="16" spans="1:11">
      <c r="A16" s="360">
        <v>8</v>
      </c>
      <c r="B16" s="362" t="s">
        <v>393</v>
      </c>
      <c r="C16" s="502">
        <v>57702605.24606058</v>
      </c>
      <c r="D16" s="503">
        <v>368435750.37621212</v>
      </c>
      <c r="E16" s="503">
        <v>426138355.62227261</v>
      </c>
      <c r="F16" s="503">
        <v>26060178.352401521</v>
      </c>
      <c r="G16" s="503">
        <v>34858818.002922744</v>
      </c>
      <c r="H16" s="503">
        <v>60918996.355324268</v>
      </c>
      <c r="I16" s="503">
        <v>16464246.359840907</v>
      </c>
      <c r="J16" s="503">
        <v>21401938.032833353</v>
      </c>
      <c r="K16" s="504">
        <v>37866184.39267426</v>
      </c>
    </row>
    <row r="17" spans="1:11">
      <c r="A17" s="354" t="s">
        <v>390</v>
      </c>
      <c r="B17" s="355"/>
      <c r="C17" s="505"/>
      <c r="D17" s="505"/>
      <c r="E17" s="505"/>
      <c r="F17" s="505"/>
      <c r="G17" s="505"/>
      <c r="H17" s="505"/>
      <c r="I17" s="505"/>
      <c r="J17" s="505"/>
      <c r="K17" s="506"/>
    </row>
    <row r="18" spans="1:11">
      <c r="A18" s="360">
        <v>9</v>
      </c>
      <c r="B18" s="361" t="s">
        <v>396</v>
      </c>
      <c r="C18" s="502"/>
      <c r="D18" s="503"/>
      <c r="E18" s="503">
        <v>0</v>
      </c>
      <c r="F18" s="503"/>
      <c r="G18" s="503"/>
      <c r="H18" s="503">
        <v>0</v>
      </c>
      <c r="I18" s="503"/>
      <c r="J18" s="503"/>
      <c r="K18" s="504">
        <v>0</v>
      </c>
    </row>
    <row r="19" spans="1:11">
      <c r="A19" s="360">
        <v>10</v>
      </c>
      <c r="B19" s="361" t="s">
        <v>435</v>
      </c>
      <c r="C19" s="502">
        <v>113852511.65545452</v>
      </c>
      <c r="D19" s="503">
        <v>251091445.35681823</v>
      </c>
      <c r="E19" s="503">
        <v>364943957.01227278</v>
      </c>
      <c r="F19" s="503">
        <v>2435513.8173484853</v>
      </c>
      <c r="G19" s="503">
        <v>3964533.0958333332</v>
      </c>
      <c r="H19" s="503">
        <v>6400046.913181819</v>
      </c>
      <c r="I19" s="503">
        <v>27916104.777045455</v>
      </c>
      <c r="J19" s="503">
        <v>13354275.171439392</v>
      </c>
      <c r="K19" s="504">
        <v>41270379.948484845</v>
      </c>
    </row>
    <row r="20" spans="1:11">
      <c r="A20" s="360">
        <v>11</v>
      </c>
      <c r="B20" s="361" t="s">
        <v>395</v>
      </c>
      <c r="C20" s="502">
        <v>1768069.5024242429</v>
      </c>
      <c r="D20" s="503">
        <v>4042422.3857575743</v>
      </c>
      <c r="E20" s="503">
        <v>5810491.8881818177</v>
      </c>
      <c r="F20" s="503">
        <v>0</v>
      </c>
      <c r="G20" s="503">
        <v>0</v>
      </c>
      <c r="H20" s="503">
        <v>0</v>
      </c>
      <c r="I20" s="503">
        <v>0</v>
      </c>
      <c r="J20" s="503">
        <v>0</v>
      </c>
      <c r="K20" s="504">
        <v>0</v>
      </c>
    </row>
    <row r="21" spans="1:11" ht="13.5" thickBot="1">
      <c r="A21" s="363">
        <v>12</v>
      </c>
      <c r="B21" s="364" t="s">
        <v>394</v>
      </c>
      <c r="C21" s="507">
        <v>115620581.1578788</v>
      </c>
      <c r="D21" s="508">
        <v>255133867.74257576</v>
      </c>
      <c r="E21" s="507">
        <v>370754448.90045458</v>
      </c>
      <c r="F21" s="508">
        <v>2435513.8173484853</v>
      </c>
      <c r="G21" s="508">
        <v>3964533.0958333332</v>
      </c>
      <c r="H21" s="508">
        <v>6400046.913181819</v>
      </c>
      <c r="I21" s="508">
        <v>27916104.777045455</v>
      </c>
      <c r="J21" s="508">
        <v>13354275.171439392</v>
      </c>
      <c r="K21" s="509">
        <v>41270379.948484845</v>
      </c>
    </row>
    <row r="22" spans="1:11" ht="38.25" customHeight="1" thickBot="1">
      <c r="A22" s="365"/>
      <c r="B22" s="366"/>
      <c r="C22" s="366"/>
      <c r="D22" s="366"/>
      <c r="E22" s="366"/>
      <c r="F22" s="569" t="s">
        <v>437</v>
      </c>
      <c r="G22" s="567"/>
      <c r="H22" s="567"/>
      <c r="I22" s="569" t="s">
        <v>401</v>
      </c>
      <c r="J22" s="567"/>
      <c r="K22" s="568"/>
    </row>
    <row r="23" spans="1:11">
      <c r="A23" s="367">
        <v>13</v>
      </c>
      <c r="B23" s="368" t="s">
        <v>386</v>
      </c>
      <c r="C23" s="369"/>
      <c r="D23" s="369"/>
      <c r="E23" s="369"/>
      <c r="F23" s="514">
        <v>50620056.790151522</v>
      </c>
      <c r="G23" s="514">
        <v>42629246.561553024</v>
      </c>
      <c r="H23" s="514">
        <v>93249303.351704538</v>
      </c>
      <c r="I23" s="514">
        <v>25139465.830454547</v>
      </c>
      <c r="J23" s="514">
        <v>34163300.172310598</v>
      </c>
      <c r="K23" s="515">
        <v>59302766.002765141</v>
      </c>
    </row>
    <row r="24" spans="1:11" ht="13.5" thickBot="1">
      <c r="A24" s="370">
        <v>14</v>
      </c>
      <c r="B24" s="371" t="s">
        <v>398</v>
      </c>
      <c r="C24" s="372"/>
      <c r="D24" s="373"/>
      <c r="E24" s="374"/>
      <c r="F24" s="516">
        <v>23624664.535053037</v>
      </c>
      <c r="G24" s="516">
        <v>30894284.907089412</v>
      </c>
      <c r="H24" s="516">
        <v>54518949.442142449</v>
      </c>
      <c r="I24" s="516">
        <v>4116061.5899602268</v>
      </c>
      <c r="J24" s="516">
        <v>8047662.8613939602</v>
      </c>
      <c r="K24" s="517">
        <v>9466546.098168565</v>
      </c>
    </row>
    <row r="25" spans="1:11" ht="13.5" thickBot="1">
      <c r="A25" s="375">
        <v>15</v>
      </c>
      <c r="B25" s="376" t="s">
        <v>399</v>
      </c>
      <c r="C25" s="377"/>
      <c r="D25" s="377"/>
      <c r="E25" s="377"/>
      <c r="F25" s="512">
        <v>2.1426783315819846</v>
      </c>
      <c r="G25" s="512">
        <v>1.3798424753884091</v>
      </c>
      <c r="H25" s="512">
        <v>1.7104016916295166</v>
      </c>
      <c r="I25" s="512">
        <v>6.1076505491982855</v>
      </c>
      <c r="J25" s="512">
        <v>4.2451206966183808</v>
      </c>
      <c r="K25" s="513">
        <v>6.2644564752331462</v>
      </c>
    </row>
    <row r="27" spans="1:11" ht="25.5">
      <c r="B27" s="350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I30" sqref="I30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498">
        <f>'1. key ratios '!B2</f>
        <v>43738</v>
      </c>
    </row>
    <row r="3" spans="1:14" ht="14.25" customHeight="1"/>
    <row r="4" spans="1:14" ht="13.5" thickBot="1">
      <c r="A4" s="4" t="s">
        <v>272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271</v>
      </c>
      <c r="D6" s="223" t="s">
        <v>270</v>
      </c>
      <c r="E6" s="224" t="s">
        <v>269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284</v>
      </c>
    </row>
    <row r="7" spans="1:14" ht="15">
      <c r="A7" s="226">
        <v>1</v>
      </c>
      <c r="B7" s="227" t="s">
        <v>268</v>
      </c>
      <c r="C7" s="228">
        <f>SUM(C8:C13)</f>
        <v>5967100</v>
      </c>
      <c r="D7" s="221"/>
      <c r="E7" s="229">
        <f t="shared" ref="E7:M7" si="0">SUM(E8:E13)</f>
        <v>119342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119342</v>
      </c>
      <c r="L7" s="230">
        <f t="shared" si="0"/>
        <v>0</v>
      </c>
      <c r="M7" s="230">
        <f t="shared" si="0"/>
        <v>0</v>
      </c>
      <c r="N7" s="231">
        <f>SUM(N8:N13)</f>
        <v>119342</v>
      </c>
    </row>
    <row r="8" spans="1:14" ht="14.25">
      <c r="A8" s="226">
        <v>1.1000000000000001</v>
      </c>
      <c r="B8" s="232" t="s">
        <v>266</v>
      </c>
      <c r="C8" s="230">
        <v>5967100</v>
      </c>
      <c r="D8" s="233">
        <v>0.02</v>
      </c>
      <c r="E8" s="229">
        <f>C8*D8</f>
        <v>119342</v>
      </c>
      <c r="F8" s="230"/>
      <c r="G8" s="230"/>
      <c r="H8" s="230"/>
      <c r="I8" s="230"/>
      <c r="J8" s="230"/>
      <c r="K8" s="230">
        <v>119342</v>
      </c>
      <c r="L8" s="230"/>
      <c r="M8" s="230"/>
      <c r="N8" s="231">
        <f>SUMPRODUCT($F$6:$M$6,F8:M8)</f>
        <v>119342</v>
      </c>
    </row>
    <row r="9" spans="1:14" ht="14.25">
      <c r="A9" s="226">
        <v>1.2</v>
      </c>
      <c r="B9" s="232" t="s">
        <v>265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264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263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262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261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267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266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265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264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263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262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261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111</v>
      </c>
      <c r="C21" s="214">
        <f>C14+C7</f>
        <v>5967100</v>
      </c>
      <c r="D21" s="240"/>
      <c r="E21" s="241">
        <f>E14+E7</f>
        <v>119342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119342</v>
      </c>
      <c r="L21" s="242">
        <f t="shared" si="4"/>
        <v>0</v>
      </c>
      <c r="M21" s="242">
        <f>M7+M14</f>
        <v>0</v>
      </c>
      <c r="N21" s="243">
        <f>N14+N7</f>
        <v>119342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zoomScale="90" zoomScaleNormal="90" workbookViewId="0">
      <selection activeCell="N14" sqref="N14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498">
        <f>'1. key ratios '!B2</f>
        <v>43738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428" t="s">
        <v>443</v>
      </c>
      <c r="B5" s="429"/>
      <c r="C5" s="430"/>
    </row>
    <row r="6" spans="1:3" ht="24">
      <c r="A6" s="431">
        <v>1</v>
      </c>
      <c r="B6" s="432" t="s">
        <v>444</v>
      </c>
      <c r="C6" s="433">
        <v>506791528.75</v>
      </c>
    </row>
    <row r="7" spans="1:3">
      <c r="A7" s="431">
        <v>2</v>
      </c>
      <c r="B7" s="432" t="s">
        <v>445</v>
      </c>
      <c r="C7" s="433">
        <v>-5118357</v>
      </c>
    </row>
    <row r="8" spans="1:3" ht="24">
      <c r="A8" s="434">
        <v>3</v>
      </c>
      <c r="B8" s="435" t="s">
        <v>446</v>
      </c>
      <c r="C8" s="433">
        <f>C6+C7</f>
        <v>501673171.75</v>
      </c>
    </row>
    <row r="9" spans="1:3">
      <c r="A9" s="428" t="s">
        <v>447</v>
      </c>
      <c r="B9" s="429"/>
      <c r="C9" s="436"/>
    </row>
    <row r="10" spans="1:3" ht="24">
      <c r="A10" s="437">
        <v>4</v>
      </c>
      <c r="B10" s="438" t="s">
        <v>448</v>
      </c>
      <c r="C10" s="433"/>
    </row>
    <row r="11" spans="1:3">
      <c r="A11" s="437">
        <v>5</v>
      </c>
      <c r="B11" s="439" t="s">
        <v>449</v>
      </c>
      <c r="C11" s="433"/>
    </row>
    <row r="12" spans="1:3">
      <c r="A12" s="437" t="s">
        <v>450</v>
      </c>
      <c r="B12" s="439" t="s">
        <v>451</v>
      </c>
      <c r="C12" s="433">
        <v>119342</v>
      </c>
    </row>
    <row r="13" spans="1:3" ht="24">
      <c r="A13" s="440">
        <v>6</v>
      </c>
      <c r="B13" s="438" t="s">
        <v>452</v>
      </c>
      <c r="C13" s="433"/>
    </row>
    <row r="14" spans="1:3">
      <c r="A14" s="440">
        <v>7</v>
      </c>
      <c r="B14" s="441" t="s">
        <v>453</v>
      </c>
      <c r="C14" s="433"/>
    </row>
    <row r="15" spans="1:3">
      <c r="A15" s="442">
        <v>8</v>
      </c>
      <c r="B15" s="443" t="s">
        <v>454</v>
      </c>
      <c r="C15" s="433"/>
    </row>
    <row r="16" spans="1:3">
      <c r="A16" s="440">
        <v>9</v>
      </c>
      <c r="B16" s="441" t="s">
        <v>455</v>
      </c>
      <c r="C16" s="433"/>
    </row>
    <row r="17" spans="1:3">
      <c r="A17" s="440">
        <v>10</v>
      </c>
      <c r="B17" s="441" t="s">
        <v>456</v>
      </c>
      <c r="C17" s="433"/>
    </row>
    <row r="18" spans="1:3">
      <c r="A18" s="444">
        <v>11</v>
      </c>
      <c r="B18" s="445" t="s">
        <v>457</v>
      </c>
      <c r="C18" s="446">
        <f>SUM(C10:C17)</f>
        <v>119342</v>
      </c>
    </row>
    <row r="19" spans="1:3">
      <c r="A19" s="447" t="s">
        <v>458</v>
      </c>
      <c r="B19" s="448"/>
      <c r="C19" s="449"/>
    </row>
    <row r="20" spans="1:3" ht="24">
      <c r="A20" s="450">
        <v>12</v>
      </c>
      <c r="B20" s="438" t="s">
        <v>459</v>
      </c>
      <c r="C20" s="433"/>
    </row>
    <row r="21" spans="1:3">
      <c r="A21" s="450">
        <v>13</v>
      </c>
      <c r="B21" s="438" t="s">
        <v>460</v>
      </c>
      <c r="C21" s="433"/>
    </row>
    <row r="22" spans="1:3">
      <c r="A22" s="450">
        <v>14</v>
      </c>
      <c r="B22" s="438" t="s">
        <v>461</v>
      </c>
      <c r="C22" s="433"/>
    </row>
    <row r="23" spans="1:3" ht="24">
      <c r="A23" s="450" t="s">
        <v>462</v>
      </c>
      <c r="B23" s="438" t="s">
        <v>463</v>
      </c>
      <c r="C23" s="433"/>
    </row>
    <row r="24" spans="1:3">
      <c r="A24" s="450">
        <v>15</v>
      </c>
      <c r="B24" s="438" t="s">
        <v>464</v>
      </c>
      <c r="C24" s="433"/>
    </row>
    <row r="25" spans="1:3">
      <c r="A25" s="450" t="s">
        <v>465</v>
      </c>
      <c r="B25" s="438" t="s">
        <v>466</v>
      </c>
      <c r="C25" s="433"/>
    </row>
    <row r="26" spans="1:3">
      <c r="A26" s="451">
        <v>16</v>
      </c>
      <c r="B26" s="452" t="s">
        <v>467</v>
      </c>
      <c r="C26" s="446">
        <f>SUM(C20:C25)</f>
        <v>0</v>
      </c>
    </row>
    <row r="27" spans="1:3">
      <c r="A27" s="428" t="s">
        <v>468</v>
      </c>
      <c r="B27" s="429"/>
      <c r="C27" s="436"/>
    </row>
    <row r="28" spans="1:3">
      <c r="A28" s="453">
        <v>17</v>
      </c>
      <c r="B28" s="439" t="s">
        <v>469</v>
      </c>
      <c r="C28" s="433">
        <v>30492343.470000003</v>
      </c>
    </row>
    <row r="29" spans="1:3">
      <c r="A29" s="453">
        <v>18</v>
      </c>
      <c r="B29" s="439" t="s">
        <v>470</v>
      </c>
      <c r="C29" s="433">
        <v>-15724640.435000001</v>
      </c>
    </row>
    <row r="30" spans="1:3">
      <c r="A30" s="451">
        <v>19</v>
      </c>
      <c r="B30" s="452" t="s">
        <v>471</v>
      </c>
      <c r="C30" s="446">
        <f>C28+C29</f>
        <v>14767703.035000002</v>
      </c>
    </row>
    <row r="31" spans="1:3">
      <c r="A31" s="428" t="s">
        <v>472</v>
      </c>
      <c r="B31" s="429"/>
      <c r="C31" s="436"/>
    </row>
    <row r="32" spans="1:3" ht="24">
      <c r="A32" s="453" t="s">
        <v>473</v>
      </c>
      <c r="B32" s="438" t="s">
        <v>474</v>
      </c>
      <c r="C32" s="454"/>
    </row>
    <row r="33" spans="1:3">
      <c r="A33" s="453" t="s">
        <v>475</v>
      </c>
      <c r="B33" s="439" t="s">
        <v>476</v>
      </c>
      <c r="C33" s="454"/>
    </row>
    <row r="34" spans="1:3">
      <c r="A34" s="428" t="s">
        <v>477</v>
      </c>
      <c r="B34" s="429"/>
      <c r="C34" s="436"/>
    </row>
    <row r="35" spans="1:3">
      <c r="A35" s="455">
        <v>20</v>
      </c>
      <c r="B35" s="456" t="s">
        <v>478</v>
      </c>
      <c r="C35" s="446">
        <v>100237286</v>
      </c>
    </row>
    <row r="36" spans="1:3">
      <c r="A36" s="451">
        <v>21</v>
      </c>
      <c r="B36" s="452" t="s">
        <v>479</v>
      </c>
      <c r="C36" s="446">
        <f>C8+C18+C26+C30</f>
        <v>516560216.78500003</v>
      </c>
    </row>
    <row r="37" spans="1:3">
      <c r="A37" s="428" t="s">
        <v>480</v>
      </c>
      <c r="B37" s="429"/>
      <c r="C37" s="436"/>
    </row>
    <row r="38" spans="1:3">
      <c r="A38" s="451">
        <v>22</v>
      </c>
      <c r="B38" s="452" t="s">
        <v>480</v>
      </c>
      <c r="C38" s="518">
        <f t="shared" ref="C38" si="0">C35/C36</f>
        <v>0.19404763034959047</v>
      </c>
    </row>
    <row r="39" spans="1:3">
      <c r="A39" s="428" t="s">
        <v>481</v>
      </c>
      <c r="B39" s="429"/>
      <c r="C39" s="436"/>
    </row>
    <row r="40" spans="1:3">
      <c r="A40" s="457" t="s">
        <v>482</v>
      </c>
      <c r="B40" s="438" t="s">
        <v>483</v>
      </c>
      <c r="C40" s="454"/>
    </row>
    <row r="41" spans="1:3" ht="24">
      <c r="A41" s="458" t="s">
        <v>484</v>
      </c>
      <c r="B41" s="432" t="s">
        <v>485</v>
      </c>
      <c r="C41" s="4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5" activePane="bottomRight" state="frozen"/>
      <selection activeCell="B9" sqref="B9"/>
      <selection pane="topRight" activeCell="B9" sqref="B9"/>
      <selection pane="bottomLeft" activeCell="B9" sqref="B9"/>
      <selection pane="bottomRight" activeCell="K34" sqref="K34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497">
        <v>43738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511</v>
      </c>
      <c r="D5" s="116" t="s">
        <v>488</v>
      </c>
      <c r="E5" s="116" t="s">
        <v>489</v>
      </c>
      <c r="F5" s="116" t="s">
        <v>490</v>
      </c>
      <c r="G5" s="14" t="s">
        <v>491</v>
      </c>
    </row>
    <row r="6" spans="1:8">
      <c r="B6" s="263" t="s">
        <v>144</v>
      </c>
      <c r="C6" s="359"/>
      <c r="D6" s="359"/>
      <c r="E6" s="359"/>
      <c r="F6" s="359"/>
      <c r="G6" s="388"/>
    </row>
    <row r="7" spans="1:8">
      <c r="A7" s="15"/>
      <c r="B7" s="264" t="s">
        <v>138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143</v>
      </c>
      <c r="C8" s="17">
        <v>100237286</v>
      </c>
      <c r="D8" s="18">
        <v>97149520.140000001</v>
      </c>
      <c r="E8" s="18">
        <v>78495629.349999994</v>
      </c>
      <c r="F8" s="18">
        <v>81014417.01000002</v>
      </c>
      <c r="G8" s="19">
        <v>80075233</v>
      </c>
    </row>
    <row r="9" spans="1:8" ht="15">
      <c r="A9" s="421">
        <v>2</v>
      </c>
      <c r="B9" s="16" t="s">
        <v>142</v>
      </c>
      <c r="C9" s="17">
        <v>100237286</v>
      </c>
      <c r="D9" s="18">
        <v>97149520.140000001</v>
      </c>
      <c r="E9" s="18">
        <v>78495629.349999994</v>
      </c>
      <c r="F9" s="18">
        <v>81014417.01000002</v>
      </c>
      <c r="G9" s="19">
        <v>80075233</v>
      </c>
    </row>
    <row r="10" spans="1:8" ht="15">
      <c r="A10" s="421">
        <v>3</v>
      </c>
      <c r="B10" s="16" t="s">
        <v>141</v>
      </c>
      <c r="C10" s="17">
        <v>118139698.850225</v>
      </c>
      <c r="D10" s="18">
        <v>120252539.9508</v>
      </c>
      <c r="E10" s="18">
        <v>100239775.48628749</v>
      </c>
      <c r="F10" s="18">
        <v>102824771.02341253</v>
      </c>
      <c r="G10" s="19">
        <v>101059521</v>
      </c>
    </row>
    <row r="11" spans="1:8" ht="15">
      <c r="A11" s="422"/>
      <c r="B11" s="263" t="s">
        <v>140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273</v>
      </c>
      <c r="C12" s="347">
        <v>533632199.67877251</v>
      </c>
      <c r="D12" s="18">
        <v>520628078.93237007</v>
      </c>
      <c r="E12" s="18">
        <v>500258638.97361988</v>
      </c>
      <c r="F12" s="18">
        <v>510465734.21429998</v>
      </c>
      <c r="G12" s="19">
        <v>465970768.68000001</v>
      </c>
    </row>
    <row r="13" spans="1:8" ht="15">
      <c r="A13" s="422"/>
      <c r="B13" s="263" t="s">
        <v>139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138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&gt;="&amp;'9.1. Capital Requirements'!C19*100&amp;"%"</f>
        <v>Common equity Tier 1 ratio &gt;=9.43823224324959%</v>
      </c>
      <c r="C15" s="484">
        <v>0.18783965071886452</v>
      </c>
      <c r="D15" s="485">
        <v>0.18660061581622797</v>
      </c>
      <c r="E15" s="485">
        <v>0.15691009256941399</v>
      </c>
      <c r="F15" s="485">
        <v>0.15870686625948754</v>
      </c>
      <c r="G15" s="486">
        <v>0.17184604353366795</v>
      </c>
    </row>
    <row r="16" spans="1:8" ht="15" customHeight="1">
      <c r="A16" s="423">
        <v>6</v>
      </c>
      <c r="B16" s="16" t="str">
        <f>"Tier 1 ratio &gt;="&amp;'9.1. Capital Requirements'!C20*100&amp;"%"</f>
        <v>Tier 1 ratio &gt;=11.7618863701136%</v>
      </c>
      <c r="C16" s="484">
        <v>0.18783965071886452</v>
      </c>
      <c r="D16" s="485">
        <v>0.18660061581622797</v>
      </c>
      <c r="E16" s="485">
        <v>0.15691009256941449</v>
      </c>
      <c r="F16" s="485">
        <v>0.15870686625948754</v>
      </c>
      <c r="G16" s="486">
        <v>0.17184604353366795</v>
      </c>
    </row>
    <row r="17" spans="1:7" ht="15">
      <c r="A17" s="423">
        <v>7</v>
      </c>
      <c r="B17" s="16" t="str">
        <f>"Total Regulatory Capital ratio &gt;="&amp;'9.1. Capital Requirements'!C21*100&amp;"%"</f>
        <v>Total Regulatory Capital ratio &gt;=17.8086440814147%</v>
      </c>
      <c r="C17" s="484">
        <v>0.22138787524692263</v>
      </c>
      <c r="D17" s="485">
        <v>0.23097590164056611</v>
      </c>
      <c r="E17" s="485">
        <v>0.20037590093786153</v>
      </c>
      <c r="F17" s="485">
        <v>0.20143324836813706</v>
      </c>
      <c r="G17" s="486">
        <v>0.21687952934532992</v>
      </c>
    </row>
    <row r="18" spans="1:7" ht="15">
      <c r="A18" s="422"/>
      <c r="B18" s="265" t="s">
        <v>137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136</v>
      </c>
      <c r="C19" s="487">
        <v>7.8068338946659668E-2</v>
      </c>
      <c r="D19" s="488">
        <v>7.8451560081423358E-2</v>
      </c>
      <c r="E19" s="488">
        <v>7.7600705401549216E-2</v>
      </c>
      <c r="F19" s="488">
        <v>8.0501818511243439E-2</v>
      </c>
      <c r="G19" s="489">
        <v>8.0740607132142955E-2</v>
      </c>
    </row>
    <row r="20" spans="1:7" ht="15">
      <c r="A20" s="424">
        <v>9</v>
      </c>
      <c r="B20" s="16" t="s">
        <v>135</v>
      </c>
      <c r="C20" s="487">
        <v>3.1926213836785726E-2</v>
      </c>
      <c r="D20" s="488">
        <v>3.2353002877717287E-2</v>
      </c>
      <c r="E20" s="488">
        <v>3.2326117959837579E-2</v>
      </c>
      <c r="F20" s="488">
        <v>2.7396457503209688E-2</v>
      </c>
      <c r="G20" s="489">
        <v>2.6429251850539359E-2</v>
      </c>
    </row>
    <row r="21" spans="1:7" ht="15">
      <c r="A21" s="424">
        <v>10</v>
      </c>
      <c r="B21" s="16" t="s">
        <v>134</v>
      </c>
      <c r="C21" s="487">
        <v>2.4242303428517034E-2</v>
      </c>
      <c r="D21" s="488">
        <v>2.204313161929157E-2</v>
      </c>
      <c r="E21" s="488">
        <v>2.1834681150838912E-2</v>
      </c>
      <c r="F21" s="488">
        <v>2.936374879685405E-2</v>
      </c>
      <c r="G21" s="489">
        <v>3.1296724724465368E-2</v>
      </c>
    </row>
    <row r="22" spans="1:7" ht="15">
      <c r="A22" s="424">
        <v>11</v>
      </c>
      <c r="B22" s="16" t="s">
        <v>133</v>
      </c>
      <c r="C22" s="487">
        <v>4.6142125109873942E-2</v>
      </c>
      <c r="D22" s="488">
        <v>4.6098557203706071E-2</v>
      </c>
      <c r="E22" s="488">
        <v>4.5274587441711638E-2</v>
      </c>
      <c r="F22" s="488">
        <v>5.3105361008033758E-2</v>
      </c>
      <c r="G22" s="489">
        <v>5.4311355281603607E-2</v>
      </c>
    </row>
    <row r="23" spans="1:7" ht="15">
      <c r="A23" s="424">
        <v>12</v>
      </c>
      <c r="B23" s="16" t="s">
        <v>279</v>
      </c>
      <c r="C23" s="487">
        <v>1.3503175203255181E-2</v>
      </c>
      <c r="D23" s="488">
        <v>8.1828277670681314E-3</v>
      </c>
      <c r="E23" s="488">
        <v>-2.1453933777802903E-2</v>
      </c>
      <c r="F23" s="488">
        <v>1.9875152826454086E-2</v>
      </c>
      <c r="G23" s="489">
        <v>2.3374919371788833E-2</v>
      </c>
    </row>
    <row r="24" spans="1:7" ht="15">
      <c r="A24" s="424">
        <v>13</v>
      </c>
      <c r="B24" s="16" t="s">
        <v>280</v>
      </c>
      <c r="C24" s="487">
        <v>7.141453913710559E-2</v>
      </c>
      <c r="D24" s="488">
        <v>4.509238706492423E-2</v>
      </c>
      <c r="E24" s="488">
        <v>-0.12072722419958995</v>
      </c>
      <c r="F24" s="488">
        <v>0.1106741801692821</v>
      </c>
      <c r="G24" s="489">
        <v>0.13260937264857631</v>
      </c>
    </row>
    <row r="25" spans="1:7" ht="15">
      <c r="A25" s="422"/>
      <c r="B25" s="265" t="s">
        <v>359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132</v>
      </c>
      <c r="C26" s="487">
        <v>9.6148076777817934E-2</v>
      </c>
      <c r="D26" s="488">
        <v>0.10235181977804791</v>
      </c>
      <c r="E26" s="488">
        <v>0.10650332875301616</v>
      </c>
      <c r="F26" s="488">
        <v>4.7847232274121777E-2</v>
      </c>
      <c r="G26" s="489">
        <v>5.8080086546683105E-2</v>
      </c>
    </row>
    <row r="27" spans="1:7" ht="15" customHeight="1">
      <c r="A27" s="424">
        <v>15</v>
      </c>
      <c r="B27" s="16" t="s">
        <v>131</v>
      </c>
      <c r="C27" s="487">
        <v>5.5132361809447389E-2</v>
      </c>
      <c r="D27" s="488">
        <v>5.6598698456052463E-2</v>
      </c>
      <c r="E27" s="488">
        <v>6.0325121441771351E-2</v>
      </c>
      <c r="F27" s="488">
        <v>4.6338875673972914E-2</v>
      </c>
      <c r="G27" s="489">
        <v>4.7938384133298775E-2</v>
      </c>
    </row>
    <row r="28" spans="1:7" ht="15">
      <c r="A28" s="424">
        <v>16</v>
      </c>
      <c r="B28" s="16" t="s">
        <v>130</v>
      </c>
      <c r="C28" s="487">
        <v>0.75866264239880765</v>
      </c>
      <c r="D28" s="488">
        <v>0.76018445617063013</v>
      </c>
      <c r="E28" s="488">
        <v>0.77361121666424104</v>
      </c>
      <c r="F28" s="488">
        <v>0.77049048946060028</v>
      </c>
      <c r="G28" s="489">
        <v>0.79961382616683552</v>
      </c>
    </row>
    <row r="29" spans="1:7" ht="15" customHeight="1">
      <c r="A29" s="424">
        <v>17</v>
      </c>
      <c r="B29" s="16" t="s">
        <v>129</v>
      </c>
      <c r="C29" s="487">
        <v>0.69023336695169923</v>
      </c>
      <c r="D29" s="488">
        <v>0.68704781012484573</v>
      </c>
      <c r="E29" s="488">
        <v>0.70196791230570188</v>
      </c>
      <c r="F29" s="488">
        <v>0.72311931361692172</v>
      </c>
      <c r="G29" s="489">
        <v>0.72928083647633657</v>
      </c>
    </row>
    <row r="30" spans="1:7" ht="15">
      <c r="A30" s="424">
        <v>18</v>
      </c>
      <c r="B30" s="16" t="s">
        <v>128</v>
      </c>
      <c r="C30" s="487">
        <v>0.13968715300489615</v>
      </c>
      <c r="D30" s="488">
        <v>0.13240720444346005</v>
      </c>
      <c r="E30" s="488">
        <v>0.23234179517585299</v>
      </c>
      <c r="F30" s="488">
        <v>0.22669717516852361</v>
      </c>
      <c r="G30" s="489">
        <v>7.3255503210028286E-2</v>
      </c>
    </row>
    <row r="31" spans="1:7" ht="15" customHeight="1">
      <c r="A31" s="422"/>
      <c r="B31" s="265" t="s">
        <v>360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127</v>
      </c>
      <c r="C32" s="492">
        <v>0.1809828193897047</v>
      </c>
      <c r="D32" s="490">
        <v>0.18565219164075683</v>
      </c>
      <c r="E32" s="490">
        <v>0.16168518779434296</v>
      </c>
      <c r="F32" s="490">
        <v>0.13260434226417994</v>
      </c>
      <c r="G32" s="491">
        <v>0.17576000737101433</v>
      </c>
    </row>
    <row r="33" spans="1:7" ht="15" customHeight="1">
      <c r="A33" s="424">
        <v>20</v>
      </c>
      <c r="B33" s="16" t="s">
        <v>126</v>
      </c>
      <c r="C33" s="492">
        <v>0.88890538750200987</v>
      </c>
      <c r="D33" s="490">
        <v>0.89791232626168638</v>
      </c>
      <c r="E33" s="490">
        <v>0.89456170406655289</v>
      </c>
      <c r="F33" s="490">
        <v>0.91076367523843593</v>
      </c>
      <c r="G33" s="491">
        <v>0.91586651470867353</v>
      </c>
    </row>
    <row r="34" spans="1:7" ht="15" customHeight="1">
      <c r="A34" s="424">
        <v>21</v>
      </c>
      <c r="B34" s="16" t="s">
        <v>125</v>
      </c>
      <c r="C34" s="492">
        <v>0.12303402862867213</v>
      </c>
      <c r="D34" s="490">
        <v>0.11759443786860785</v>
      </c>
      <c r="E34" s="490">
        <v>0.11342133289457342</v>
      </c>
      <c r="F34" s="490">
        <v>0.10562600945782762</v>
      </c>
      <c r="G34" s="491">
        <v>9.272002132843131E-2</v>
      </c>
    </row>
    <row r="35" spans="1:7" ht="15" customHeight="1">
      <c r="A35" s="425"/>
      <c r="B35" s="265" t="s">
        <v>403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386</v>
      </c>
      <c r="C36" s="21">
        <v>93249303.351704538</v>
      </c>
      <c r="D36" s="22">
        <v>92280727.306967214</v>
      </c>
      <c r="E36" s="22">
        <v>74716743.907333329</v>
      </c>
      <c r="F36" s="22">
        <v>67220403.753253981</v>
      </c>
      <c r="G36" s="23">
        <v>81396467.870039672</v>
      </c>
    </row>
    <row r="37" spans="1:7" ht="15" customHeight="1">
      <c r="A37" s="424">
        <v>23</v>
      </c>
      <c r="B37" s="16" t="s">
        <v>398</v>
      </c>
      <c r="C37" s="21">
        <v>54518949.442142449</v>
      </c>
      <c r="D37" s="22">
        <v>53555059.560668841</v>
      </c>
      <c r="E37" s="22">
        <v>54654924.455404989</v>
      </c>
      <c r="F37" s="22">
        <v>44088779.003085777</v>
      </c>
      <c r="G37" s="23">
        <v>48133396.305444978</v>
      </c>
    </row>
    <row r="38" spans="1:7" ht="15.75" thickBot="1">
      <c r="A38" s="426">
        <v>24</v>
      </c>
      <c r="B38" s="266" t="s">
        <v>387</v>
      </c>
      <c r="C38" s="493">
        <v>1.7104016916295166</v>
      </c>
      <c r="D38" s="494">
        <v>1.7231000780127737</v>
      </c>
      <c r="E38" s="494">
        <v>1.3670633461088677</v>
      </c>
      <c r="F38" s="494">
        <v>1.524660135145707</v>
      </c>
      <c r="G38" s="495">
        <v>1.6910601394822391</v>
      </c>
    </row>
    <row r="39" spans="1:7">
      <c r="A39" s="24"/>
    </row>
    <row r="40" spans="1:7">
      <c r="B40" s="350"/>
    </row>
    <row r="41" spans="1:7" ht="51">
      <c r="B41" s="350" t="s">
        <v>402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12" activePane="bottomRight" state="frozen"/>
      <selection activeCell="B9" sqref="B9"/>
      <selection pane="topRight" activeCell="B9" sqref="B9"/>
      <selection pane="bottomLeft" activeCell="B9" sqref="B9"/>
      <selection pane="bottomRight" activeCell="H14" sqref="H14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498">
        <f>'1. key ratios '!B2</f>
        <v>43738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6551861</v>
      </c>
      <c r="D7" s="37">
        <v>2797430</v>
      </c>
      <c r="E7" s="38">
        <f>C7+D7</f>
        <v>9349291</v>
      </c>
      <c r="F7" s="39">
        <v>2513993</v>
      </c>
      <c r="G7" s="40">
        <v>3171789</v>
      </c>
      <c r="H7" s="41">
        <f>F7+G7</f>
        <v>5685782</v>
      </c>
    </row>
    <row r="8" spans="1:8">
      <c r="A8" s="32">
        <v>2</v>
      </c>
      <c r="B8" s="36" t="s">
        <v>37</v>
      </c>
      <c r="C8" s="37">
        <v>4836076</v>
      </c>
      <c r="D8" s="37">
        <v>43641684</v>
      </c>
      <c r="E8" s="38">
        <f t="shared" ref="E8:E19" si="0">C8+D8</f>
        <v>48477760</v>
      </c>
      <c r="F8" s="39">
        <v>12107716</v>
      </c>
      <c r="G8" s="40">
        <v>39791415</v>
      </c>
      <c r="H8" s="41">
        <f t="shared" ref="H8:H40" si="1">F8+G8</f>
        <v>51899131</v>
      </c>
    </row>
    <row r="9" spans="1:8">
      <c r="A9" s="32">
        <v>3</v>
      </c>
      <c r="B9" s="36" t="s">
        <v>38</v>
      </c>
      <c r="C9" s="37">
        <v>18652144</v>
      </c>
      <c r="D9" s="37">
        <v>9133040</v>
      </c>
      <c r="E9" s="38">
        <f t="shared" si="0"/>
        <v>27785184</v>
      </c>
      <c r="F9" s="39">
        <v>378320</v>
      </c>
      <c r="G9" s="40">
        <v>10658543</v>
      </c>
      <c r="H9" s="41">
        <f t="shared" si="1"/>
        <v>11036863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13621058</v>
      </c>
      <c r="D11" s="37">
        <v>0</v>
      </c>
      <c r="E11" s="38">
        <f t="shared" si="0"/>
        <v>13621058</v>
      </c>
      <c r="F11" s="39">
        <v>16204236</v>
      </c>
      <c r="G11" s="40">
        <v>0</v>
      </c>
      <c r="H11" s="41">
        <f t="shared" si="1"/>
        <v>16204236</v>
      </c>
    </row>
    <row r="12" spans="1:8">
      <c r="A12" s="32">
        <v>6.1</v>
      </c>
      <c r="B12" s="42" t="s">
        <v>41</v>
      </c>
      <c r="C12" s="37">
        <v>97704739</v>
      </c>
      <c r="D12" s="37">
        <v>307142401</v>
      </c>
      <c r="E12" s="38">
        <f t="shared" si="0"/>
        <v>404847140</v>
      </c>
      <c r="F12" s="39">
        <v>71182490</v>
      </c>
      <c r="G12" s="40">
        <v>284044064</v>
      </c>
      <c r="H12" s="41">
        <f t="shared" si="1"/>
        <v>355226554</v>
      </c>
    </row>
    <row r="13" spans="1:8">
      <c r="A13" s="32">
        <v>6.2</v>
      </c>
      <c r="B13" s="42" t="s">
        <v>42</v>
      </c>
      <c r="C13" s="37">
        <v>-4035988</v>
      </c>
      <c r="D13" s="37">
        <v>-18284191</v>
      </c>
      <c r="E13" s="38">
        <f t="shared" si="0"/>
        <v>-22320179</v>
      </c>
      <c r="F13" s="39">
        <v>-3214222</v>
      </c>
      <c r="G13" s="40">
        <v>-13814765</v>
      </c>
      <c r="H13" s="41">
        <f t="shared" si="1"/>
        <v>-17028987</v>
      </c>
    </row>
    <row r="14" spans="1:8">
      <c r="A14" s="32">
        <v>6</v>
      </c>
      <c r="B14" s="36" t="s">
        <v>43</v>
      </c>
      <c r="C14" s="38">
        <f>C12+C13</f>
        <v>93668751</v>
      </c>
      <c r="D14" s="38">
        <f>D12+D13</f>
        <v>288858210</v>
      </c>
      <c r="E14" s="38">
        <f t="shared" si="0"/>
        <v>382526961</v>
      </c>
      <c r="F14" s="38">
        <f>F12+F13</f>
        <v>67968268</v>
      </c>
      <c r="G14" s="38">
        <f>G12+G13</f>
        <v>270229299</v>
      </c>
      <c r="H14" s="41">
        <f t="shared" si="1"/>
        <v>338197567</v>
      </c>
    </row>
    <row r="15" spans="1:8">
      <c r="A15" s="32">
        <v>7</v>
      </c>
      <c r="B15" s="36" t="s">
        <v>44</v>
      </c>
      <c r="C15" s="37">
        <v>810640</v>
      </c>
      <c r="D15" s="37">
        <v>1308514</v>
      </c>
      <c r="E15" s="38">
        <f t="shared" si="0"/>
        <v>2119154</v>
      </c>
      <c r="F15" s="39">
        <v>815292</v>
      </c>
      <c r="G15" s="40">
        <v>1226025</v>
      </c>
      <c r="H15" s="41">
        <f t="shared" si="1"/>
        <v>2041317</v>
      </c>
    </row>
    <row r="16" spans="1:8">
      <c r="A16" s="32">
        <v>8</v>
      </c>
      <c r="B16" s="36" t="s">
        <v>206</v>
      </c>
      <c r="C16" s="37">
        <v>532487.1</v>
      </c>
      <c r="D16" s="37">
        <v>0</v>
      </c>
      <c r="E16" s="38">
        <f t="shared" si="0"/>
        <v>532487.1</v>
      </c>
      <c r="F16" s="39">
        <v>314465</v>
      </c>
      <c r="G16" s="40">
        <v>0</v>
      </c>
      <c r="H16" s="41">
        <f t="shared" si="1"/>
        <v>314465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18315992</v>
      </c>
      <c r="D18" s="37">
        <v>0</v>
      </c>
      <c r="E18" s="38">
        <f t="shared" si="0"/>
        <v>18315992</v>
      </c>
      <c r="F18" s="39">
        <v>16625094</v>
      </c>
      <c r="G18" s="40">
        <v>0</v>
      </c>
      <c r="H18" s="41">
        <f t="shared" si="1"/>
        <v>16625094</v>
      </c>
    </row>
    <row r="19" spans="1:8">
      <c r="A19" s="32">
        <v>11</v>
      </c>
      <c r="B19" s="36" t="s">
        <v>47</v>
      </c>
      <c r="C19" s="37">
        <v>2049438.3499999761</v>
      </c>
      <c r="D19" s="37">
        <v>8756745.3000000007</v>
      </c>
      <c r="E19" s="38">
        <f t="shared" si="0"/>
        <v>10806183.649999976</v>
      </c>
      <c r="F19" s="39">
        <v>4912887</v>
      </c>
      <c r="G19" s="40">
        <v>3289620</v>
      </c>
      <c r="H19" s="41">
        <f t="shared" si="1"/>
        <v>8202507</v>
      </c>
    </row>
    <row r="20" spans="1:8">
      <c r="A20" s="32">
        <v>12</v>
      </c>
      <c r="B20" s="44" t="s">
        <v>48</v>
      </c>
      <c r="C20" s="38">
        <f>SUM(C7:C11)+SUM(C14:C19)</f>
        <v>159092447.44999999</v>
      </c>
      <c r="D20" s="38">
        <f>SUM(D7:D11)+SUM(D14:D19)</f>
        <v>354495623.30000001</v>
      </c>
      <c r="E20" s="38">
        <f>C20+D20</f>
        <v>513588070.75</v>
      </c>
      <c r="F20" s="38">
        <f>SUM(F7:F11)+SUM(F14:F19)</f>
        <v>121894271</v>
      </c>
      <c r="G20" s="38">
        <f>SUM(G7:G11)+SUM(G14:G19)</f>
        <v>328366691</v>
      </c>
      <c r="H20" s="41">
        <f t="shared" si="1"/>
        <v>450260962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54617512</v>
      </c>
      <c r="E22" s="38">
        <f>C22+D22</f>
        <v>54617512</v>
      </c>
      <c r="F22" s="39">
        <v>0</v>
      </c>
      <c r="G22" s="40">
        <v>45745254</v>
      </c>
      <c r="H22" s="41">
        <f t="shared" si="1"/>
        <v>45745254</v>
      </c>
    </row>
    <row r="23" spans="1:8">
      <c r="A23" s="32">
        <v>14</v>
      </c>
      <c r="B23" s="36" t="s">
        <v>51</v>
      </c>
      <c r="C23" s="37">
        <v>33821204.669999987</v>
      </c>
      <c r="D23" s="37">
        <v>22521171.820000008</v>
      </c>
      <c r="E23" s="38">
        <f t="shared" ref="E23:E40" si="2">C23+D23</f>
        <v>56342376.489999995</v>
      </c>
      <c r="F23" s="39">
        <v>16663056</v>
      </c>
      <c r="G23" s="40">
        <v>20265747</v>
      </c>
      <c r="H23" s="41">
        <f t="shared" si="1"/>
        <v>36928803</v>
      </c>
    </row>
    <row r="24" spans="1:8">
      <c r="A24" s="32">
        <v>15</v>
      </c>
      <c r="B24" s="36" t="s">
        <v>52</v>
      </c>
      <c r="C24" s="37">
        <v>2469919.0399999991</v>
      </c>
      <c r="D24" s="37">
        <v>4376513.87</v>
      </c>
      <c r="E24" s="38">
        <f t="shared" si="2"/>
        <v>6846432.9099999992</v>
      </c>
      <c r="F24" s="39">
        <v>1839859</v>
      </c>
      <c r="G24" s="40">
        <v>2979544</v>
      </c>
      <c r="H24" s="41">
        <f t="shared" si="1"/>
        <v>4819403</v>
      </c>
    </row>
    <row r="25" spans="1:8">
      <c r="A25" s="32">
        <v>16</v>
      </c>
      <c r="B25" s="36" t="s">
        <v>53</v>
      </c>
      <c r="C25" s="37">
        <v>5225375.0600000005</v>
      </c>
      <c r="D25" s="37">
        <v>28745227.689999998</v>
      </c>
      <c r="E25" s="38">
        <f t="shared" si="2"/>
        <v>33970602.75</v>
      </c>
      <c r="F25" s="39">
        <v>8063700</v>
      </c>
      <c r="G25" s="40">
        <v>24774241</v>
      </c>
      <c r="H25" s="41">
        <f t="shared" si="1"/>
        <v>32837941</v>
      </c>
    </row>
    <row r="26" spans="1:8">
      <c r="A26" s="32">
        <v>17</v>
      </c>
      <c r="B26" s="36" t="s">
        <v>54</v>
      </c>
      <c r="C26" s="45">
        <v>0</v>
      </c>
      <c r="D26" s="45">
        <v>0</v>
      </c>
      <c r="E26" s="38">
        <f t="shared" si="2"/>
        <v>0</v>
      </c>
      <c r="F26" s="46"/>
      <c r="G26" s="47"/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208341600</v>
      </c>
      <c r="E27" s="38">
        <f t="shared" si="2"/>
        <v>208341600</v>
      </c>
      <c r="F27" s="39">
        <v>0</v>
      </c>
      <c r="G27" s="40">
        <v>202670250</v>
      </c>
      <c r="H27" s="41">
        <f t="shared" si="1"/>
        <v>202670250</v>
      </c>
    </row>
    <row r="28" spans="1:8">
      <c r="A28" s="32">
        <v>19</v>
      </c>
      <c r="B28" s="36" t="s">
        <v>56</v>
      </c>
      <c r="C28" s="37">
        <v>223524</v>
      </c>
      <c r="D28" s="37">
        <v>6259800</v>
      </c>
      <c r="E28" s="38">
        <f t="shared" si="2"/>
        <v>6483324</v>
      </c>
      <c r="F28" s="39">
        <v>353007</v>
      </c>
      <c r="G28" s="40">
        <v>7500362</v>
      </c>
      <c r="H28" s="41">
        <f t="shared" si="1"/>
        <v>7853369</v>
      </c>
    </row>
    <row r="29" spans="1:8">
      <c r="A29" s="32">
        <v>20</v>
      </c>
      <c r="B29" s="36" t="s">
        <v>57</v>
      </c>
      <c r="C29" s="37">
        <v>3612400.6</v>
      </c>
      <c r="D29" s="37">
        <v>8466179</v>
      </c>
      <c r="E29" s="38">
        <f t="shared" si="2"/>
        <v>12078579.6</v>
      </c>
      <c r="F29" s="39">
        <v>3788140</v>
      </c>
      <c r="G29" s="40">
        <v>4194428</v>
      </c>
      <c r="H29" s="41">
        <f t="shared" si="1"/>
        <v>7982568</v>
      </c>
    </row>
    <row r="30" spans="1:8">
      <c r="A30" s="32">
        <v>21</v>
      </c>
      <c r="B30" s="36" t="s">
        <v>58</v>
      </c>
      <c r="C30" s="37">
        <v>0</v>
      </c>
      <c r="D30" s="37">
        <v>29552000</v>
      </c>
      <c r="E30" s="38">
        <f t="shared" si="2"/>
        <v>29552000</v>
      </c>
      <c r="F30" s="39">
        <v>0</v>
      </c>
      <c r="G30" s="40">
        <v>26151000</v>
      </c>
      <c r="H30" s="41">
        <f t="shared" si="1"/>
        <v>26151000</v>
      </c>
    </row>
    <row r="31" spans="1:8">
      <c r="A31" s="32">
        <v>22</v>
      </c>
      <c r="B31" s="44" t="s">
        <v>59</v>
      </c>
      <c r="C31" s="38">
        <f>SUM(C22:C30)</f>
        <v>45352423.36999999</v>
      </c>
      <c r="D31" s="38">
        <f>SUM(D22:D30)</f>
        <v>362880004.38</v>
      </c>
      <c r="E31" s="38">
        <f>C31+D31</f>
        <v>408232427.75</v>
      </c>
      <c r="F31" s="38">
        <f>SUM(F22:F30)</f>
        <v>30707762</v>
      </c>
      <c r="G31" s="38">
        <f>SUM(G22:G30)</f>
        <v>334280826</v>
      </c>
      <c r="H31" s="41">
        <f t="shared" si="1"/>
        <v>364988588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2"/>
        <v>76000000</v>
      </c>
      <c r="F33" s="39">
        <v>62000000</v>
      </c>
      <c r="G33" s="47"/>
      <c r="H33" s="41">
        <f t="shared" si="1"/>
        <v>62000000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2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2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2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2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27755159.000000004</v>
      </c>
      <c r="D38" s="45"/>
      <c r="E38" s="38">
        <f t="shared" si="2"/>
        <v>27755159.000000004</v>
      </c>
      <c r="F38" s="39">
        <v>21653432</v>
      </c>
      <c r="G38" s="47"/>
      <c r="H38" s="41">
        <f t="shared" si="1"/>
        <v>21653432</v>
      </c>
    </row>
    <row r="39" spans="1:8">
      <c r="A39" s="32">
        <v>29</v>
      </c>
      <c r="B39" s="36" t="s">
        <v>67</v>
      </c>
      <c r="C39" s="37">
        <v>1600484</v>
      </c>
      <c r="D39" s="45"/>
      <c r="E39" s="38">
        <f t="shared" si="2"/>
        <v>1600484</v>
      </c>
      <c r="F39" s="39">
        <v>1618942</v>
      </c>
      <c r="G39" s="47"/>
      <c r="H39" s="41">
        <f t="shared" si="1"/>
        <v>1618942</v>
      </c>
    </row>
    <row r="40" spans="1:8">
      <c r="A40" s="32">
        <v>30</v>
      </c>
      <c r="B40" s="315" t="s">
        <v>274</v>
      </c>
      <c r="C40" s="37">
        <v>105355643</v>
      </c>
      <c r="D40" s="45"/>
      <c r="E40" s="38">
        <f t="shared" si="2"/>
        <v>105355643</v>
      </c>
      <c r="F40" s="39">
        <v>85272374</v>
      </c>
      <c r="G40" s="47"/>
      <c r="H40" s="41">
        <f t="shared" si="1"/>
        <v>85272374</v>
      </c>
    </row>
    <row r="41" spans="1:8" ht="15" thickBot="1">
      <c r="A41" s="49">
        <v>31</v>
      </c>
      <c r="B41" s="50" t="s">
        <v>68</v>
      </c>
      <c r="C41" s="51">
        <f>C31+C40</f>
        <v>150708066.37</v>
      </c>
      <c r="D41" s="51">
        <f>D31+D40</f>
        <v>362880004.38</v>
      </c>
      <c r="E41" s="51">
        <f>C41+D41</f>
        <v>513588070.75</v>
      </c>
      <c r="F41" s="51">
        <f>F31+F40</f>
        <v>115980136</v>
      </c>
      <c r="G41" s="51">
        <f>G31+G40</f>
        <v>334280826</v>
      </c>
      <c r="H41" s="52">
        <f>F41+G41</f>
        <v>450260962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0" activePane="bottomRight" state="frozen"/>
      <selection activeCell="B9" sqref="B9"/>
      <selection pane="topRight" activeCell="B9" sqref="B9"/>
      <selection pane="bottomLeft" activeCell="B9" sqref="B9"/>
      <selection pane="bottomRight" activeCell="K54" sqref="K5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8">
        <f>'1. key ratios '!B2</f>
        <v>43738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201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200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199</v>
      </c>
      <c r="C8" s="64">
        <v>1089152</v>
      </c>
      <c r="D8" s="64">
        <v>184078</v>
      </c>
      <c r="E8" s="67">
        <f t="shared" ref="E8:E22" si="0">C8+D8</f>
        <v>1273230</v>
      </c>
      <c r="F8" s="64">
        <v>546855</v>
      </c>
      <c r="G8" s="64">
        <v>328593</v>
      </c>
      <c r="H8" s="68">
        <f t="shared" ref="H8:H22" si="1">F8+G8</f>
        <v>875448</v>
      </c>
    </row>
    <row r="9" spans="1:8">
      <c r="A9" s="63">
        <v>2</v>
      </c>
      <c r="B9" s="66" t="s">
        <v>198</v>
      </c>
      <c r="C9" s="69">
        <f>C10+C11+C12+C13+C14+C15+C16+C17+C18</f>
        <v>8209513.2300000004</v>
      </c>
      <c r="D9" s="69">
        <f>D10+D11+D12+D13+D14+D15+D16+D17+D18</f>
        <v>16544296.770000001</v>
      </c>
      <c r="E9" s="67">
        <f t="shared" si="0"/>
        <v>24753810</v>
      </c>
      <c r="F9" s="69">
        <f>F10+F11+F12+F13+F14+F15+F16+F17+F18</f>
        <v>6158261</v>
      </c>
      <c r="G9" s="69">
        <f>G10+G11+G12+G13+G14+G15+G16+G17+G18</f>
        <v>16848007</v>
      </c>
      <c r="H9" s="68">
        <f t="shared" si="1"/>
        <v>23006268</v>
      </c>
    </row>
    <row r="10" spans="1:8">
      <c r="A10" s="63">
        <v>2.1</v>
      </c>
      <c r="B10" s="70" t="s">
        <v>197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196</v>
      </c>
      <c r="C11" s="64">
        <v>2908353</v>
      </c>
      <c r="D11" s="64">
        <v>8798986</v>
      </c>
      <c r="E11" s="67">
        <f t="shared" si="0"/>
        <v>11707339</v>
      </c>
      <c r="F11" s="64">
        <v>2610646</v>
      </c>
      <c r="G11" s="64">
        <v>8792171</v>
      </c>
      <c r="H11" s="68">
        <f t="shared" si="1"/>
        <v>11402817</v>
      </c>
    </row>
    <row r="12" spans="1:8">
      <c r="A12" s="63">
        <v>2.2999999999999998</v>
      </c>
      <c r="B12" s="70" t="s">
        <v>195</v>
      </c>
      <c r="C12" s="64"/>
      <c r="D12" s="64">
        <v>285554</v>
      </c>
      <c r="E12" s="67">
        <f t="shared" si="0"/>
        <v>285554</v>
      </c>
      <c r="F12" s="64"/>
      <c r="G12" s="64">
        <v>280095</v>
      </c>
      <c r="H12" s="68">
        <f t="shared" si="1"/>
        <v>280095</v>
      </c>
    </row>
    <row r="13" spans="1:8">
      <c r="A13" s="63">
        <v>2.4</v>
      </c>
      <c r="B13" s="70" t="s">
        <v>194</v>
      </c>
      <c r="C13" s="64">
        <v>44851.1</v>
      </c>
      <c r="D13" s="64">
        <v>702655</v>
      </c>
      <c r="E13" s="67">
        <f t="shared" si="0"/>
        <v>747506.1</v>
      </c>
      <c r="F13" s="64">
        <v>2531</v>
      </c>
      <c r="G13" s="64">
        <v>676876</v>
      </c>
      <c r="H13" s="68">
        <f t="shared" si="1"/>
        <v>679407</v>
      </c>
    </row>
    <row r="14" spans="1:8">
      <c r="A14" s="63">
        <v>2.5</v>
      </c>
      <c r="B14" s="70" t="s">
        <v>193</v>
      </c>
      <c r="C14" s="64">
        <v>172569.12999999998</v>
      </c>
      <c r="D14" s="64">
        <v>2032757.7700000009</v>
      </c>
      <c r="E14" s="67">
        <f t="shared" si="0"/>
        <v>2205326.9000000008</v>
      </c>
      <c r="F14" s="64">
        <v>296056</v>
      </c>
      <c r="G14" s="64">
        <v>2257821</v>
      </c>
      <c r="H14" s="68">
        <f t="shared" si="1"/>
        <v>2553877</v>
      </c>
    </row>
    <row r="15" spans="1:8">
      <c r="A15" s="63">
        <v>2.6</v>
      </c>
      <c r="B15" s="70" t="s">
        <v>192</v>
      </c>
      <c r="C15" s="64"/>
      <c r="D15" s="64">
        <v>85002</v>
      </c>
      <c r="E15" s="67">
        <f t="shared" si="0"/>
        <v>85002</v>
      </c>
      <c r="F15" s="64"/>
      <c r="G15" s="64">
        <v>629691</v>
      </c>
      <c r="H15" s="68">
        <f t="shared" si="1"/>
        <v>629691</v>
      </c>
    </row>
    <row r="16" spans="1:8">
      <c r="A16" s="63">
        <v>2.7</v>
      </c>
      <c r="B16" s="70" t="s">
        <v>191</v>
      </c>
      <c r="C16" s="64">
        <v>1356</v>
      </c>
      <c r="D16" s="64">
        <v>7656</v>
      </c>
      <c r="E16" s="67">
        <f t="shared" si="0"/>
        <v>9012</v>
      </c>
      <c r="F16" s="64"/>
      <c r="G16" s="64">
        <v>16551</v>
      </c>
      <c r="H16" s="68">
        <f t="shared" si="1"/>
        <v>16551</v>
      </c>
    </row>
    <row r="17" spans="1:8">
      <c r="A17" s="63">
        <v>2.8</v>
      </c>
      <c r="B17" s="70" t="s">
        <v>190</v>
      </c>
      <c r="C17" s="64">
        <v>4053832</v>
      </c>
      <c r="D17" s="64">
        <v>4046497</v>
      </c>
      <c r="E17" s="67">
        <f t="shared" si="0"/>
        <v>8100329</v>
      </c>
      <c r="F17" s="64">
        <v>3176667</v>
      </c>
      <c r="G17" s="64">
        <v>3639608</v>
      </c>
      <c r="H17" s="68">
        <f t="shared" si="1"/>
        <v>6816275</v>
      </c>
    </row>
    <row r="18" spans="1:8">
      <c r="A18" s="63">
        <v>2.9</v>
      </c>
      <c r="B18" s="70" t="s">
        <v>189</v>
      </c>
      <c r="C18" s="64">
        <v>1028552</v>
      </c>
      <c r="D18" s="64">
        <v>585189</v>
      </c>
      <c r="E18" s="67">
        <f t="shared" si="0"/>
        <v>1613741</v>
      </c>
      <c r="F18" s="64">
        <v>72361</v>
      </c>
      <c r="G18" s="64">
        <v>555194</v>
      </c>
      <c r="H18" s="68">
        <f t="shared" si="1"/>
        <v>627555</v>
      </c>
    </row>
    <row r="19" spans="1:8">
      <c r="A19" s="63">
        <v>3</v>
      </c>
      <c r="B19" s="66" t="s">
        <v>188</v>
      </c>
      <c r="C19" s="64">
        <v>1158621</v>
      </c>
      <c r="D19" s="64">
        <v>166150</v>
      </c>
      <c r="E19" s="67">
        <f t="shared" si="0"/>
        <v>1324771</v>
      </c>
      <c r="F19" s="64">
        <v>228574</v>
      </c>
      <c r="G19" s="64">
        <v>737697</v>
      </c>
      <c r="H19" s="68">
        <f t="shared" si="1"/>
        <v>966271</v>
      </c>
    </row>
    <row r="20" spans="1:8">
      <c r="A20" s="63">
        <v>4</v>
      </c>
      <c r="B20" s="66" t="s">
        <v>187</v>
      </c>
      <c r="C20" s="64">
        <v>1228622</v>
      </c>
      <c r="D20" s="64">
        <v>0</v>
      </c>
      <c r="E20" s="67">
        <f t="shared" si="0"/>
        <v>1228622</v>
      </c>
      <c r="F20" s="64">
        <v>1347382</v>
      </c>
      <c r="G20" s="64">
        <v>0</v>
      </c>
      <c r="H20" s="68">
        <f t="shared" si="1"/>
        <v>1347382</v>
      </c>
    </row>
    <row r="21" spans="1:8">
      <c r="A21" s="63">
        <v>5</v>
      </c>
      <c r="B21" s="66" t="s">
        <v>186</v>
      </c>
      <c r="C21" s="64">
        <v>153357.49</v>
      </c>
      <c r="D21" s="64">
        <v>34270.639999999999</v>
      </c>
      <c r="E21" s="67">
        <f t="shared" si="0"/>
        <v>187628.13</v>
      </c>
      <c r="F21" s="64">
        <v>204006</v>
      </c>
      <c r="G21" s="64">
        <v>67021</v>
      </c>
      <c r="H21" s="68">
        <f t="shared" si="1"/>
        <v>271027</v>
      </c>
    </row>
    <row r="22" spans="1:8">
      <c r="A22" s="63">
        <v>6</v>
      </c>
      <c r="B22" s="71" t="s">
        <v>185</v>
      </c>
      <c r="C22" s="69">
        <f>C8+C9+C19+C20+C21</f>
        <v>11839265.720000001</v>
      </c>
      <c r="D22" s="69">
        <f>D8+D9+D19+D20+D21</f>
        <v>16928795.410000004</v>
      </c>
      <c r="E22" s="67">
        <f t="shared" si="0"/>
        <v>28768061.130000003</v>
      </c>
      <c r="F22" s="69">
        <f>F8+F9+F19+F20+F21</f>
        <v>8485078</v>
      </c>
      <c r="G22" s="69">
        <f>G8+G9+G19+G20+G21</f>
        <v>17981318</v>
      </c>
      <c r="H22" s="68">
        <f t="shared" si="1"/>
        <v>26466396</v>
      </c>
    </row>
    <row r="23" spans="1:8">
      <c r="A23" s="63"/>
      <c r="B23" s="267" t="s">
        <v>184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183</v>
      </c>
      <c r="C24" s="64">
        <v>1939175.09</v>
      </c>
      <c r="D24" s="64">
        <v>190974</v>
      </c>
      <c r="E24" s="67">
        <f t="shared" ref="E24:E31" si="2">C24+D24</f>
        <v>2130149.09</v>
      </c>
      <c r="F24" s="64">
        <v>655568</v>
      </c>
      <c r="G24" s="64">
        <v>54191</v>
      </c>
      <c r="H24" s="68">
        <f t="shared" ref="H24:H31" si="3">F24+G24</f>
        <v>709759</v>
      </c>
    </row>
    <row r="25" spans="1:8">
      <c r="A25" s="63">
        <v>8</v>
      </c>
      <c r="B25" s="66" t="s">
        <v>182</v>
      </c>
      <c r="C25" s="64">
        <v>319540.90999999997</v>
      </c>
      <c r="D25" s="64">
        <v>665314</v>
      </c>
      <c r="E25" s="67">
        <f t="shared" si="2"/>
        <v>984854.90999999992</v>
      </c>
      <c r="F25" s="64">
        <v>287305</v>
      </c>
      <c r="G25" s="64">
        <v>463462</v>
      </c>
      <c r="H25" s="68">
        <f t="shared" si="3"/>
        <v>750767</v>
      </c>
    </row>
    <row r="26" spans="1:8">
      <c r="A26" s="63">
        <v>9</v>
      </c>
      <c r="B26" s="66" t="s">
        <v>181</v>
      </c>
      <c r="C26" s="64">
        <v>8658</v>
      </c>
      <c r="D26" s="64">
        <v>1558416</v>
      </c>
      <c r="E26" s="67">
        <f t="shared" si="2"/>
        <v>1567074</v>
      </c>
      <c r="F26" s="64">
        <v>0</v>
      </c>
      <c r="G26" s="64">
        <v>3336949</v>
      </c>
      <c r="H26" s="68">
        <f t="shared" si="3"/>
        <v>3336949</v>
      </c>
    </row>
    <row r="27" spans="1:8">
      <c r="A27" s="63">
        <v>10</v>
      </c>
      <c r="B27" s="66" t="s">
        <v>180</v>
      </c>
      <c r="C27" s="64">
        <v>0</v>
      </c>
      <c r="D27" s="64">
        <v>0</v>
      </c>
      <c r="E27" s="67">
        <f t="shared" si="2"/>
        <v>0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179</v>
      </c>
      <c r="C28" s="64">
        <v>0</v>
      </c>
      <c r="D28" s="64">
        <v>6882931</v>
      </c>
      <c r="E28" s="67">
        <f t="shared" si="2"/>
        <v>6882931</v>
      </c>
      <c r="F28" s="64">
        <v>0</v>
      </c>
      <c r="G28" s="64">
        <v>3387014</v>
      </c>
      <c r="H28" s="68">
        <f t="shared" si="3"/>
        <v>3387014</v>
      </c>
    </row>
    <row r="29" spans="1:8">
      <c r="A29" s="63">
        <v>12</v>
      </c>
      <c r="B29" s="66" t="s">
        <v>178</v>
      </c>
      <c r="C29" s="64">
        <v>133985</v>
      </c>
      <c r="D29" s="64">
        <v>65766</v>
      </c>
      <c r="E29" s="67">
        <f t="shared" si="2"/>
        <v>199751</v>
      </c>
      <c r="F29" s="64">
        <v>422843</v>
      </c>
      <c r="G29" s="64">
        <v>56054</v>
      </c>
      <c r="H29" s="68">
        <f t="shared" si="3"/>
        <v>478897</v>
      </c>
    </row>
    <row r="30" spans="1:8">
      <c r="A30" s="63">
        <v>13</v>
      </c>
      <c r="B30" s="75" t="s">
        <v>177</v>
      </c>
      <c r="C30" s="69">
        <f>C24+C25+C26+C27+C28+C29</f>
        <v>2401359</v>
      </c>
      <c r="D30" s="69">
        <f>D24+D25+D26+D27+D28+D29</f>
        <v>9363401</v>
      </c>
      <c r="E30" s="67">
        <f t="shared" si="2"/>
        <v>11764760</v>
      </c>
      <c r="F30" s="69">
        <f>F24+F25+F26+F27+F28+F29</f>
        <v>1365716</v>
      </c>
      <c r="G30" s="69">
        <f>G24+G25+G26+G27+G28+G29</f>
        <v>7297670</v>
      </c>
      <c r="H30" s="68">
        <f t="shared" si="3"/>
        <v>8663386</v>
      </c>
    </row>
    <row r="31" spans="1:8">
      <c r="A31" s="63">
        <v>14</v>
      </c>
      <c r="B31" s="75" t="s">
        <v>176</v>
      </c>
      <c r="C31" s="69">
        <f>C22-C30</f>
        <v>9437906.7200000007</v>
      </c>
      <c r="D31" s="69">
        <f>D22-D30</f>
        <v>7565394.4100000039</v>
      </c>
      <c r="E31" s="67">
        <f t="shared" si="2"/>
        <v>17003301.130000003</v>
      </c>
      <c r="F31" s="69">
        <f>F22-F30</f>
        <v>7119362</v>
      </c>
      <c r="G31" s="69">
        <f>G22-G30</f>
        <v>10683648</v>
      </c>
      <c r="H31" s="68">
        <f t="shared" si="3"/>
        <v>17803010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175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174</v>
      </c>
      <c r="C34" s="79">
        <f>C35-C36</f>
        <v>614568</v>
      </c>
      <c r="D34" s="79">
        <f>D35-D36</f>
        <v>708040</v>
      </c>
      <c r="E34" s="67">
        <f t="shared" ref="E34:E45" si="4">C34+D34</f>
        <v>1322608</v>
      </c>
      <c r="F34" s="79">
        <f>F35-F36</f>
        <v>432530</v>
      </c>
      <c r="G34" s="79">
        <f>G35-G36</f>
        <v>603458</v>
      </c>
      <c r="H34" s="67">
        <f t="shared" ref="H34:H45" si="5">F34+G34</f>
        <v>1035988</v>
      </c>
    </row>
    <row r="35" spans="1:8">
      <c r="A35" s="63">
        <v>15.1</v>
      </c>
      <c r="B35" s="70" t="s">
        <v>173</v>
      </c>
      <c r="C35" s="64">
        <v>849612</v>
      </c>
      <c r="D35" s="64">
        <v>1307049</v>
      </c>
      <c r="E35" s="67">
        <f t="shared" si="4"/>
        <v>2156661</v>
      </c>
      <c r="F35" s="64">
        <v>597190</v>
      </c>
      <c r="G35" s="64">
        <v>1051256</v>
      </c>
      <c r="H35" s="67">
        <f t="shared" si="5"/>
        <v>1648446</v>
      </c>
    </row>
    <row r="36" spans="1:8">
      <c r="A36" s="63">
        <v>15.2</v>
      </c>
      <c r="B36" s="70" t="s">
        <v>172</v>
      </c>
      <c r="C36" s="64">
        <v>235044</v>
      </c>
      <c r="D36" s="64">
        <v>599009</v>
      </c>
      <c r="E36" s="67">
        <f t="shared" si="4"/>
        <v>834053</v>
      </c>
      <c r="F36" s="64">
        <v>164660</v>
      </c>
      <c r="G36" s="64">
        <v>447798</v>
      </c>
      <c r="H36" s="67">
        <f t="shared" si="5"/>
        <v>612458</v>
      </c>
    </row>
    <row r="37" spans="1:8">
      <c r="A37" s="63">
        <v>16</v>
      </c>
      <c r="B37" s="66" t="s">
        <v>171</v>
      </c>
      <c r="C37" s="64">
        <v>0</v>
      </c>
      <c r="D37" s="64">
        <v>0</v>
      </c>
      <c r="E37" s="67">
        <f t="shared" si="4"/>
        <v>0</v>
      </c>
      <c r="F37" s="64">
        <v>0</v>
      </c>
      <c r="G37" s="64">
        <v>0</v>
      </c>
      <c r="H37" s="67">
        <f t="shared" si="5"/>
        <v>0</v>
      </c>
    </row>
    <row r="38" spans="1:8">
      <c r="A38" s="63">
        <v>17</v>
      </c>
      <c r="B38" s="66" t="s">
        <v>170</v>
      </c>
      <c r="C38" s="64">
        <v>0</v>
      </c>
      <c r="D38" s="64">
        <v>0</v>
      </c>
      <c r="E38" s="67">
        <f t="shared" si="4"/>
        <v>0</v>
      </c>
      <c r="F38" s="64">
        <v>0</v>
      </c>
      <c r="G38" s="64">
        <v>0</v>
      </c>
      <c r="H38" s="67">
        <f t="shared" si="5"/>
        <v>0</v>
      </c>
    </row>
    <row r="39" spans="1:8">
      <c r="A39" s="63">
        <v>18</v>
      </c>
      <c r="B39" s="66" t="s">
        <v>169</v>
      </c>
      <c r="C39" s="64">
        <v>0</v>
      </c>
      <c r="D39" s="64">
        <v>0</v>
      </c>
      <c r="E39" s="67">
        <f t="shared" si="4"/>
        <v>0</v>
      </c>
      <c r="F39" s="64">
        <v>0</v>
      </c>
      <c r="G39" s="64">
        <v>0</v>
      </c>
      <c r="H39" s="67">
        <f t="shared" si="5"/>
        <v>0</v>
      </c>
    </row>
    <row r="40" spans="1:8">
      <c r="A40" s="63">
        <v>19</v>
      </c>
      <c r="B40" s="66" t="s">
        <v>168</v>
      </c>
      <c r="C40" s="64">
        <v>836147</v>
      </c>
      <c r="D40" s="64"/>
      <c r="E40" s="67">
        <f t="shared" si="4"/>
        <v>836147</v>
      </c>
      <c r="F40" s="64">
        <v>480727</v>
      </c>
      <c r="G40" s="64"/>
      <c r="H40" s="67">
        <f t="shared" si="5"/>
        <v>480727</v>
      </c>
    </row>
    <row r="41" spans="1:8">
      <c r="A41" s="63">
        <v>20</v>
      </c>
      <c r="B41" s="66" t="s">
        <v>167</v>
      </c>
      <c r="C41" s="64">
        <v>-41631</v>
      </c>
      <c r="D41" s="64"/>
      <c r="E41" s="67">
        <f t="shared" si="4"/>
        <v>-41631</v>
      </c>
      <c r="F41" s="64">
        <v>152562</v>
      </c>
      <c r="G41" s="64"/>
      <c r="H41" s="67">
        <f t="shared" si="5"/>
        <v>152562</v>
      </c>
    </row>
    <row r="42" spans="1:8">
      <c r="A42" s="63">
        <v>21</v>
      </c>
      <c r="B42" s="66" t="s">
        <v>166</v>
      </c>
      <c r="C42" s="64">
        <v>-5541</v>
      </c>
      <c r="D42" s="64"/>
      <c r="E42" s="67">
        <f t="shared" si="4"/>
        <v>-5541</v>
      </c>
      <c r="F42" s="64">
        <v>0</v>
      </c>
      <c r="G42" s="64"/>
      <c r="H42" s="67">
        <f t="shared" si="5"/>
        <v>0</v>
      </c>
    </row>
    <row r="43" spans="1:8">
      <c r="A43" s="63">
        <v>22</v>
      </c>
      <c r="B43" s="66" t="s">
        <v>165</v>
      </c>
      <c r="C43" s="64">
        <v>5071.5100000000011</v>
      </c>
      <c r="D43" s="64">
        <v>184.35999999999999</v>
      </c>
      <c r="E43" s="67">
        <f t="shared" si="4"/>
        <v>5255.8700000000008</v>
      </c>
      <c r="F43" s="64">
        <v>6604</v>
      </c>
      <c r="G43" s="64">
        <v>454</v>
      </c>
      <c r="H43" s="67">
        <f t="shared" si="5"/>
        <v>7058</v>
      </c>
    </row>
    <row r="44" spans="1:8">
      <c r="A44" s="63">
        <v>23</v>
      </c>
      <c r="B44" s="66" t="s">
        <v>164</v>
      </c>
      <c r="C44" s="64">
        <v>106672</v>
      </c>
      <c r="D44" s="64">
        <v>1351</v>
      </c>
      <c r="E44" s="67">
        <f t="shared" si="4"/>
        <v>108023</v>
      </c>
      <c r="F44" s="64">
        <v>169455</v>
      </c>
      <c r="G44" s="64">
        <v>11204</v>
      </c>
      <c r="H44" s="67">
        <f t="shared" si="5"/>
        <v>180659</v>
      </c>
    </row>
    <row r="45" spans="1:8">
      <c r="A45" s="63">
        <v>24</v>
      </c>
      <c r="B45" s="75" t="s">
        <v>281</v>
      </c>
      <c r="C45" s="69">
        <f>C34+C37+C38+C39+C40+C41+C42+C43+C44</f>
        <v>1515286.51</v>
      </c>
      <c r="D45" s="69">
        <f>D34+D37+D38+D39+D40+D41+D42+D43+D44</f>
        <v>709575.36</v>
      </c>
      <c r="E45" s="67">
        <f t="shared" si="4"/>
        <v>2224861.87</v>
      </c>
      <c r="F45" s="69">
        <f>F34+F37+F38+F39+F40+F41+F42+F43+F44</f>
        <v>1241878</v>
      </c>
      <c r="G45" s="69">
        <f>G34+G37+G38+G39+G40+G41+G42+G43+G44</f>
        <v>615116</v>
      </c>
      <c r="H45" s="67">
        <f t="shared" si="5"/>
        <v>1856994</v>
      </c>
    </row>
    <row r="46" spans="1:8">
      <c r="A46" s="63"/>
      <c r="B46" s="267" t="s">
        <v>163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162</v>
      </c>
      <c r="C47" s="64">
        <v>284524</v>
      </c>
      <c r="D47" s="64"/>
      <c r="E47" s="67">
        <f t="shared" ref="E47:E54" si="6">C47+D47</f>
        <v>284524</v>
      </c>
      <c r="F47" s="64">
        <v>480833</v>
      </c>
      <c r="G47" s="64"/>
      <c r="H47" s="68">
        <f t="shared" ref="H47:H54" si="7">F47+G47</f>
        <v>480833</v>
      </c>
    </row>
    <row r="48" spans="1:8">
      <c r="A48" s="63">
        <v>26</v>
      </c>
      <c r="B48" s="66" t="s">
        <v>161</v>
      </c>
      <c r="C48" s="64">
        <v>319742</v>
      </c>
      <c r="D48" s="64">
        <v>37722</v>
      </c>
      <c r="E48" s="67">
        <f t="shared" si="6"/>
        <v>357464</v>
      </c>
      <c r="F48" s="64">
        <v>301312</v>
      </c>
      <c r="G48" s="64">
        <v>25398</v>
      </c>
      <c r="H48" s="68">
        <f t="shared" si="7"/>
        <v>326710</v>
      </c>
    </row>
    <row r="49" spans="1:8">
      <c r="A49" s="63">
        <v>27</v>
      </c>
      <c r="B49" s="66" t="s">
        <v>160</v>
      </c>
      <c r="C49" s="64">
        <v>6242254</v>
      </c>
      <c r="D49" s="64"/>
      <c r="E49" s="67">
        <f t="shared" si="6"/>
        <v>6242254</v>
      </c>
      <c r="F49" s="64">
        <v>5826661</v>
      </c>
      <c r="G49" s="64"/>
      <c r="H49" s="68">
        <f t="shared" si="7"/>
        <v>5826661</v>
      </c>
    </row>
    <row r="50" spans="1:8">
      <c r="A50" s="63">
        <v>28</v>
      </c>
      <c r="B50" s="66" t="s">
        <v>159</v>
      </c>
      <c r="C50" s="64">
        <v>20711</v>
      </c>
      <c r="D50" s="64"/>
      <c r="E50" s="67">
        <f t="shared" si="6"/>
        <v>20711</v>
      </c>
      <c r="F50" s="64">
        <v>20317</v>
      </c>
      <c r="G50" s="64"/>
      <c r="H50" s="68">
        <f t="shared" si="7"/>
        <v>20317</v>
      </c>
    </row>
    <row r="51" spans="1:8">
      <c r="A51" s="63">
        <v>29</v>
      </c>
      <c r="B51" s="66" t="s">
        <v>158</v>
      </c>
      <c r="C51" s="64">
        <v>1251019</v>
      </c>
      <c r="D51" s="64"/>
      <c r="E51" s="67">
        <f t="shared" si="6"/>
        <v>1251019</v>
      </c>
      <c r="F51" s="64">
        <v>825168</v>
      </c>
      <c r="G51" s="64"/>
      <c r="H51" s="68">
        <f t="shared" si="7"/>
        <v>825168</v>
      </c>
    </row>
    <row r="52" spans="1:8">
      <c r="A52" s="63">
        <v>30</v>
      </c>
      <c r="B52" s="66" t="s">
        <v>157</v>
      </c>
      <c r="C52" s="64">
        <v>1347376</v>
      </c>
      <c r="D52" s="64">
        <v>838736</v>
      </c>
      <c r="E52" s="67">
        <f t="shared" si="6"/>
        <v>2186112</v>
      </c>
      <c r="F52" s="64">
        <v>1132295</v>
      </c>
      <c r="G52" s="64">
        <v>636537</v>
      </c>
      <c r="H52" s="68">
        <f t="shared" si="7"/>
        <v>1768832</v>
      </c>
    </row>
    <row r="53" spans="1:8">
      <c r="A53" s="63">
        <v>31</v>
      </c>
      <c r="B53" s="75" t="s">
        <v>282</v>
      </c>
      <c r="C53" s="69">
        <f>C47+C48+C49+C50+C51+C52</f>
        <v>9465626</v>
      </c>
      <c r="D53" s="69">
        <f>D47+D48+D49+D50+D51+D52</f>
        <v>876458</v>
      </c>
      <c r="E53" s="67">
        <f t="shared" si="6"/>
        <v>10342084</v>
      </c>
      <c r="F53" s="69">
        <f>F47+F48+F49+F50+F51+F52</f>
        <v>8586586</v>
      </c>
      <c r="G53" s="69">
        <f>G47+G48+G49+G50+G51+G52</f>
        <v>661935</v>
      </c>
      <c r="H53" s="67">
        <f t="shared" si="7"/>
        <v>9248521</v>
      </c>
    </row>
    <row r="54" spans="1:8">
      <c r="A54" s="63">
        <v>32</v>
      </c>
      <c r="B54" s="75" t="s">
        <v>283</v>
      </c>
      <c r="C54" s="69">
        <f>C45-C53</f>
        <v>-7950339.4900000002</v>
      </c>
      <c r="D54" s="69">
        <f>D45-D53</f>
        <v>-166882.64000000001</v>
      </c>
      <c r="E54" s="67">
        <f t="shared" si="6"/>
        <v>-8117222.1299999999</v>
      </c>
      <c r="F54" s="69">
        <f>F45-F53</f>
        <v>-7344708</v>
      </c>
      <c r="G54" s="69">
        <f>G45-G53</f>
        <v>-46819</v>
      </c>
      <c r="H54" s="67">
        <f t="shared" si="7"/>
        <v>-7391527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156</v>
      </c>
      <c r="C56" s="69">
        <f>C31+C54</f>
        <v>1487567.2300000004</v>
      </c>
      <c r="D56" s="69">
        <f>D31+D54</f>
        <v>7398511.7700000042</v>
      </c>
      <c r="E56" s="67">
        <f>C56+D56</f>
        <v>8886079.0000000037</v>
      </c>
      <c r="F56" s="69">
        <f>F31+F54</f>
        <v>-225346</v>
      </c>
      <c r="G56" s="69">
        <f>G31+G54</f>
        <v>10636829</v>
      </c>
      <c r="H56" s="68">
        <f>F56+G56</f>
        <v>10411483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155</v>
      </c>
      <c r="C58" s="64">
        <v>3187645</v>
      </c>
      <c r="D58" s="64"/>
      <c r="E58" s="67">
        <f>C58+D58</f>
        <v>3187645</v>
      </c>
      <c r="F58" s="64">
        <v>1688379</v>
      </c>
      <c r="G58" s="64"/>
      <c r="H58" s="68">
        <f>F58+G58</f>
        <v>1688379</v>
      </c>
    </row>
    <row r="59" spans="1:8" s="268" customFormat="1">
      <c r="A59" s="63">
        <v>35</v>
      </c>
      <c r="B59" s="66" t="s">
        <v>154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153</v>
      </c>
      <c r="C60" s="64">
        <v>121475</v>
      </c>
      <c r="D60" s="64"/>
      <c r="E60" s="67">
        <f>C60+D60</f>
        <v>121475</v>
      </c>
      <c r="F60" s="64">
        <v>-15602</v>
      </c>
      <c r="G60" s="64"/>
      <c r="H60" s="68">
        <f>F60+G60</f>
        <v>-15602</v>
      </c>
    </row>
    <row r="61" spans="1:8">
      <c r="A61" s="63">
        <v>37</v>
      </c>
      <c r="B61" s="75" t="s">
        <v>152</v>
      </c>
      <c r="C61" s="69">
        <f>C58+C59+C60</f>
        <v>3309120</v>
      </c>
      <c r="D61" s="69">
        <f>D58+D59+D60</f>
        <v>0</v>
      </c>
      <c r="E61" s="67">
        <f>C61+D61</f>
        <v>3309120</v>
      </c>
      <c r="F61" s="69">
        <f>F58+F59+F60</f>
        <v>1672777</v>
      </c>
      <c r="G61" s="69">
        <f>G58+G59+G60</f>
        <v>0</v>
      </c>
      <c r="H61" s="68">
        <f>F61+G61</f>
        <v>1672777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151</v>
      </c>
      <c r="C63" s="69">
        <f>C56-C61</f>
        <v>-1821552.7699999996</v>
      </c>
      <c r="D63" s="69">
        <f>D56-D61</f>
        <v>7398511.7700000042</v>
      </c>
      <c r="E63" s="67">
        <f>C63+D63</f>
        <v>5576959.0000000047</v>
      </c>
      <c r="F63" s="69">
        <f>F56-F61</f>
        <v>-1898123</v>
      </c>
      <c r="G63" s="69">
        <f>G56-G61</f>
        <v>10636829</v>
      </c>
      <c r="H63" s="68">
        <f>F63+G63</f>
        <v>8738706</v>
      </c>
    </row>
    <row r="64" spans="1:8">
      <c r="A64" s="59">
        <v>39</v>
      </c>
      <c r="B64" s="66" t="s">
        <v>150</v>
      </c>
      <c r="C64" s="82">
        <v>601060</v>
      </c>
      <c r="D64" s="82"/>
      <c r="E64" s="67">
        <f>C64+D64</f>
        <v>601060</v>
      </c>
      <c r="F64" s="82">
        <v>1076516</v>
      </c>
      <c r="G64" s="82"/>
      <c r="H64" s="68">
        <f>F64+G64</f>
        <v>1076516</v>
      </c>
    </row>
    <row r="65" spans="1:8">
      <c r="A65" s="63">
        <v>40</v>
      </c>
      <c r="B65" s="75" t="s">
        <v>149</v>
      </c>
      <c r="C65" s="69">
        <f>C63-C64</f>
        <v>-2422612.7699999996</v>
      </c>
      <c r="D65" s="69">
        <f>D63-D64</f>
        <v>7398511.7700000042</v>
      </c>
      <c r="E65" s="67">
        <f>C65+D65</f>
        <v>4975899.0000000047</v>
      </c>
      <c r="F65" s="69">
        <f>F63-F64</f>
        <v>-2974639</v>
      </c>
      <c r="G65" s="69">
        <f>G63-G64</f>
        <v>10636829</v>
      </c>
      <c r="H65" s="68">
        <f>F65+G65</f>
        <v>7662190</v>
      </c>
    </row>
    <row r="66" spans="1:8">
      <c r="A66" s="59">
        <v>41</v>
      </c>
      <c r="B66" s="66" t="s">
        <v>148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147</v>
      </c>
      <c r="C67" s="85">
        <f>C65+C66</f>
        <v>-2422612.7699999996</v>
      </c>
      <c r="D67" s="85">
        <f>D65+D66</f>
        <v>7398511.7700000042</v>
      </c>
      <c r="E67" s="86">
        <f>C67+D67</f>
        <v>4975899.0000000047</v>
      </c>
      <c r="F67" s="85">
        <f>F65+F66</f>
        <v>-2974639</v>
      </c>
      <c r="G67" s="85">
        <f>G65+G66</f>
        <v>10636829</v>
      </c>
      <c r="H67" s="87">
        <f>F67+G67</f>
        <v>7662190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6" zoomScaleNormal="100" workbookViewId="0">
      <selection activeCell="K43" sqref="K4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498">
        <f>'1. key ratios '!B2</f>
        <v>43738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5" t="s">
        <v>7</v>
      </c>
      <c r="B5" s="527" t="s">
        <v>348</v>
      </c>
      <c r="C5" s="521" t="s">
        <v>69</v>
      </c>
      <c r="D5" s="522"/>
      <c r="E5" s="523"/>
      <c r="F5" s="521" t="s">
        <v>73</v>
      </c>
      <c r="G5" s="522"/>
      <c r="H5" s="524"/>
    </row>
    <row r="6" spans="1:8">
      <c r="A6" s="526"/>
      <c r="B6" s="528"/>
      <c r="C6" s="34" t="s">
        <v>295</v>
      </c>
      <c r="D6" s="34" t="s">
        <v>124</v>
      </c>
      <c r="E6" s="34" t="s">
        <v>111</v>
      </c>
      <c r="F6" s="34" t="s">
        <v>295</v>
      </c>
      <c r="G6" s="34" t="s">
        <v>124</v>
      </c>
      <c r="H6" s="35" t="s">
        <v>111</v>
      </c>
    </row>
    <row r="7" spans="1:8" s="20" customFormat="1">
      <c r="A7" s="248">
        <v>1</v>
      </c>
      <c r="B7" s="249" t="s">
        <v>382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313</v>
      </c>
      <c r="C8" s="40">
        <v>6321562</v>
      </c>
      <c r="D8" s="40">
        <v>1823461</v>
      </c>
      <c r="E8" s="250">
        <f t="shared" ref="E8:E53" si="1">C8+D8</f>
        <v>8145023</v>
      </c>
      <c r="F8" s="40">
        <v>6023929</v>
      </c>
      <c r="G8" s="40">
        <v>1301965</v>
      </c>
      <c r="H8" s="41">
        <f t="shared" si="0"/>
        <v>7325894</v>
      </c>
    </row>
    <row r="9" spans="1:8" s="20" customFormat="1">
      <c r="A9" s="248">
        <v>1.2</v>
      </c>
      <c r="B9" s="303" t="s">
        <v>314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315</v>
      </c>
      <c r="C10" s="40">
        <v>4085411</v>
      </c>
      <c r="D10" s="40">
        <v>18440845</v>
      </c>
      <c r="E10" s="250">
        <f t="shared" si="1"/>
        <v>22526256</v>
      </c>
      <c r="F10" s="40">
        <v>6171142</v>
      </c>
      <c r="G10" s="40">
        <v>15496445</v>
      </c>
      <c r="H10" s="41">
        <f t="shared" si="0"/>
        <v>21667587</v>
      </c>
    </row>
    <row r="11" spans="1:8" s="20" customFormat="1">
      <c r="A11" s="248">
        <v>1.4</v>
      </c>
      <c r="B11" s="303" t="s">
        <v>296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317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316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297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298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327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318</v>
      </c>
      <c r="C17" s="40">
        <v>5865768</v>
      </c>
      <c r="D17" s="40">
        <v>258530829</v>
      </c>
      <c r="E17" s="250">
        <f t="shared" si="1"/>
        <v>264396597</v>
      </c>
      <c r="F17" s="40">
        <v>5719631</v>
      </c>
      <c r="G17" s="40">
        <v>236752263</v>
      </c>
      <c r="H17" s="41">
        <f t="shared" si="0"/>
        <v>242471894</v>
      </c>
    </row>
    <row r="18" spans="1:8" s="20" customFormat="1">
      <c r="A18" s="248">
        <v>4.2</v>
      </c>
      <c r="B18" s="304" t="s">
        <v>312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326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301</v>
      </c>
      <c r="C20" s="40">
        <v>789784</v>
      </c>
      <c r="D20" s="40">
        <v>2850444</v>
      </c>
      <c r="E20" s="250">
        <f t="shared" si="1"/>
        <v>3640228</v>
      </c>
      <c r="F20" s="40">
        <v>1755080</v>
      </c>
      <c r="G20" s="40">
        <v>2578023</v>
      </c>
      <c r="H20" s="41">
        <f t="shared" si="0"/>
        <v>4333103</v>
      </c>
    </row>
    <row r="21" spans="1:8" s="20" customFormat="1">
      <c r="A21" s="248">
        <v>5.2</v>
      </c>
      <c r="B21" s="305" t="s">
        <v>300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299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27194942</v>
      </c>
      <c r="D23" s="40">
        <v>212335692</v>
      </c>
      <c r="E23" s="250">
        <f t="shared" si="1"/>
        <v>239530634</v>
      </c>
      <c r="F23" s="40">
        <v>32526582</v>
      </c>
      <c r="G23" s="40">
        <v>172633768</v>
      </c>
      <c r="H23" s="41">
        <f t="shared" si="0"/>
        <v>205160350</v>
      </c>
    </row>
    <row r="24" spans="1:8" s="20" customFormat="1">
      <c r="A24" s="248" t="s">
        <v>17</v>
      </c>
      <c r="B24" s="253" t="s">
        <v>77</v>
      </c>
      <c r="C24" s="40">
        <v>1953581</v>
      </c>
      <c r="D24" s="40">
        <v>253621398</v>
      </c>
      <c r="E24" s="250">
        <f t="shared" si="1"/>
        <v>255574979</v>
      </c>
      <c r="F24" s="40">
        <v>3086282</v>
      </c>
      <c r="G24" s="40">
        <v>250207074</v>
      </c>
      <c r="H24" s="41">
        <f t="shared" si="0"/>
        <v>253293356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898617</v>
      </c>
      <c r="E25" s="250">
        <f t="shared" si="1"/>
        <v>898617</v>
      </c>
      <c r="F25" s="40">
        <v>0</v>
      </c>
      <c r="G25" s="40">
        <v>603539</v>
      </c>
      <c r="H25" s="41">
        <f t="shared" si="0"/>
        <v>603539</v>
      </c>
    </row>
    <row r="26" spans="1:8" s="20" customFormat="1">
      <c r="A26" s="248" t="s">
        <v>19</v>
      </c>
      <c r="B26" s="253" t="s">
        <v>79</v>
      </c>
      <c r="C26" s="40">
        <v>5261618</v>
      </c>
      <c r="D26" s="40">
        <v>128646782</v>
      </c>
      <c r="E26" s="250">
        <f t="shared" si="1"/>
        <v>133908400</v>
      </c>
      <c r="F26" s="40">
        <v>5277733</v>
      </c>
      <c r="G26" s="40">
        <v>98681438</v>
      </c>
      <c r="H26" s="41">
        <f t="shared" si="0"/>
        <v>103959171</v>
      </c>
    </row>
    <row r="27" spans="1:8" s="20" customFormat="1">
      <c r="A27" s="248" t="s">
        <v>20</v>
      </c>
      <c r="B27" s="253" t="s">
        <v>80</v>
      </c>
      <c r="C27" s="40">
        <v>32310</v>
      </c>
      <c r="D27" s="40">
        <v>47267984</v>
      </c>
      <c r="E27" s="250">
        <f t="shared" si="1"/>
        <v>47300294</v>
      </c>
      <c r="F27" s="40">
        <v>39409</v>
      </c>
      <c r="G27" s="40">
        <v>497842</v>
      </c>
      <c r="H27" s="41">
        <f t="shared" si="0"/>
        <v>537251</v>
      </c>
    </row>
    <row r="28" spans="1:8" s="20" customFormat="1">
      <c r="A28" s="248">
        <v>5.4</v>
      </c>
      <c r="B28" s="305" t="s">
        <v>302</v>
      </c>
      <c r="C28" s="40">
        <v>1518657</v>
      </c>
      <c r="D28" s="40">
        <v>8232871</v>
      </c>
      <c r="E28" s="250">
        <f t="shared" si="1"/>
        <v>9751528</v>
      </c>
      <c r="F28" s="40">
        <v>2156003</v>
      </c>
      <c r="G28" s="40">
        <v>9769739</v>
      </c>
      <c r="H28" s="41">
        <f t="shared" si="0"/>
        <v>11925742</v>
      </c>
    </row>
    <row r="29" spans="1:8" s="20" customFormat="1">
      <c r="A29" s="248">
        <v>5.5</v>
      </c>
      <c r="B29" s="305" t="s">
        <v>303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13075500</v>
      </c>
      <c r="H29" s="41">
        <f t="shared" si="0"/>
        <v>13075500</v>
      </c>
    </row>
    <row r="30" spans="1:8" s="20" customFormat="1">
      <c r="A30" s="248">
        <v>5.6</v>
      </c>
      <c r="B30" s="305" t="s">
        <v>304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332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322</v>
      </c>
      <c r="C33" s="40"/>
      <c r="D33" s="40">
        <v>5967100</v>
      </c>
      <c r="E33" s="250">
        <f t="shared" si="1"/>
        <v>5967100</v>
      </c>
      <c r="F33" s="40"/>
      <c r="G33" s="40">
        <v>10229819</v>
      </c>
      <c r="H33" s="41">
        <f t="shared" si="0"/>
        <v>10229819</v>
      </c>
    </row>
    <row r="34" spans="1:8" s="20" customFormat="1">
      <c r="A34" s="248">
        <v>6.2</v>
      </c>
      <c r="B34" s="306" t="s">
        <v>323</v>
      </c>
      <c r="C34" s="40"/>
      <c r="D34" s="40">
        <v>5910400</v>
      </c>
      <c r="E34" s="250">
        <f t="shared" si="1"/>
        <v>5910400</v>
      </c>
      <c r="F34" s="40"/>
      <c r="G34" s="40">
        <v>10188742</v>
      </c>
      <c r="H34" s="41">
        <f t="shared" si="0"/>
        <v>10188742</v>
      </c>
    </row>
    <row r="35" spans="1:8" s="20" customFormat="1">
      <c r="A35" s="248">
        <v>6.3</v>
      </c>
      <c r="B35" s="306" t="s">
        <v>319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320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321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324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325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328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329</v>
      </c>
      <c r="C41" s="40">
        <v>0</v>
      </c>
      <c r="D41" s="40">
        <v>0</v>
      </c>
      <c r="E41" s="250">
        <f t="shared" si="1"/>
        <v>0</v>
      </c>
      <c r="F41" s="40">
        <v>0</v>
      </c>
      <c r="G41" s="40">
        <v>0</v>
      </c>
      <c r="H41" s="41">
        <f t="shared" si="0"/>
        <v>0</v>
      </c>
    </row>
    <row r="42" spans="1:8" s="20" customFormat="1" ht="25.5">
      <c r="A42" s="248">
        <v>7.2</v>
      </c>
      <c r="B42" s="251" t="s">
        <v>330</v>
      </c>
      <c r="C42" s="40">
        <v>180522.37000000008</v>
      </c>
      <c r="D42" s="40">
        <v>1248618.1600000004</v>
      </c>
      <c r="E42" s="250">
        <f t="shared" si="1"/>
        <v>1429140.5300000005</v>
      </c>
      <c r="F42" s="40">
        <v>94108.059999999983</v>
      </c>
      <c r="G42" s="40">
        <v>1061161.8000000003</v>
      </c>
      <c r="H42" s="41">
        <f t="shared" si="0"/>
        <v>1155269.8600000003</v>
      </c>
    </row>
    <row r="43" spans="1:8" s="20" customFormat="1" ht="25.5">
      <c r="A43" s="248">
        <v>7.3</v>
      </c>
      <c r="B43" s="251" t="s">
        <v>333</v>
      </c>
      <c r="C43" s="40">
        <v>20873</v>
      </c>
      <c r="D43" s="40">
        <v>76258</v>
      </c>
      <c r="E43" s="250">
        <f t="shared" si="1"/>
        <v>97131</v>
      </c>
      <c r="F43" s="40">
        <v>27021</v>
      </c>
      <c r="G43" s="40">
        <v>69905</v>
      </c>
      <c r="H43" s="41">
        <f t="shared" si="0"/>
        <v>96926</v>
      </c>
    </row>
    <row r="44" spans="1:8" s="20" customFormat="1" ht="25.5">
      <c r="A44" s="248">
        <v>7.4</v>
      </c>
      <c r="B44" s="251" t="s">
        <v>334</v>
      </c>
      <c r="C44" s="40">
        <v>203483</v>
      </c>
      <c r="D44" s="40">
        <v>2854703</v>
      </c>
      <c r="E44" s="250">
        <f t="shared" si="1"/>
        <v>3058186</v>
      </c>
      <c r="F44" s="40">
        <v>109393</v>
      </c>
      <c r="G44" s="40">
        <v>1346758</v>
      </c>
      <c r="H44" s="41">
        <f t="shared" si="0"/>
        <v>1456151</v>
      </c>
    </row>
    <row r="45" spans="1:8" s="20" customFormat="1">
      <c r="A45" s="248">
        <v>8</v>
      </c>
      <c r="B45" s="252" t="s">
        <v>311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335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336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337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338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339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340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341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331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I24" sqref="I24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498">
        <f>'1. key ratios '!B2</f>
        <v>43738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205</v>
      </c>
      <c r="B4" s="191" t="s">
        <v>305</v>
      </c>
      <c r="D4" s="89" t="s">
        <v>74</v>
      </c>
    </row>
    <row r="5" spans="1:8" ht="15" customHeight="1">
      <c r="A5" s="289" t="s">
        <v>7</v>
      </c>
      <c r="B5" s="290"/>
      <c r="C5" s="413" t="s">
        <v>512</v>
      </c>
      <c r="D5" s="414" t="s">
        <v>513</v>
      </c>
    </row>
    <row r="6" spans="1:8" ht="15" customHeight="1">
      <c r="A6" s="90">
        <v>1</v>
      </c>
      <c r="B6" s="404" t="s">
        <v>309</v>
      </c>
      <c r="C6" s="406">
        <f>C7+C9+C10</f>
        <v>486529028.01799995</v>
      </c>
      <c r="D6" s="407">
        <f>D7+D9+D10</f>
        <v>471265584.86400002</v>
      </c>
    </row>
    <row r="7" spans="1:8" ht="15" customHeight="1">
      <c r="A7" s="90">
        <v>1.1000000000000001</v>
      </c>
      <c r="B7" s="404" t="s">
        <v>204</v>
      </c>
      <c r="C7" s="408">
        <v>471831367.30799997</v>
      </c>
      <c r="D7" s="409">
        <v>456096419.18099999</v>
      </c>
    </row>
    <row r="8" spans="1:8">
      <c r="A8" s="90" t="s">
        <v>15</v>
      </c>
      <c r="B8" s="404" t="s">
        <v>203</v>
      </c>
      <c r="C8" s="408"/>
      <c r="D8" s="409"/>
    </row>
    <row r="9" spans="1:8" ht="15" customHeight="1">
      <c r="A9" s="90">
        <v>1.2</v>
      </c>
      <c r="B9" s="405" t="s">
        <v>202</v>
      </c>
      <c r="C9" s="408">
        <v>14578318.710000001</v>
      </c>
      <c r="D9" s="409">
        <v>15064478.882999998</v>
      </c>
    </row>
    <row r="10" spans="1:8" ht="15" customHeight="1">
      <c r="A10" s="90">
        <v>1.3</v>
      </c>
      <c r="B10" s="404" t="s">
        <v>29</v>
      </c>
      <c r="C10" s="410">
        <v>119342</v>
      </c>
      <c r="D10" s="409">
        <v>104686.8</v>
      </c>
    </row>
    <row r="11" spans="1:8" ht="15" customHeight="1">
      <c r="A11" s="90">
        <v>2</v>
      </c>
      <c r="B11" s="404" t="s">
        <v>306</v>
      </c>
      <c r="C11" s="408">
        <v>699946.29202256794</v>
      </c>
      <c r="D11" s="409">
        <v>2959268.6996200732</v>
      </c>
    </row>
    <row r="12" spans="1:8" ht="15" customHeight="1">
      <c r="A12" s="90">
        <v>3</v>
      </c>
      <c r="B12" s="404" t="s">
        <v>307</v>
      </c>
      <c r="C12" s="410">
        <v>46403225.368749999</v>
      </c>
      <c r="D12" s="409">
        <v>46403225.368749999</v>
      </c>
    </row>
    <row r="13" spans="1:8" ht="15" customHeight="1" thickBot="1">
      <c r="A13" s="92">
        <v>4</v>
      </c>
      <c r="B13" s="93" t="s">
        <v>308</v>
      </c>
      <c r="C13" s="411">
        <f>C6+C11+C12</f>
        <v>533632199.67877251</v>
      </c>
      <c r="D13" s="412">
        <f>D6+D11+D12</f>
        <v>520628078.93237007</v>
      </c>
    </row>
    <row r="14" spans="1:8">
      <c r="B14" s="96"/>
    </row>
    <row r="15" spans="1:8">
      <c r="B15" s="97"/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17" activePane="bottomRight" state="frozen"/>
      <selection activeCell="B9" sqref="B9"/>
      <selection pane="topRight" activeCell="B9" sqref="B9"/>
      <selection pane="bottomLeft" activeCell="B9" sqref="B9"/>
      <selection pane="bottomRight" activeCell="F36" sqref="F3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498">
        <f>'1. key ratios '!B2</f>
        <v>43738</v>
      </c>
    </row>
    <row r="4" spans="1:8" ht="16.5" customHeight="1" thickBot="1">
      <c r="A4" s="98" t="s">
        <v>81</v>
      </c>
      <c r="B4" s="99" t="s">
        <v>275</v>
      </c>
      <c r="C4" s="100"/>
    </row>
    <row r="5" spans="1:8">
      <c r="A5" s="101"/>
      <c r="B5" s="529" t="s">
        <v>82</v>
      </c>
      <c r="C5" s="530"/>
    </row>
    <row r="6" spans="1:8">
      <c r="A6" s="102">
        <v>1</v>
      </c>
      <c r="B6" s="103" t="s">
        <v>497</v>
      </c>
      <c r="C6" s="104"/>
    </row>
    <row r="7" spans="1:8">
      <c r="A7" s="102">
        <v>2</v>
      </c>
      <c r="B7" s="103" t="s">
        <v>514</v>
      </c>
      <c r="C7" s="104"/>
    </row>
    <row r="8" spans="1:8">
      <c r="A8" s="102">
        <v>3</v>
      </c>
      <c r="B8" s="103" t="s">
        <v>508</v>
      </c>
      <c r="C8" s="104"/>
    </row>
    <row r="9" spans="1:8">
      <c r="A9" s="102">
        <v>4</v>
      </c>
      <c r="B9" s="103" t="s">
        <v>498</v>
      </c>
      <c r="C9" s="104"/>
    </row>
    <row r="10" spans="1:8">
      <c r="A10" s="102">
        <v>5</v>
      </c>
      <c r="B10" s="103" t="s">
        <v>499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31"/>
      <c r="C16" s="532"/>
    </row>
    <row r="17" spans="1:3">
      <c r="A17" s="102"/>
      <c r="B17" s="533" t="s">
        <v>83</v>
      </c>
      <c r="C17" s="534"/>
    </row>
    <row r="18" spans="1:3">
      <c r="A18" s="102">
        <v>1</v>
      </c>
      <c r="B18" s="103" t="s">
        <v>500</v>
      </c>
      <c r="C18" s="106"/>
    </row>
    <row r="19" spans="1:3">
      <c r="A19" s="102">
        <v>2</v>
      </c>
      <c r="B19" s="103" t="s">
        <v>501</v>
      </c>
      <c r="C19" s="106"/>
    </row>
    <row r="20" spans="1:3">
      <c r="A20" s="102">
        <v>3</v>
      </c>
      <c r="B20" s="103" t="s">
        <v>502</v>
      </c>
      <c r="C20" s="106"/>
    </row>
    <row r="21" spans="1:3">
      <c r="A21" s="102">
        <v>4</v>
      </c>
      <c r="B21" s="103" t="s">
        <v>503</v>
      </c>
      <c r="C21" s="106"/>
    </row>
    <row r="22" spans="1:3">
      <c r="A22" s="102">
        <v>5</v>
      </c>
      <c r="B22" s="103" t="s">
        <v>504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3" t="s">
        <v>84</v>
      </c>
      <c r="C29" s="534"/>
    </row>
    <row r="30" spans="1:3">
      <c r="A30" s="102">
        <v>1</v>
      </c>
      <c r="B30" s="103" t="s">
        <v>505</v>
      </c>
      <c r="C30" s="500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3" t="s">
        <v>85</v>
      </c>
      <c r="C32" s="534"/>
    </row>
    <row r="33" spans="1:3">
      <c r="A33" s="102">
        <v>1</v>
      </c>
      <c r="B33" s="103" t="s">
        <v>506</v>
      </c>
      <c r="C33" s="500">
        <v>0.37247516192297941</v>
      </c>
    </row>
    <row r="34" spans="1:3" ht="15" thickBot="1">
      <c r="A34" s="108">
        <v>2</v>
      </c>
      <c r="B34" s="109" t="s">
        <v>507</v>
      </c>
      <c r="C34" s="501">
        <v>0.37247516192297941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498">
        <f>'1. key ratios '!B2</f>
        <v>43738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209</v>
      </c>
      <c r="B4" s="539" t="s">
        <v>355</v>
      </c>
      <c r="C4" s="540"/>
      <c r="D4" s="540"/>
      <c r="E4" s="540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5" t="s">
        <v>362</v>
      </c>
      <c r="C6" s="535" t="s">
        <v>95</v>
      </c>
      <c r="D6" s="537" t="s">
        <v>208</v>
      </c>
      <c r="E6" s="538"/>
      <c r="G6" s="5"/>
    </row>
    <row r="7" spans="1:7" s="20" customFormat="1" ht="99.6" customHeight="1">
      <c r="A7" s="341"/>
      <c r="B7" s="536"/>
      <c r="C7" s="535"/>
      <c r="D7" s="379" t="s">
        <v>207</v>
      </c>
      <c r="E7" s="380" t="s">
        <v>363</v>
      </c>
      <c r="G7" s="5"/>
    </row>
    <row r="8" spans="1:7">
      <c r="A8" s="342">
        <v>1</v>
      </c>
      <c r="B8" s="381" t="s">
        <v>36</v>
      </c>
      <c r="C8" s="382">
        <v>9349291</v>
      </c>
      <c r="D8" s="382"/>
      <c r="E8" s="383">
        <v>9349291</v>
      </c>
      <c r="F8" s="20"/>
    </row>
    <row r="9" spans="1:7">
      <c r="A9" s="342">
        <v>2</v>
      </c>
      <c r="B9" s="381" t="s">
        <v>37</v>
      </c>
      <c r="C9" s="382">
        <v>48477760</v>
      </c>
      <c r="D9" s="382"/>
      <c r="E9" s="383">
        <v>48477760</v>
      </c>
      <c r="F9" s="20"/>
    </row>
    <row r="10" spans="1:7">
      <c r="A10" s="342">
        <v>3</v>
      </c>
      <c r="B10" s="381" t="s">
        <v>38</v>
      </c>
      <c r="C10" s="382">
        <v>27785184</v>
      </c>
      <c r="D10" s="382"/>
      <c r="E10" s="383">
        <v>27785184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13621058</v>
      </c>
      <c r="D12" s="382"/>
      <c r="E12" s="383">
        <v>13621058</v>
      </c>
      <c r="F12" s="20"/>
    </row>
    <row r="13" spans="1:7">
      <c r="A13" s="342">
        <v>6.1</v>
      </c>
      <c r="B13" s="384" t="s">
        <v>41</v>
      </c>
      <c r="C13" s="385">
        <v>404847140</v>
      </c>
      <c r="D13" s="382"/>
      <c r="E13" s="383">
        <v>404847140</v>
      </c>
      <c r="F13" s="20"/>
    </row>
    <row r="14" spans="1:7">
      <c r="A14" s="342">
        <v>6.2</v>
      </c>
      <c r="B14" s="386" t="s">
        <v>42</v>
      </c>
      <c r="C14" s="385">
        <v>-22320179</v>
      </c>
      <c r="D14" s="382"/>
      <c r="E14" s="383">
        <v>-22320179</v>
      </c>
      <c r="F14" s="20"/>
    </row>
    <row r="15" spans="1:7">
      <c r="A15" s="342">
        <v>6</v>
      </c>
      <c r="B15" s="381" t="s">
        <v>43</v>
      </c>
      <c r="C15" s="382">
        <v>382526961</v>
      </c>
      <c r="D15" s="382"/>
      <c r="E15" s="383">
        <v>382526961</v>
      </c>
      <c r="F15" s="20"/>
    </row>
    <row r="16" spans="1:7">
      <c r="A16" s="342">
        <v>7</v>
      </c>
      <c r="B16" s="381" t="s">
        <v>44</v>
      </c>
      <c r="C16" s="382">
        <v>2119154</v>
      </c>
      <c r="D16" s="382"/>
      <c r="E16" s="383">
        <v>2119154</v>
      </c>
      <c r="F16" s="20"/>
    </row>
    <row r="17" spans="1:7">
      <c r="A17" s="342">
        <v>8</v>
      </c>
      <c r="B17" s="381" t="s">
        <v>206</v>
      </c>
      <c r="C17" s="382">
        <v>532487.1</v>
      </c>
      <c r="D17" s="382"/>
      <c r="E17" s="383">
        <v>532487.1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18315992</v>
      </c>
      <c r="D19" s="382">
        <v>3517873</v>
      </c>
      <c r="E19" s="383">
        <v>14798119</v>
      </c>
      <c r="F19" s="20"/>
      <c r="G19" s="118"/>
    </row>
    <row r="20" spans="1:7">
      <c r="A20" s="342">
        <v>11</v>
      </c>
      <c r="B20" s="381" t="s">
        <v>47</v>
      </c>
      <c r="C20" s="382">
        <v>10806183.649999976</v>
      </c>
      <c r="D20" s="382"/>
      <c r="E20" s="383">
        <v>10806183.649999976</v>
      </c>
      <c r="F20" s="20"/>
    </row>
    <row r="21" spans="1:7" ht="26.25" thickBot="1">
      <c r="A21" s="212"/>
      <c r="B21" s="344" t="s">
        <v>365</v>
      </c>
      <c r="C21" s="271">
        <f>SUM(C8:C12, C15:C20)</f>
        <v>513588070.75</v>
      </c>
      <c r="D21" s="271">
        <f>SUM(D8:D12, D15:D20)</f>
        <v>3517873</v>
      </c>
      <c r="E21" s="387">
        <f>SUM(E8:E12, E15:E20)</f>
        <v>510070197.75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498">
        <f>'1. key ratios '!B2</f>
        <v>43738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342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364</v>
      </c>
      <c r="C5" s="277">
        <f>'7. LI1 '!E21</f>
        <v>510070197.75</v>
      </c>
    </row>
    <row r="6" spans="1:6" s="278" customFormat="1">
      <c r="A6" s="120">
        <v>2.1</v>
      </c>
      <c r="B6" s="273" t="s">
        <v>343</v>
      </c>
      <c r="C6" s="200">
        <v>30492343.470000003</v>
      </c>
    </row>
    <row r="7" spans="1:6" s="96" customFormat="1" outlineLevel="1">
      <c r="A7" s="90">
        <v>2.2000000000000002</v>
      </c>
      <c r="B7" s="91" t="s">
        <v>344</v>
      </c>
      <c r="C7" s="279"/>
    </row>
    <row r="8" spans="1:6" s="96" customFormat="1" ht="25.5">
      <c r="A8" s="90">
        <v>3</v>
      </c>
      <c r="B8" s="274" t="s">
        <v>345</v>
      </c>
      <c r="C8" s="280">
        <f>SUM(C5:C7)</f>
        <v>540562541.22000003</v>
      </c>
    </row>
    <row r="9" spans="1:6" s="278" customFormat="1">
      <c r="A9" s="120">
        <v>4</v>
      </c>
      <c r="B9" s="122" t="s">
        <v>89</v>
      </c>
      <c r="C9" s="200">
        <v>6796542</v>
      </c>
    </row>
    <row r="10" spans="1:6" s="96" customFormat="1" outlineLevel="1">
      <c r="A10" s="90">
        <v>5.0999999999999996</v>
      </c>
      <c r="B10" s="91" t="s">
        <v>346</v>
      </c>
      <c r="C10" s="279">
        <v>-15724640.435000001</v>
      </c>
    </row>
    <row r="11" spans="1:6" s="96" customFormat="1" outlineLevel="1">
      <c r="A11" s="90">
        <v>5.2</v>
      </c>
      <c r="B11" s="91" t="s">
        <v>347</v>
      </c>
      <c r="C11" s="279"/>
    </row>
    <row r="12" spans="1:6" s="96" customFormat="1">
      <c r="A12" s="90">
        <v>6</v>
      </c>
      <c r="B12" s="272" t="s">
        <v>88</v>
      </c>
      <c r="C12" s="279"/>
    </row>
    <row r="13" spans="1:6" s="96" customFormat="1" ht="13.5" thickBot="1">
      <c r="A13" s="92">
        <v>7</v>
      </c>
      <c r="B13" s="275" t="s">
        <v>293</v>
      </c>
      <c r="C13" s="281">
        <f>SUM(C8:C12)</f>
        <v>531634442.78500003</v>
      </c>
    </row>
    <row r="15" spans="1:6">
      <c r="A15" s="296"/>
      <c r="B15" s="296"/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4hNY6wLkqQM2wImBcepl+ZSdIla2tYIR+8fiCtV6oHE=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xSYccCYv2OuXeDG/S7miZI9jMKRlU/0scqdasxuXZ7Y=</DigestValue>
    </Reference>
  </SignedInfo>
  <SignatureValue>PutPz5bgWH01Y+b/SIGqufih31qpaDALYpAZpuXnIT0rJ8pbIu5y75mmDXfWk03Newb0eDvDz5n0
flBm3b8PyunVH93xtBv0nD3vGs2KW02GxaQZYubXH1RKPcUDrF7jf1u+culUsUb7F9bYg47A4l1I
llrGcHV15M0LEaNn5gwPaFvy4zuNy63nDofG3sIdWsmeZa+ZImZCW0apoV/7NrYfna8RfWntIHgP
z7k1jUoXe5BP6TgjqngbK2TfmfGWPGbsH3yXuyZRlzH96fUkhnuXyzAo3VUye9vt8Eo+TYILETTQ
vmN8lHhOVZJJwG1EWSYCxS5d4RLG1sPGL/TrKA==</SignatureValue>
  <KeyInfo>
    <X509Data>
      <X509Certificate>MIIGSjCCBTKgAwIBAgIKSKNdHAACAAEMwTANBgkqhkiG9w0BAQsFADBKMRIwEAYKCZImiZPyLGQBGRYCZ2UxEzARBgoJkiaJk/IsZAEZFgNuYmcxHzAdBgNVBAMTFk5CRyBDbGFzcyAyIElOVCBTdWIgQ0EwHhcNMTkwMjE4MTIxMzMyWhcNMjEwMjE3MTIxMzMyWjBIMR8wHQYDVQQKExZKU0MgSGFseWsgQmFuayBHZW9yZ2lhMSUwIwYDVQQDExxCSEIgLSBHdWxuYXJhIE1hcnNoYW5pc2h2aWxpMIIBIjANBgkqhkiG9w0BAQEFAAOCAQ8AMIIBCgKCAQEAyhCHRPgOMwBXPuRM3vL8NoyUCV4Mea+/jRmsU2PBmNX+aASFAi7u/1OOwfa20SkwwRb2p33uMqOUomO28ma+v1a7LO5YNlDIsvok84Mx1kOkTI43AFU/krvB7dBTe9IZvIa2NUPV+ZTIvlcTYC7ZAbe8YB0qsqrvnGQAXUx5pX/YDP0ndyQDTGBxJBMpfs+MzVQcNo1HfokqgHYFsRvVRkOIywYhiptPeV6EM8ciSElHhwDdlxTroQesbeTk7rI3ZOEeIMDtHa6lZ8WF8a5WEJe7ITJyCnNmyxbWTCLwqwh0+R0VMrzKxlaMwgI6L6WZNRphatnZrE7V5GH6e2216QIDAQABo4IDMjCCAy4wPAYJKwYBBAGCNxUHBC8wLQYlKwYBBAGCNxUI5rJgg431RIaBmQmDuKFKg76EcQSBz5ARhq+eEQIBZAIBGzAdBgNVHSUEFjAUBggrBgEFBQcDAgYIKwYBBQUHAwQwCwYDVR0PBAQDAgeAMCcGCSsGAQQBgjcVCgQaMBgwCgYIKwYBBQUHAwIwCgYIKwYBBQUHAwQwHQYDVR0OBBYEFMcGahGI2BEH3P06mB21hWVTMIiH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68XWeflq2Nvgnjx0B9jXpsb58plQD5hNiH5ur+b0agByvJlDUY4Q5tfRFghLn4emU45zxrRWrlyVTPFh1PUpZK+fbWkEa3l8GaDriI9FdbYdq2bUexSFjx0zVLHbpJoUe4mBAlwSmdYMIxFOMrgzwqxXmOLh/NjrNO109yLcnaw8Yp9bN62DBI77IGisn7GIUZcjY7Yu3bMRwvPthEL6w10oyM0DBSJJsSkFeipPmeZIrtonps032tqnqoI9mNGdOu46idxtS64nvNsj8Od0TPw2hBM34jyfAnK26CYdA+ysg2HOMDZNeKjLc33a5nAujMQjnWj0VJbWSl5SuSRw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PofLX1wmZIMhqs+ZDtqlFqTDf7meem61abnG+TOVtmY=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Gb1AYMrktkrtQH8WM+rY/toc23/h66Kfnls9FF2CSe8=</DigestValue>
      </Reference>
      <Reference URI="/xl/styles.xml?ContentType=application/vnd.openxmlformats-officedocument.spreadsheetml.styles+xml">
        <DigestMethod Algorithm="http://www.w3.org/2001/04/xmlenc#sha256"/>
        <DigestValue>WDtejOZj12afwQwpOJgfum/Ncf705PUP72zDxyPEAHs=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8w/PzeWaQhlrkfmoF6ao5M5kT+3TdSdKksmdttTuVrg=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4A9m/9GjpreoRXeF8Z1p/34EIVgPM5/TgQjkkL4TcDU=</DigestValue>
      </Reference>
      <Reference URI="/xl/worksheets/sheet10.xml?ContentType=application/vnd.openxmlformats-officedocument.spreadsheetml.worksheet+xml">
        <DigestMethod Algorithm="http://www.w3.org/2001/04/xmlenc#sha256"/>
        <DigestValue>7x7YYmabjyBkVvowqIpaJA9H0PWZB5FsRa5qQ8zC4Uk=</DigestValue>
      </Reference>
      <Reference URI="/xl/worksheets/sheet11.xml?ContentType=application/vnd.openxmlformats-officedocument.spreadsheetml.worksheet+xml">
        <DigestMethod Algorithm="http://www.w3.org/2001/04/xmlenc#sha256"/>
        <DigestValue>D8K2rJl0vGuukkKW21afIsgrTfSkaHaBeyVE3CTP3z4=</DigestValue>
      </Reference>
      <Reference URI="/xl/worksheets/sheet12.xml?ContentType=application/vnd.openxmlformats-officedocument.spreadsheetml.worksheet+xml">
        <DigestMethod Algorithm="http://www.w3.org/2001/04/xmlenc#sha256"/>
        <DigestValue>gAgHbEA+LJ7GQQISspiaLzjtfCejUKQ3LcqvFxJYYtE=</DigestValue>
      </Reference>
      <Reference URI="/xl/worksheets/sheet13.xml?ContentType=application/vnd.openxmlformats-officedocument.spreadsheetml.worksheet+xml">
        <DigestMethod Algorithm="http://www.w3.org/2001/04/xmlenc#sha256"/>
        <DigestValue>P9vuoz3urKxttIKEno6Mg/dMZQSpdzykvwDCrjAFRvU=</DigestValue>
      </Reference>
      <Reference URI="/xl/worksheets/sheet14.xml?ContentType=application/vnd.openxmlformats-officedocument.spreadsheetml.worksheet+xml">
        <DigestMethod Algorithm="http://www.w3.org/2001/04/xmlenc#sha256"/>
        <DigestValue>3dNgYR9Kd1byfwWpqTCKGdjpJYXkBllorAqtjp8wzJc=</DigestValue>
      </Reference>
      <Reference URI="/xl/worksheets/sheet15.xml?ContentType=application/vnd.openxmlformats-officedocument.spreadsheetml.worksheet+xml">
        <DigestMethod Algorithm="http://www.w3.org/2001/04/xmlenc#sha256"/>
        <DigestValue>lut9RS5jLHlcbBtjmT1+lj32C2Z0laoLnbhnJmfqEKY=</DigestValue>
      </Reference>
      <Reference URI="/xl/worksheets/sheet16.xml?ContentType=application/vnd.openxmlformats-officedocument.spreadsheetml.worksheet+xml">
        <DigestMethod Algorithm="http://www.w3.org/2001/04/xmlenc#sha256"/>
        <DigestValue>z3f8mmUG/YfopmKP6XT32YQ5hGrHTgVH/qbxpFLwDi4=</DigestValue>
      </Reference>
      <Reference URI="/xl/worksheets/sheet17.xml?ContentType=application/vnd.openxmlformats-officedocument.spreadsheetml.worksheet+xml">
        <DigestMethod Algorithm="http://www.w3.org/2001/04/xmlenc#sha256"/>
        <DigestValue>I3H2pf56Ng/02/cQTB7/86JpnoVi5b144yIjhO0mt+s=</DigestValue>
      </Reference>
      <Reference URI="/xl/worksheets/sheet18.xml?ContentType=application/vnd.openxmlformats-officedocument.spreadsheetml.worksheet+xml">
        <DigestMethod Algorithm="http://www.w3.org/2001/04/xmlenc#sha256"/>
        <DigestValue>UmYyl52Yq85+K4NT/Fj3W62yl49vb0CTLs2FQMgsVRc=</DigestValue>
      </Reference>
      <Reference URI="/xl/worksheets/sheet2.xml?ContentType=application/vnd.openxmlformats-officedocument.spreadsheetml.worksheet+xml">
        <DigestMethod Algorithm="http://www.w3.org/2001/04/xmlenc#sha256"/>
        <DigestValue>7s4jYA4Na8nDQDCXscmleyAJ26YBE3fZlSLS18/Gm6E=</DigestValue>
      </Reference>
      <Reference URI="/xl/worksheets/sheet3.xml?ContentType=application/vnd.openxmlformats-officedocument.spreadsheetml.worksheet+xml">
        <DigestMethod Algorithm="http://www.w3.org/2001/04/xmlenc#sha256"/>
        <DigestValue>dwjSChdO0TaNAYy3q3MXA58a+1CkmB7LhPswPB92cSg=</DigestValue>
      </Reference>
      <Reference URI="/xl/worksheets/sheet4.xml?ContentType=application/vnd.openxmlformats-officedocument.spreadsheetml.worksheet+xml">
        <DigestMethod Algorithm="http://www.w3.org/2001/04/xmlenc#sha256"/>
        <DigestValue>A1V3Zetr8rw5LzhmP+V0Huo27VRpbSZFlGy3oY0sWIY=</DigestValue>
      </Reference>
      <Reference URI="/xl/worksheets/sheet5.xml?ContentType=application/vnd.openxmlformats-officedocument.spreadsheetml.worksheet+xml">
        <DigestMethod Algorithm="http://www.w3.org/2001/04/xmlenc#sha256"/>
        <DigestValue>x4RVgJC0W/GN0UoZ4NtqhdiAz69i6RU+UKEF1rtgw3Y=</DigestValue>
      </Reference>
      <Reference URI="/xl/worksheets/sheet6.xml?ContentType=application/vnd.openxmlformats-officedocument.spreadsheetml.worksheet+xml">
        <DigestMethod Algorithm="http://www.w3.org/2001/04/xmlenc#sha256"/>
        <DigestValue>Tbu6tpeU7TmxygcIIEL3c9arDRz8Vbxeuc1tEN78Xy8=</DigestValue>
      </Reference>
      <Reference URI="/xl/worksheets/sheet7.xml?ContentType=application/vnd.openxmlformats-officedocument.spreadsheetml.worksheet+xml">
        <DigestMethod Algorithm="http://www.w3.org/2001/04/xmlenc#sha256"/>
        <DigestValue>QLkXf1jjdi1ApU+5oLc3jZiDes7RAEpP3UoVNdeqCOI=</DigestValue>
      </Reference>
      <Reference URI="/xl/worksheets/sheet8.xml?ContentType=application/vnd.openxmlformats-officedocument.spreadsheetml.worksheet+xml">
        <DigestMethod Algorithm="http://www.w3.org/2001/04/xmlenc#sha256"/>
        <DigestValue>CCbuo3WFSwZUD/lZ969eHmip04+5tGTCeEEv65d2GVA=</DigestValue>
      </Reference>
      <Reference URI="/xl/worksheets/sheet9.xml?ContentType=application/vnd.openxmlformats-officedocument.spreadsheetml.worksheet+xml">
        <DigestMethod Algorithm="http://www.w3.org/2001/04/xmlenc#sha256"/>
        <DigestValue>wvmdCf+hy8YhaESavWji0Ks24w0aluQFdAMD1W3jnLc=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2019-10-29T08:21:08Z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2019-10-29T08:21:08Z</xd:SigningTime>
          <xd:SigningCertificate>
            <xd:Cert>
              <xd:CertDigest>
                <DigestMethod Algorithm="http://www.w3.org/2001/04/xmlenc#sha256"/>
                <DigestValue>5KPyRKSo0lQj6a8TDADYEfUK8ZCsqzhELegDGqfZ7+c=</DigestValue>
              </xd:CertDigest>
              <xd:IssuerSerial>
                <X509IssuerName>CN=NBG Class 2 INT Sub CA, DC=nbg, DC=ge</X509IssuerName>
                <X509SerialNumber>343023915288182577499329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fSMiUgM9BsPQKQP2DEsR3ZYgEtv/BD4/wzY70EKBtC8=</DigestValue>
    </Reference>
    <Reference Type="http://www.w3.org/2000/09/xmldsig#Object" URI="#idOfficeObject">
      <DigestMethod Algorithm="http://www.w3.org/2001/04/xmlenc#sha256"/>
      <DigestValue>0l1jEPIdmLvYsExsjoqLeq7I3lv0e/5iOGioF+S0alw=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4dHeiAtUpad47nflTwAtMv/mLgmfb1/bhAh20ycTxlA=</DigestValue>
    </Reference>
  </SignedInfo>
  <SignatureValue>OOci8AZ3gsmrIJnFJzAWNzdbTDJhgao9GCiN9pJ92OAygKFQQsjk4oxi0+EeLRGME8b/eFI2NRNj
hsb/DHVyUb96TS595+yh3BfV2vHmT6hRkFTujuvaHEoQruGt1gtSNIWI6gixHDPZXmIohahUTzBp
YgdhgB5isGN44OSMAFGfL1vPYSGgLi84W1RQxal9wq2hhNapUxAQnHNK0BRo3h6thyB8bKXP7+pP
I93vRI0V5GBuz9dejPLC++2H8Xa0NbaraZhhmVeezozdhCCXL+btkAi8TRRKIh4gazZqoSxuHGCc
eFu7JGbqm2O0dWTHZT5vWg3air7Wrq54IOxcPw==</SignatureValue>
  <KeyInfo>
    <X509Data>
      <X509Certificate>MIIGQjCCBSqgAwIBAgIKLbBZSgACAADR3DANBgkqhkiG9w0BAQsFADBKMRIwEAYKCZImiZPyLGQBGRYCZ2UxEzARBgoJkiaJk/IsZAEZFgNuYmcxHzAdBgNVBAMTFk5CRyBDbGFzcyAyIElOVCBTdWIgQ0EwHhcNMTgxMDE3MTIxMTE5WhcNMjAxMDE2MTIxMTE5WjBAMR8wHQYDVQQKExZKU0MgSGFseWsgQmFuayBHZW9yZ2lhMR0wGwYDVQQDExRCSEIgLSBTaG90YSBDaGtvaWR6ZTCCASIwDQYJKoZIhvcNAQEBBQADggEPADCCAQoCggEBAOnLC7SV/3F+Mj4bpd4ddGCeU3flIkkQ2xnr0hO1WHNEOOqMvikDk42rWINcSbLvuIsEbDSFTEeckswaCEe6+SJ51gMpyyuJP1EVXUQVkdHdmlWY1cIF1V5hEYBFv0vtJwtLzyTgBqT+pYtZpcm1wyQyccYGwR/GrM/XbeVs8a+0r3849bCSvfSh1l68onksioo8/Pmbmifi2qnjaOKckqdklx6GyP0GP4voqF6GYb8r6glnIL5ITKRpoZk+2E8N8RJeiqNUPL0ig3ietrTdIEUqWRVZ4FjEMqk4HPb5V8ZFJEjQMSFvDIdoYFUIX/funmgQybVQlzwNJfbbBEp+5q0CAwEAAaOCAzIwggMuMDwGCSsGAQQBgjcVBwQvMC0GJSsGAQQBgjcVCOayYION9USGgZkJg7ihSoO+hHEEg8SRM4SDiF0CAWQCASMwHQYDVR0lBBYwFAYIKwYBBQUHAwIGCCsGAQUFBwMEMAsGA1UdDwQEAwIHgDAnBgkrBgEEAYI3FQoEGjAYMAoGCCsGAQUFBwMCMAoGCCsGAQUFBwMEMB0GA1UdDgQWBBQ0LGNLRv2+A1CMN+4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ULrLN6Ho851RhHj//MdiwJk6l9PhYGbZaAG2zNb7UMW2nd8pmUtfOVkfD18SCgua2QFv0pnJXqo1lhquxM/3l3L3FWwb/UWHnxnc5e4ba6rzdbMOGsieM7xHU5IXJN60144bqtrgY4QqYA0X8UR3I1xo7ldmkKWCR+Nn6iUCDqPBbKlbZPK6ofq5mwgqtIDPyr9tQkczcJZ8ahvSQ/XQP+p90jk7FjmP9kaV+Ud+HLZOwY93hc//cSIv06fYX1vN8nup7k7xkI1t89FM+jnHWxQvR7Dgthl8OGXebQIE/+WzTB6i3H0CXFxzouC9jCcALtG3TSL4j1Djbt8Q+Y2PO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PofLX1wmZIMhqs+ZDtqlFqTDf7meem61abnG+TOVtmY=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Gb1AYMrktkrtQH8WM+rY/toc23/h66Kfnls9FF2CSe8=</DigestValue>
      </Reference>
      <Reference URI="/xl/styles.xml?ContentType=application/vnd.openxmlformats-officedocument.spreadsheetml.styles+xml">
        <DigestMethod Algorithm="http://www.w3.org/2001/04/xmlenc#sha256"/>
        <DigestValue>WDtejOZj12afwQwpOJgfum/Ncf705PUP72zDxyPEAHs=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8w/PzeWaQhlrkfmoF6ao5M5kT+3TdSdKksmdttTuVrg=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4A9m/9GjpreoRXeF8Z1p/34EIVgPM5/TgQjkkL4TcDU=</DigestValue>
      </Reference>
      <Reference URI="/xl/worksheets/sheet10.xml?ContentType=application/vnd.openxmlformats-officedocument.spreadsheetml.worksheet+xml">
        <DigestMethod Algorithm="http://www.w3.org/2001/04/xmlenc#sha256"/>
        <DigestValue>7x7YYmabjyBkVvowqIpaJA9H0PWZB5FsRa5qQ8zC4Uk=</DigestValue>
      </Reference>
      <Reference URI="/xl/worksheets/sheet11.xml?ContentType=application/vnd.openxmlformats-officedocument.spreadsheetml.worksheet+xml">
        <DigestMethod Algorithm="http://www.w3.org/2001/04/xmlenc#sha256"/>
        <DigestValue>D8K2rJl0vGuukkKW21afIsgrTfSkaHaBeyVE3CTP3z4=</DigestValue>
      </Reference>
      <Reference URI="/xl/worksheets/sheet12.xml?ContentType=application/vnd.openxmlformats-officedocument.spreadsheetml.worksheet+xml">
        <DigestMethod Algorithm="http://www.w3.org/2001/04/xmlenc#sha256"/>
        <DigestValue>gAgHbEA+LJ7GQQISspiaLzjtfCejUKQ3LcqvFxJYYtE=</DigestValue>
      </Reference>
      <Reference URI="/xl/worksheets/sheet13.xml?ContentType=application/vnd.openxmlformats-officedocument.spreadsheetml.worksheet+xml">
        <DigestMethod Algorithm="http://www.w3.org/2001/04/xmlenc#sha256"/>
        <DigestValue>P9vuoz3urKxttIKEno6Mg/dMZQSpdzykvwDCrjAFRvU=</DigestValue>
      </Reference>
      <Reference URI="/xl/worksheets/sheet14.xml?ContentType=application/vnd.openxmlformats-officedocument.spreadsheetml.worksheet+xml">
        <DigestMethod Algorithm="http://www.w3.org/2001/04/xmlenc#sha256"/>
        <DigestValue>3dNgYR9Kd1byfwWpqTCKGdjpJYXkBllorAqtjp8wzJc=</DigestValue>
      </Reference>
      <Reference URI="/xl/worksheets/sheet15.xml?ContentType=application/vnd.openxmlformats-officedocument.spreadsheetml.worksheet+xml">
        <DigestMethod Algorithm="http://www.w3.org/2001/04/xmlenc#sha256"/>
        <DigestValue>lut9RS5jLHlcbBtjmT1+lj32C2Z0laoLnbhnJmfqEKY=</DigestValue>
      </Reference>
      <Reference URI="/xl/worksheets/sheet16.xml?ContentType=application/vnd.openxmlformats-officedocument.spreadsheetml.worksheet+xml">
        <DigestMethod Algorithm="http://www.w3.org/2001/04/xmlenc#sha256"/>
        <DigestValue>z3f8mmUG/YfopmKP6XT32YQ5hGrHTgVH/qbxpFLwDi4=</DigestValue>
      </Reference>
      <Reference URI="/xl/worksheets/sheet17.xml?ContentType=application/vnd.openxmlformats-officedocument.spreadsheetml.worksheet+xml">
        <DigestMethod Algorithm="http://www.w3.org/2001/04/xmlenc#sha256"/>
        <DigestValue>I3H2pf56Ng/02/cQTB7/86JpnoVi5b144yIjhO0mt+s=</DigestValue>
      </Reference>
      <Reference URI="/xl/worksheets/sheet18.xml?ContentType=application/vnd.openxmlformats-officedocument.spreadsheetml.worksheet+xml">
        <DigestMethod Algorithm="http://www.w3.org/2001/04/xmlenc#sha256"/>
        <DigestValue>UmYyl52Yq85+K4NT/Fj3W62yl49vb0CTLs2FQMgsVRc=</DigestValue>
      </Reference>
      <Reference URI="/xl/worksheets/sheet2.xml?ContentType=application/vnd.openxmlformats-officedocument.spreadsheetml.worksheet+xml">
        <DigestMethod Algorithm="http://www.w3.org/2001/04/xmlenc#sha256"/>
        <DigestValue>7s4jYA4Na8nDQDCXscmleyAJ26YBE3fZlSLS18/Gm6E=</DigestValue>
      </Reference>
      <Reference URI="/xl/worksheets/sheet3.xml?ContentType=application/vnd.openxmlformats-officedocument.spreadsheetml.worksheet+xml">
        <DigestMethod Algorithm="http://www.w3.org/2001/04/xmlenc#sha256"/>
        <DigestValue>dwjSChdO0TaNAYy3q3MXA58a+1CkmB7LhPswPB92cSg=</DigestValue>
      </Reference>
      <Reference URI="/xl/worksheets/sheet4.xml?ContentType=application/vnd.openxmlformats-officedocument.spreadsheetml.worksheet+xml">
        <DigestMethod Algorithm="http://www.w3.org/2001/04/xmlenc#sha256"/>
        <DigestValue>A1V3Zetr8rw5LzhmP+V0Huo27VRpbSZFlGy3oY0sWIY=</DigestValue>
      </Reference>
      <Reference URI="/xl/worksheets/sheet5.xml?ContentType=application/vnd.openxmlformats-officedocument.spreadsheetml.worksheet+xml">
        <DigestMethod Algorithm="http://www.w3.org/2001/04/xmlenc#sha256"/>
        <DigestValue>x4RVgJC0W/GN0UoZ4NtqhdiAz69i6RU+UKEF1rtgw3Y=</DigestValue>
      </Reference>
      <Reference URI="/xl/worksheets/sheet6.xml?ContentType=application/vnd.openxmlformats-officedocument.spreadsheetml.worksheet+xml">
        <DigestMethod Algorithm="http://www.w3.org/2001/04/xmlenc#sha256"/>
        <DigestValue>Tbu6tpeU7TmxygcIIEL3c9arDRz8Vbxeuc1tEN78Xy8=</DigestValue>
      </Reference>
      <Reference URI="/xl/worksheets/sheet7.xml?ContentType=application/vnd.openxmlformats-officedocument.spreadsheetml.worksheet+xml">
        <DigestMethod Algorithm="http://www.w3.org/2001/04/xmlenc#sha256"/>
        <DigestValue>QLkXf1jjdi1ApU+5oLc3jZiDes7RAEpP3UoVNdeqCOI=</DigestValue>
      </Reference>
      <Reference URI="/xl/worksheets/sheet8.xml?ContentType=application/vnd.openxmlformats-officedocument.spreadsheetml.worksheet+xml">
        <DigestMethod Algorithm="http://www.w3.org/2001/04/xmlenc#sha256"/>
        <DigestValue>CCbuo3WFSwZUD/lZ969eHmip04+5tGTCeEEv65d2GVA=</DigestValue>
      </Reference>
      <Reference URI="/xl/worksheets/sheet9.xml?ContentType=application/vnd.openxmlformats-officedocument.spreadsheetml.worksheet+xml">
        <DigestMethod Algorithm="http://www.w3.org/2001/04/xmlenc#sha256"/>
        <DigestValue>wvmdCf+hy8YhaESavWji0Ks24w0aluQFdAMD1W3jnLc=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2019-10-29T09:17:58Z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2019-10-29T09:17:58Z</xd:SigningTime>
          <xd:SigningCertificate>
            <xd:Cert>
              <xd:CertDigest>
                <DigestMethod Algorithm="http://www.w3.org/2001/04/xmlenc#sha256"/>
                <DigestValue>X4dL6cl061y3V0pChBIoxHek/RABKdB5DonJe2NnQiY=</DigestValue>
              </xd:CertDigest>
              <xd:IssuerSerial>
                <X509IssuerName>CN=NBG Class 2 INT Sub CA, DC=nbg, DC=ge</X509IssuerName>
                <X509SerialNumber>215759552641133157863900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2019-10-29T07:56:54Z</dcterms:modified>
</cp:coreProperties>
</file>