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firstSheet="2" activeTab="15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G14" i="83" l="1"/>
  <c r="F14" i="83"/>
  <c r="D14" i="83"/>
  <c r="C14" i="83"/>
  <c r="C36" i="69" l="1"/>
  <c r="C14" i="69"/>
  <c r="B2" i="95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H34" i="85"/>
  <c r="G34" i="85"/>
  <c r="G45" i="85" s="1"/>
  <c r="F34" i="85"/>
  <c r="F45" i="85" s="1"/>
  <c r="H45" i="85" s="1"/>
  <c r="E34" i="85"/>
  <c r="D34" i="85"/>
  <c r="C34" i="85"/>
  <c r="C45" i="85"/>
  <c r="D45" i="85"/>
  <c r="E45" i="85" l="1"/>
  <c r="C21" i="94" l="1"/>
  <c r="C20" i="94"/>
  <c r="C19" i="9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C30" i="95" l="1"/>
  <c r="C26" i="95"/>
  <c r="C18" i="95"/>
  <c r="C8" i="95"/>
  <c r="C36" i="95" l="1"/>
  <c r="C38" i="95" s="1"/>
  <c r="D6" i="86"/>
  <c r="D13" i="86"/>
  <c r="C6" i="86" l="1"/>
  <c r="C13" i="86" s="1"/>
  <c r="D20" i="94" l="1"/>
  <c r="D21" i="94"/>
  <c r="D19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H22" i="91" s="1"/>
  <c r="F22" i="91"/>
  <c r="E22" i="91"/>
  <c r="D22" i="91"/>
  <c r="C22" i="91"/>
  <c r="H21" i="91"/>
  <c r="H18" i="91"/>
  <c r="H17" i="91"/>
  <c r="H14" i="91"/>
  <c r="H13" i="91"/>
  <c r="H8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30" i="85" l="1"/>
  <c r="H9" i="85"/>
  <c r="F31" i="85"/>
  <c r="G54" i="85"/>
  <c r="E61" i="85"/>
  <c r="H53" i="85"/>
  <c r="F54" i="85"/>
  <c r="H61" i="85"/>
  <c r="G31" i="85"/>
  <c r="C8" i="73"/>
  <c r="C13" i="73" s="1"/>
  <c r="E22" i="85"/>
  <c r="C31" i="85"/>
  <c r="H30" i="85"/>
  <c r="D31" i="85"/>
  <c r="C52" i="89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54" i="85" l="1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C54" i="85"/>
  <c r="E14" i="83"/>
  <c r="F56" i="85"/>
  <c r="E31" i="85"/>
  <c r="E41" i="83"/>
  <c r="E31" i="83"/>
  <c r="H56" i="85" l="1"/>
  <c r="F63" i="85"/>
  <c r="H63" i="85" s="1"/>
  <c r="E54" i="85"/>
  <c r="C56" i="85"/>
  <c r="C24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4" i="69" l="1"/>
</calcChain>
</file>

<file path=xl/sharedStrings.xml><?xml version="1.0" encoding="utf-8"?>
<sst xmlns="http://schemas.openxmlformats.org/spreadsheetml/2006/main" count="723" uniqueCount="515">
  <si>
    <t>a</t>
  </si>
  <si>
    <t>b</t>
  </si>
  <si>
    <t>c</t>
  </si>
  <si>
    <t>d</t>
  </si>
  <si>
    <t>e</t>
  </si>
  <si>
    <t>T</t>
  </si>
  <si>
    <t>T-1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</si>
  <si>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</si>
  <si>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</si>
  <si>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</si>
  <si>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</si>
  <si>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</si>
  <si>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</si>
  <si>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</si>
  <si>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</si>
  <si>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</si>
  <si>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</si>
  <si>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</si>
  <si>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</si>
  <si>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</si>
  <si>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</si>
  <si>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</si>
  <si>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</si>
  <si>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</si>
  <si>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</si>
  <si>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</si>
  <si>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</si>
  <si>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</si>
  <si>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</si>
  <si>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</si>
  <si>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</si>
  <si>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</si>
  <si>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</si>
  <si>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</si>
  <si>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</si>
  <si>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</si>
  <si>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</si>
  <si>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</si>
  <si>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</si>
  <si>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</si>
  <si>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</si>
  <si>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</si>
  <si>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</si>
  <si>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</si>
  <si>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</si>
  <si>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</si>
  <si>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</si>
  <si>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</si>
  <si>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</si>
  <si>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</si>
  <si>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</si>
  <si>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</si>
  <si>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</si>
  <si>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</si>
  <si>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</si>
  <si>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</si>
  <si>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</si>
  <si>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</si>
  <si>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</si>
  <si>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</si>
  <si>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</si>
  <si>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</si>
  <si>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</si>
  <si>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</si>
  <si>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</si>
  <si>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</si>
  <si>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</si>
  <si>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</si>
  <si>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</si>
  <si>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</si>
  <si>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</si>
  <si>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</si>
  <si>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</si>
  <si>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</si>
  <si>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</si>
  <si>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</si>
  <si>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</si>
  <si>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</si>
  <si>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</si>
  <si>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</si>
  <si>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</si>
  <si>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</si>
  <si>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</si>
  <si>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</si>
  <si>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</si>
  <si>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</si>
  <si>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</si>
  <si>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</si>
  <si>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</si>
  <si>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</si>
  <si>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</si>
  <si>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</si>
  <si>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</si>
  <si>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</si>
  <si>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</si>
  <si>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</si>
  <si>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</si>
  <si>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</si>
  <si>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</si>
  <si>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</si>
  <si>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</si>
  <si>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</si>
  <si>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</si>
  <si>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</si>
  <si>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</si>
  <si>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</si>
  <si>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</si>
  <si>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</si>
  <si>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</si>
  <si>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</si>
  <si>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</si>
  <si>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</si>
  <si>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</si>
  <si>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</si>
  <si>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</si>
  <si>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</si>
  <si>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</si>
  <si>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</si>
  <si>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</si>
  <si>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</si>
  <si>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</si>
  <si>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</si>
  <si>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</si>
  <si>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</si>
  <si>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</si>
  <si>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</si>
  <si>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</si>
  <si>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</si>
  <si>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</si>
  <si>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</si>
  <si>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</si>
  <si>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</si>
  <si>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</si>
  <si>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</si>
  <si>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</si>
  <si>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</si>
  <si>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</si>
  <si>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</si>
  <si>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</si>
  <si>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</si>
  <si>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</si>
  <si>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</si>
  <si>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</si>
  <si>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</si>
  <si>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</si>
  <si>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</si>
  <si>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</si>
  <si>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</si>
  <si>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</si>
  <si>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</si>
  <si>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</si>
  <si>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</si>
  <si>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</si>
  <si>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</si>
  <si>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</si>
  <si>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</si>
  <si>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</si>
  <si>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</si>
  <si>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</si>
  <si>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</si>
  <si>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</si>
  <si>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</si>
  <si>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</si>
  <si>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</si>
  <si>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</si>
  <si>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</si>
  <si>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</si>
  <si>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</si>
  <si>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</si>
  <si>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</si>
  <si>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</si>
  <si>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</si>
  <si>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</si>
  <si>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</si>
  <si>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</si>
  <si>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</si>
  <si>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</si>
  <si>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</si>
  <si>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</si>
  <si>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</si>
  <si>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</si>
  <si>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</si>
  <si>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</si>
  <si>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</si>
  <si>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</si>
  <si>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</si>
  <si>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</si>
  <si>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</si>
  <si>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</si>
  <si>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</si>
  <si>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</si>
  <si>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</si>
  <si>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</si>
  <si>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</si>
  <si>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</si>
  <si>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</si>
  <si>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</si>
  <si>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</si>
  <si>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</si>
  <si>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</si>
  <si>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</si>
  <si>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</si>
  <si>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</si>
  <si>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</si>
  <si>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</si>
  <si>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</si>
  <si>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</si>
  <si>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</si>
  <si>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</si>
  <si>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</si>
  <si>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</si>
  <si>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</si>
  <si>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</si>
  <si>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</si>
  <si>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</si>
  <si>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</si>
  <si>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</si>
  <si>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</si>
  <si>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</si>
  <si>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</si>
  <si>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</si>
  <si>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</si>
  <si>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</si>
  <si>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</si>
  <si>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</si>
  <si>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</si>
  <si>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</si>
  <si>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</si>
  <si>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</si>
  <si>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</si>
  <si>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</si>
  <si>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</si>
  <si>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</si>
  <si>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</si>
  <si>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</si>
  <si>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</si>
  <si>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</si>
  <si>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</si>
  <si>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</si>
  <si>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</si>
  <si>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</si>
  <si>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</si>
  <si>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</si>
  <si>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</si>
  <si>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</si>
  <si>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</si>
  <si>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</si>
  <si>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</si>
  <si>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</si>
  <si>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</si>
  <si>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</si>
  <si>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</si>
  <si>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</si>
  <si>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</si>
  <si>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</si>
  <si>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</si>
  <si>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</si>
  <si>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</si>
  <si>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</si>
  <si>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</si>
  <si>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</si>
  <si>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</si>
  <si>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</si>
  <si>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</si>
  <si>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</si>
  <si>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</si>
  <si>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</si>
  <si>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</si>
  <si>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</si>
  <si>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</si>
  <si>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</si>
  <si>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</si>
  <si>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</si>
  <si>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</si>
  <si>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</si>
  <si>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</si>
  <si>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</si>
  <si>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</si>
  <si>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</si>
  <si>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</si>
  <si>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</si>
  <si>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</si>
  <si>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</si>
  <si>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</si>
  <si>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</si>
  <si>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</si>
  <si>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</si>
  <si>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</si>
  <si>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</si>
  <si>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</si>
  <si>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</si>
  <si>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</si>
  <si>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</si>
  <si>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</si>
  <si>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</si>
  <si>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</si>
  <si>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</si>
  <si>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</si>
  <si>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</si>
  <si>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</si>
  <si>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</si>
  <si>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</si>
  <si>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</si>
  <si>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</si>
  <si>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</si>
  <si>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</si>
  <si>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</si>
  <si>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</si>
  <si>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</si>
  <si>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</si>
  <si>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</si>
  <si>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</si>
  <si>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</si>
  <si>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</si>
  <si>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</si>
  <si>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</si>
  <si>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</si>
  <si>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</si>
  <si>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</si>
  <si>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</si>
  <si>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</si>
  <si>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</si>
  <si>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</si>
  <si>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</si>
  <si>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</si>
  <si>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</si>
  <si>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</si>
  <si>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</si>
  <si>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</si>
  <si>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</si>
  <si>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</si>
  <si>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</si>
  <si>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</si>
  <si>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</si>
  <si>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</si>
  <si>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</si>
  <si>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</si>
  <si>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</si>
  <si>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</si>
  <si>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</si>
  <si>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</si>
  <si>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</si>
  <si>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</si>
  <si>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</si>
  <si>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</si>
  <si>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</si>
  <si>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</si>
  <si>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</si>
  <si>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</si>
  <si>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</si>
  <si>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</si>
  <si>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</si>
  <si>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</si>
  <si>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</si>
  <si>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</si>
  <si>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</si>
  <si>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</si>
  <si>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</si>
  <si>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</si>
  <si>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</si>
  <si>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</si>
  <si>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</si>
  <si>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</si>
  <si>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</si>
  <si>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</si>
  <si>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</si>
  <si>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</si>
  <si>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</si>
  <si>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</si>
  <si>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</si>
  <si>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</si>
  <si>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</si>
  <si>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</si>
  <si>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</si>
  <si>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</si>
  <si>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</si>
  <si>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</si>
  <si>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</si>
  <si>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</si>
  <si>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</si>
  <si>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</si>
  <si>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</si>
  <si>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</si>
  <si>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</si>
  <si>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</si>
  <si>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</si>
  <si>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</si>
  <si>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</si>
  <si>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</si>
  <si>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</si>
  <si>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</si>
  <si>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</si>
  <si>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</si>
  <si>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</si>
  <si>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</si>
  <si>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</si>
  <si>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</si>
  <si>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</si>
  <si>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</si>
  <si>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</si>
  <si>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</si>
  <si>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</si>
  <si>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</si>
  <si>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</si>
  <si>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</si>
  <si>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</si>
  <si>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</si>
  <si>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</si>
  <si>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</si>
  <si>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</si>
  <si>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</si>
  <si>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</si>
  <si>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</si>
  <si>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</si>
  <si>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</si>
  <si>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</si>
  <si>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</si>
  <si>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</si>
  <si>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</si>
  <si>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</si>
  <si>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</si>
  <si>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</si>
  <si>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</si>
  <si>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</si>
  <si>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</si>
  <si>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</si>
  <si>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</si>
  <si>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</si>
  <si>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</si>
  <si>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</si>
  <si>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</si>
  <si>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</si>
  <si>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</si>
  <si>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</si>
  <si>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</si>
  <si>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</si>
  <si>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</si>
  <si>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</si>
  <si>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</si>
  <si>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</si>
  <si>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</si>
  <si>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</si>
  <si>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</si>
  <si>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</si>
  <si>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</si>
  <si>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</si>
  <si>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</si>
  <si>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</si>
  <si>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</si>
  <si>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</si>
  <si>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</si>
  <si>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</si>
  <si>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</si>
  <si>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</si>
  <si>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</si>
  <si>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</si>
  <si>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</si>
  <si>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</si>
  <si>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</si>
  <si>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</si>
  <si>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</si>
  <si>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</si>
  <si>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</si>
  <si>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</si>
  <si>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</si>
  <si>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</si>
  <si>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</si>
  <si>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</si>
  <si>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</si>
  <si>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</si>
  <si>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</si>
  <si>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</si>
  <si>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</si>
  <si>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</si>
  <si>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</si>
  <si>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</si>
  <si>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</si>
  <si>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</si>
  <si>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</si>
  <si>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</si>
  <si>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</si>
  <si>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</si>
  <si>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</si>
  <si>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</si>
  <si>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</si>
  <si>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</si>
  <si>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</si>
  <si>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</si>
  <si>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</si>
  <si>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</si>
  <si>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" Halyk Bank Georgia"</t>
  </si>
  <si>
    <t>Ivan Vakhtangishvili</t>
  </si>
  <si>
    <t>Nikoloz Geguchadze</t>
  </si>
  <si>
    <t>www.Halykbank.ge</t>
  </si>
  <si>
    <t>1 Q 2019</t>
  </si>
  <si>
    <t>1 Q 2018</t>
  </si>
  <si>
    <t>2 Q 2018</t>
  </si>
  <si>
    <t>3 Q 2018</t>
  </si>
  <si>
    <t>4 Q 2018</t>
  </si>
  <si>
    <t>Ivan Vakhtangishvili -Chairman of the Supervisory Board</t>
  </si>
  <si>
    <t>Anna borodovotsina -Member of the Supervisory Board</t>
  </si>
  <si>
    <t>Aslan Talpakov- Member of the Supervisory Board</t>
  </si>
  <si>
    <t>Arman Dunaev - Independent member of the Supervisory Board</t>
  </si>
  <si>
    <t>Nana Gvaladze - Independent member of the Supervisory Board</t>
  </si>
  <si>
    <t>Nikoloz Geguchadze- General Director</t>
  </si>
  <si>
    <t>Konstantin Gordeziani- Deputy General Director</t>
  </si>
  <si>
    <t>Shota Chkoidze- Deputy General Director</t>
  </si>
  <si>
    <t>Marina Tankarova- Deputy General Director</t>
  </si>
  <si>
    <t>Tamar Goderdzishvili- Deputy General Director</t>
  </si>
  <si>
    <t>JSC " Halyk Bank of Kazakhstan"</t>
  </si>
  <si>
    <t>Timur Kulibayev</t>
  </si>
  <si>
    <t>Dinara Kulibayeva</t>
  </si>
  <si>
    <t>6.2.1</t>
  </si>
  <si>
    <t>Of which 2% Loan Loss Reserves</t>
  </si>
  <si>
    <t>Of which above Other Off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</si>
</sst>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0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4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45" fillId="77" borderId="102" xfId="20964" applyFont="1" applyFill="1" applyBorder="1" applyAlignment="1">
      <alignment vertical="center"/>
    </xf>
    <xf numFmtId="0" fontId="107" fillId="70" borderId="101" xfId="20964" applyFont="1" applyFill="1" applyBorder="1" applyAlignment="1">
      <alignment horizontal="center" vertical="center"/>
    </xf>
    <xf numFmtId="0" fontId="107" fillId="70" borderId="102" xfId="20964" applyFont="1" applyFill="1" applyBorder="1" applyAlignment="1">
      <alignment horizontal="left" vertical="center" wrapText="1"/>
    </xf>
    <xf numFmtId="164" fontId="107" fillId="0" borderId="103" xfId="7" applyNumberFormat="1" applyFont="1" applyFill="1" applyBorder="1" applyAlignment="1" applyProtection="1">
      <alignment horizontal="right" vertical="center"/>
      <protection locked="0"/>
    </xf>
    <xf numFmtId="0" fontId="106" fillId="78" borderId="103" xfId="20964" applyFont="1" applyFill="1" applyBorder="1" applyAlignment="1">
      <alignment horizontal="center" vertical="center"/>
    </xf>
    <xf numFmtId="0" fontId="106" fillId="78" borderId="105" xfId="20964" applyFont="1" applyFill="1" applyBorder="1" applyAlignment="1">
      <alignment vertical="top" wrapText="1"/>
    </xf>
    <xf numFmtId="164" fontId="45" fillId="77" borderId="102" xfId="7" applyNumberFormat="1" applyFont="1" applyFill="1" applyBorder="1" applyAlignment="1">
      <alignment horizontal="right" vertical="center"/>
    </xf>
    <xf numFmtId="0" fontId="108" fillId="70" borderId="101" xfId="20964" applyFont="1" applyFill="1" applyBorder="1" applyAlignment="1">
      <alignment horizontal="center" vertical="center"/>
    </xf>
    <xf numFmtId="0" fontId="107" fillId="70" borderId="105" xfId="20964" applyFont="1" applyFill="1" applyBorder="1" applyAlignment="1">
      <alignment vertical="center" wrapText="1"/>
    </xf>
    <xf numFmtId="0" fontId="107" fillId="70" borderId="102" xfId="20964" applyFont="1" applyFill="1" applyBorder="1" applyAlignment="1">
      <alignment horizontal="left" vertical="center"/>
    </xf>
    <xf numFmtId="0" fontId="108" fillId="3" borderId="101" xfId="20964" applyFont="1" applyFill="1" applyBorder="1" applyAlignment="1">
      <alignment horizontal="center" vertical="center"/>
    </xf>
    <xf numFmtId="0" fontId="107" fillId="3" borderId="102" xfId="20964" applyFont="1" applyFill="1" applyBorder="1" applyAlignment="1">
      <alignment horizontal="left" vertical="center"/>
    </xf>
    <xf numFmtId="0" fontId="108" fillId="0" borderId="101" xfId="20964" applyFont="1" applyFill="1" applyBorder="1" applyAlignment="1">
      <alignment horizontal="center" vertical="center"/>
    </xf>
    <xf numFmtId="0" fontId="107" fillId="0" borderId="102" xfId="20964" applyFont="1" applyFill="1" applyBorder="1" applyAlignment="1">
      <alignment horizontal="left" vertical="center"/>
    </xf>
    <xf numFmtId="0" fontId="109" fillId="78" borderId="103" xfId="20964" applyFont="1" applyFill="1" applyBorder="1" applyAlignment="1">
      <alignment horizontal="center" vertical="center"/>
    </xf>
    <xf numFmtId="0" fontId="106" fillId="78" borderId="105" xfId="20964" applyFont="1" applyFill="1" applyBorder="1" applyAlignment="1">
      <alignment vertical="center"/>
    </xf>
    <xf numFmtId="164" fontId="107" fillId="78" borderId="103" xfId="7" applyNumberFormat="1" applyFont="1" applyFill="1" applyBorder="1" applyAlignment="1" applyProtection="1">
      <alignment horizontal="right" vertical="center"/>
      <protection locked="0"/>
    </xf>
    <xf numFmtId="0" fontId="106" fillId="77" borderId="104" xfId="20964" applyFont="1" applyFill="1" applyBorder="1" applyAlignment="1">
      <alignment vertical="center"/>
    </xf>
    <xf numFmtId="0" fontId="106" fillId="77" borderId="105" xfId="20964" applyFont="1" applyFill="1" applyBorder="1" applyAlignment="1">
      <alignment vertical="center"/>
    </xf>
    <xf numFmtId="164" fontId="106" fillId="77" borderId="102" xfId="7" applyNumberFormat="1" applyFont="1" applyFill="1" applyBorder="1" applyAlignment="1">
      <alignment horizontal="right" vertical="center"/>
    </xf>
    <xf numFmtId="0" fontId="111" fillId="3" borderId="101" xfId="20964" applyFont="1" applyFill="1" applyBorder="1" applyAlignment="1">
      <alignment horizontal="center" vertical="center"/>
    </xf>
    <xf numFmtId="0" fontId="112" fillId="78" borderId="103" xfId="20964" applyFont="1" applyFill="1" applyBorder="1" applyAlignment="1">
      <alignment horizontal="center" vertical="center"/>
    </xf>
    <xf numFmtId="0" fontId="45" fillId="78" borderId="105" xfId="20964" applyFont="1" applyFill="1" applyBorder="1" applyAlignment="1">
      <alignment vertical="center"/>
    </xf>
    <xf numFmtId="0" fontId="111" fillId="70" borderId="101" xfId="20964" applyFont="1" applyFill="1" applyBorder="1" applyAlignment="1">
      <alignment horizontal="center" vertical="center"/>
    </xf>
    <xf numFmtId="164" fontId="107" fillId="3" borderId="103" xfId="7" applyNumberFormat="1" applyFont="1" applyFill="1" applyBorder="1" applyAlignment="1" applyProtection="1">
      <alignment horizontal="right" vertical="center"/>
      <protection locked="0"/>
    </xf>
    <xf numFmtId="0" fontId="112" fillId="3" borderId="103" xfId="20964" applyFont="1" applyFill="1" applyBorder="1" applyAlignment="1">
      <alignment horizontal="center" vertical="center"/>
    </xf>
    <xf numFmtId="0" fontId="45" fillId="3" borderId="105" xfId="20964" applyFont="1" applyFill="1" applyBorder="1" applyAlignment="1">
      <alignment vertical="center"/>
    </xf>
    <xf numFmtId="0" fontId="108" fillId="70" borderId="103" xfId="20964" applyFont="1" applyFill="1" applyBorder="1" applyAlignment="1">
      <alignment horizontal="center" vertical="center"/>
    </xf>
    <xf numFmtId="0" fontId="19" fillId="70" borderId="103" xfId="20964" applyFont="1" applyFill="1" applyBorder="1" applyAlignment="1">
      <alignment horizontal="center" vertical="center"/>
    </xf>
    <xf numFmtId="0" fontId="101" fillId="0" borderId="103" xfId="0" applyFont="1" applyFill="1" applyBorder="1" applyAlignment="1">
      <alignment horizontal="left" vertical="center" wrapText="1"/>
    </xf>
    <xf numFmtId="10" fontId="97" fillId="0" borderId="103" xfId="20962" applyNumberFormat="1" applyFont="1" applyFill="1" applyBorder="1" applyAlignment="1">
      <alignment horizontal="left" vertical="center" wrapText="1"/>
    </xf>
    <xf numFmtId="10" fontId="3" fillId="0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left" vertical="center" wrapText="1"/>
    </xf>
    <xf numFmtId="10" fontId="101" fillId="0" borderId="103" xfId="20962" applyNumberFormat="1" applyFont="1" applyFill="1" applyBorder="1" applyAlignment="1">
      <alignment horizontal="left" vertical="center" wrapText="1"/>
    </xf>
    <xf numFmtId="10" fontId="4" fillId="36" borderId="103" xfId="20962" applyNumberFormat="1" applyFont="1" applyFill="1" applyBorder="1" applyAlignment="1">
      <alignment horizontal="left" vertical="center" wrapText="1"/>
    </xf>
    <xf numFmtId="10" fontId="4" fillId="36" borderId="103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3" xfId="0" applyFont="1" applyFill="1" applyBorder="1" applyAlignment="1">
      <alignment horizontal="left" vertical="center" wrapText="1"/>
    </xf>
    <xf numFmtId="0" fontId="3" fillId="0" borderId="103" xfId="0" applyFont="1" applyFill="1" applyBorder="1" applyAlignment="1">
      <alignment horizontal="left" vertical="center" wrapText="1"/>
    </xf>
    <xf numFmtId="10" fontId="4" fillId="36" borderId="89" xfId="0" applyNumberFormat="1" applyFont="1" applyFill="1" applyBorder="1" applyAlignment="1">
      <alignment horizontal="left" vertical="center" wrapText="1"/>
    </xf>
    <xf numFmtId="10" fontId="4" fillId="36" borderId="89" xfId="20962" applyNumberFormat="1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2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3" xfId="0" applyFont="1" applyBorder="1"/>
    <xf numFmtId="0" fontId="6" fillId="0" borderId="103" xfId="17" applyFill="1" applyBorder="1" applyAlignment="1" applyProtection="1">
      <alignment horizontal="left" vertical="center"/>
    </xf>
    <xf numFmtId="0" fontId="6" fillId="0" borderId="103" xfId="17" applyBorder="1" applyAlignment="1" applyProtection="1"/>
    <xf numFmtId="0" fontId="84" fillId="0" borderId="103" xfId="0" applyFont="1" applyFill="1" applyBorder="1"/>
    <xf numFmtId="0" fontId="6" fillId="0" borderId="103" xfId="17" applyFill="1" applyBorder="1" applyAlignment="1" applyProtection="1">
      <alignment horizontal="left" vertical="center" wrapText="1"/>
    </xf>
    <xf numFmtId="0" fontId="6" fillId="0" borderId="103" xfId="17" applyFill="1" applyBorder="1" applyAlignment="1" applyProtection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9" fontId="84" fillId="0" borderId="23" xfId="20962" applyFont="1" applyBorder="1" applyAlignment="1"/>
    <xf numFmtId="10" fontId="84" fillId="0" borderId="23" xfId="20962" applyNumberFormat="1" applyFont="1" applyBorder="1" applyAlignment="1"/>
    <xf numFmtId="10" fontId="84" fillId="0" borderId="42" xfId="20962" applyNumberFormat="1" applyFont="1" applyBorder="1" applyAlignment="1"/>
    <xf numFmtId="14" fontId="97" fillId="0" borderId="0" xfId="0" applyNumberFormat="1" applyFont="1"/>
    <xf numFmtId="43" fontId="3" fillId="0" borderId="89" xfId="7" applyFont="1" applyFill="1" applyBorder="1" applyAlignment="1">
      <alignment horizontal="right" vertical="center" wrapText="1"/>
    </xf>
    <xf numFmtId="43" fontId="3" fillId="0" borderId="26" xfId="7" applyFont="1" applyFill="1" applyBorder="1" applyAlignment="1">
      <alignment horizontal="right" vertical="center" wrapText="1"/>
    </xf>
    <xf numFmtId="43" fontId="9" fillId="37" borderId="0" xfId="7" applyFont="1" applyFill="1" applyBorder="1"/>
    <xf numFmtId="164" fontId="3" fillId="0" borderId="104" xfId="7" applyNumberFormat="1" applyFont="1" applyFill="1" applyBorder="1" applyAlignment="1">
      <alignment vertical="center"/>
    </xf>
    <xf numFmtId="164" fontId="4" fillId="0" borderId="104" xfId="7" applyNumberFormat="1" applyFont="1" applyFill="1" applyBorder="1" applyAlignment="1">
      <alignment vertical="center"/>
    </xf>
    <xf numFmtId="43" fontId="3" fillId="0" borderId="93" xfId="7" applyFont="1" applyFill="1" applyBorder="1" applyAlignment="1">
      <alignment vertical="center"/>
    </xf>
    <xf numFmtId="43" fontId="4" fillId="0" borderId="71" xfId="7" applyFont="1" applyFill="1" applyBorder="1" applyAlignment="1">
      <alignment vertical="center"/>
    </xf>
    <xf numFmtId="43" fontId="3" fillId="3" borderId="105" xfId="7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43" fontId="4" fillId="3" borderId="92" xfId="7" applyFont="1" applyFill="1" applyBorder="1" applyAlignment="1">
      <alignment vertical="center"/>
    </xf>
    <xf numFmtId="164" fontId="3" fillId="0" borderId="103" xfId="7" applyNumberFormat="1" applyFont="1" applyFill="1" applyBorder="1" applyAlignment="1">
      <alignment vertical="center"/>
    </xf>
    <xf numFmtId="43" fontId="3" fillId="0" borderId="104" xfId="7" applyFont="1" applyFill="1" applyBorder="1" applyAlignment="1">
      <alignment vertical="center"/>
    </xf>
    <xf numFmtId="43" fontId="4" fillId="0" borderId="89" xfId="7" applyFont="1" applyFill="1" applyBorder="1" applyAlignment="1">
      <alignment vertical="center"/>
    </xf>
    <xf numFmtId="0" fontId="3" fillId="0" borderId="104" xfId="0" applyFont="1" applyFill="1" applyBorder="1" applyAlignment="1">
      <alignment vertical="center"/>
    </xf>
    <xf numFmtId="164" fontId="4" fillId="0" borderId="104" xfId="0" applyNumberFormat="1" applyFont="1" applyFill="1" applyBorder="1" applyAlignment="1">
      <alignment vertical="center"/>
    </xf>
    <xf numFmtId="43" fontId="4" fillId="0" borderId="104" xfId="7" applyFont="1" applyFill="1" applyBorder="1" applyAlignment="1">
      <alignment vertical="center"/>
    </xf>
    <xf numFmtId="0" fontId="3" fillId="0" borderId="103" xfId="0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vertical="center"/>
    </xf>
    <xf numFmtId="43" fontId="4" fillId="0" borderId="27" xfId="7" applyFont="1" applyFill="1" applyBorder="1" applyAlignment="1">
      <alignment vertical="center"/>
    </xf>
    <xf numFmtId="43" fontId="4" fillId="0" borderId="26" xfId="7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4" fillId="0" borderId="71" xfId="7" applyNumberFormat="1" applyFont="1" applyFill="1" applyBorder="1" applyAlignment="1">
      <alignment vertical="center"/>
    </xf>
    <xf numFmtId="9" fontId="4" fillId="0" borderId="99" xfId="20962" applyFont="1" applyFill="1" applyBorder="1" applyAlignment="1">
      <alignment vertical="center"/>
    </xf>
    <xf numFmtId="9" fontId="107" fillId="0" borderId="103" xfId="20962" applyFont="1" applyFill="1" applyBorder="1" applyAlignment="1" applyProtection="1">
      <alignment horizontal="right" vertical="center"/>
      <protection locked="0"/>
    </xf>
    <xf numFmtId="10" fontId="45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7" applyBorder="1" applyAlignment="1" applyProtection="1"/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yk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D21" sqref="D21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09"/>
      <c r="B1" s="257" t="s">
        <v>354</v>
      </c>
      <c r="C1" s="209"/>
    </row>
    <row r="2" spans="1:3">
      <c r="A2" s="258">
        <v>1</v>
      </c>
      <c r="B2" s="416" t="s">
        <v>355</v>
      </c>
      <c r="C2" s="114" t="s">
        <v>490</v>
      </c>
    </row>
    <row r="3" spans="1:3">
      <c r="A3" s="258">
        <v>2</v>
      </c>
      <c r="B3" s="417" t="s">
        <v>351</v>
      </c>
      <c r="C3" s="114" t="s">
        <v>491</v>
      </c>
    </row>
    <row r="4" spans="1:3">
      <c r="A4" s="258">
        <v>3</v>
      </c>
      <c r="B4" s="418" t="s">
        <v>356</v>
      </c>
      <c r="C4" s="114" t="s">
        <v>492</v>
      </c>
    </row>
    <row r="5" spans="1:3">
      <c r="A5" s="259">
        <v>4</v>
      </c>
      <c r="B5" s="419" t="s">
        <v>352</v>
      </c>
      <c r="C5" s="521" t="s">
        <v>493</v>
      </c>
    </row>
    <row r="6" spans="1:3" s="260" customFormat="1" ht="45.75" customHeight="1">
      <c r="A6" s="522" t="s">
        <v>431</v>
      </c>
      <c r="B6" s="523"/>
      <c r="C6" s="523"/>
    </row>
    <row r="7" spans="1:3" ht="15">
      <c r="A7" s="261" t="s">
        <v>32</v>
      </c>
      <c r="B7" s="257" t="s">
        <v>353</v>
      </c>
    </row>
    <row r="8" spans="1:3">
      <c r="A8" s="209">
        <v>1</v>
      </c>
      <c r="B8" s="307" t="s">
        <v>23</v>
      </c>
    </row>
    <row r="9" spans="1:3">
      <c r="A9" s="209">
        <v>2</v>
      </c>
      <c r="B9" s="308" t="s">
        <v>24</v>
      </c>
    </row>
    <row r="10" spans="1:3">
      <c r="A10" s="209">
        <v>3</v>
      </c>
      <c r="B10" s="308" t="s">
        <v>25</v>
      </c>
    </row>
    <row r="11" spans="1:3">
      <c r="A11" s="209">
        <v>4</v>
      </c>
      <c r="B11" s="308" t="s">
        <v>26</v>
      </c>
      <c r="C11" s="120"/>
    </row>
    <row r="12" spans="1:3">
      <c r="A12" s="209">
        <v>5</v>
      </c>
      <c r="B12" s="308" t="s">
        <v>27</v>
      </c>
    </row>
    <row r="13" spans="1:3">
      <c r="A13" s="209">
        <v>6</v>
      </c>
      <c r="B13" s="309" t="s">
        <v>363</v>
      </c>
    </row>
    <row r="14" spans="1:3">
      <c r="A14" s="209">
        <v>7</v>
      </c>
      <c r="B14" s="308" t="s">
        <v>357</v>
      </c>
    </row>
    <row r="15" spans="1:3">
      <c r="A15" s="209">
        <v>8</v>
      </c>
      <c r="B15" s="308" t="s">
        <v>358</v>
      </c>
    </row>
    <row r="16" spans="1:3">
      <c r="A16" s="209">
        <v>9</v>
      </c>
      <c r="B16" s="308" t="s">
        <v>28</v>
      </c>
    </row>
    <row r="17" spans="1:2">
      <c r="A17" s="415" t="s">
        <v>430</v>
      </c>
      <c r="B17" s="414" t="s">
        <v>416</v>
      </c>
    </row>
    <row r="18" spans="1:2">
      <c r="A18" s="209">
        <v>10</v>
      </c>
      <c r="B18" s="308" t="s">
        <v>29</v>
      </c>
    </row>
    <row r="19" spans="1:2">
      <c r="A19" s="209">
        <v>11</v>
      </c>
      <c r="B19" s="309" t="s">
        <v>359</v>
      </c>
    </row>
    <row r="20" spans="1:2">
      <c r="A20" s="209">
        <v>12</v>
      </c>
      <c r="B20" s="309" t="s">
        <v>30</v>
      </c>
    </row>
    <row r="21" spans="1:2">
      <c r="A21" s="475">
        <v>13</v>
      </c>
      <c r="B21" s="476" t="s">
        <v>360</v>
      </c>
    </row>
    <row r="22" spans="1:2">
      <c r="A22" s="475">
        <v>14</v>
      </c>
      <c r="B22" s="477" t="s">
        <v>387</v>
      </c>
    </row>
    <row r="23" spans="1:2">
      <c r="A23" s="478">
        <v>15</v>
      </c>
      <c r="B23" s="479" t="s">
        <v>31</v>
      </c>
    </row>
    <row r="24" spans="1:2">
      <c r="A24" s="478">
        <v>15.1</v>
      </c>
      <c r="B24" s="480" t="s">
        <v>444</v>
      </c>
    </row>
    <row r="25" spans="1:2">
      <c r="A25" s="123"/>
      <c r="B25" s="20"/>
    </row>
    <row r="26" spans="1:2">
      <c r="A26" s="123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54" sqref="B54"/>
    </sheetView>
  </sheetViews>
  <sheetFormatPr defaultColWidth="9.140625" defaultRowHeight="12.75"/>
  <cols>
    <col min="1" max="1" width="9.5703125" style="12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33</v>
      </c>
      <c r="B1" s="3" t="str">
        <f>'Info '!C2</f>
        <v>JSC " Halyk Bank Georgia"</v>
      </c>
    </row>
    <row r="2" spans="1:3" s="109" customFormat="1" ht="15.75" customHeight="1">
      <c r="A2" s="109" t="s">
        <v>34</v>
      </c>
      <c r="B2" s="493">
        <f>'1. key ratios '!B2</f>
        <v>43555</v>
      </c>
    </row>
    <row r="3" spans="1:3" s="109" customFormat="1" ht="15.75" customHeight="1"/>
    <row r="4" spans="1:3" ht="13.5" thickBot="1">
      <c r="A4" s="123" t="s">
        <v>255</v>
      </c>
      <c r="B4" s="190" t="s">
        <v>254</v>
      </c>
    </row>
    <row r="5" spans="1:3">
      <c r="A5" s="124" t="s">
        <v>9</v>
      </c>
      <c r="B5" s="125"/>
      <c r="C5" s="126" t="s">
        <v>76</v>
      </c>
    </row>
    <row r="6" spans="1:3">
      <c r="A6" s="127">
        <v>1</v>
      </c>
      <c r="B6" s="128" t="s">
        <v>253</v>
      </c>
      <c r="C6" s="129">
        <f>SUM(C7:C11)</f>
        <v>83805873.829999998</v>
      </c>
    </row>
    <row r="7" spans="1:3">
      <c r="A7" s="127">
        <v>2</v>
      </c>
      <c r="B7" s="130" t="s">
        <v>252</v>
      </c>
      <c r="C7" s="131">
        <v>62000000</v>
      </c>
    </row>
    <row r="8" spans="1:3">
      <c r="A8" s="127">
        <v>3</v>
      </c>
      <c r="B8" s="132" t="s">
        <v>251</v>
      </c>
      <c r="C8" s="131"/>
    </row>
    <row r="9" spans="1:3">
      <c r="A9" s="127">
        <v>4</v>
      </c>
      <c r="B9" s="132" t="s">
        <v>250</v>
      </c>
      <c r="C9" s="131">
        <v>1609738.67</v>
      </c>
    </row>
    <row r="10" spans="1:3">
      <c r="A10" s="127">
        <v>5</v>
      </c>
      <c r="B10" s="132" t="s">
        <v>249</v>
      </c>
      <c r="C10" s="131"/>
    </row>
    <row r="11" spans="1:3">
      <c r="A11" s="127">
        <v>6</v>
      </c>
      <c r="B11" s="133" t="s">
        <v>248</v>
      </c>
      <c r="C11" s="131">
        <v>20196135.159999996</v>
      </c>
    </row>
    <row r="12" spans="1:3" s="95" customFormat="1">
      <c r="A12" s="127">
        <v>7</v>
      </c>
      <c r="B12" s="128" t="s">
        <v>247</v>
      </c>
      <c r="C12" s="134">
        <f>SUM(C13:C27)</f>
        <v>5310244.4799999995</v>
      </c>
    </row>
    <row r="13" spans="1:3" s="95" customFormat="1">
      <c r="A13" s="127">
        <v>8</v>
      </c>
      <c r="B13" s="135" t="s">
        <v>246</v>
      </c>
      <c r="C13" s="136">
        <v>1609738.67</v>
      </c>
    </row>
    <row r="14" spans="1:3" s="95" customFormat="1" ht="25.5">
      <c r="A14" s="127">
        <v>9</v>
      </c>
      <c r="B14" s="137" t="s">
        <v>245</v>
      </c>
      <c r="C14" s="136"/>
    </row>
    <row r="15" spans="1:3" s="95" customFormat="1">
      <c r="A15" s="127">
        <v>10</v>
      </c>
      <c r="B15" s="138" t="s">
        <v>244</v>
      </c>
      <c r="C15" s="136">
        <v>3700505.8099999996</v>
      </c>
    </row>
    <row r="16" spans="1:3" s="95" customFormat="1">
      <c r="A16" s="127">
        <v>11</v>
      </c>
      <c r="B16" s="139" t="s">
        <v>243</v>
      </c>
      <c r="C16" s="136"/>
    </row>
    <row r="17" spans="1:3" s="95" customFormat="1">
      <c r="A17" s="127">
        <v>12</v>
      </c>
      <c r="B17" s="138" t="s">
        <v>242</v>
      </c>
      <c r="C17" s="136"/>
    </row>
    <row r="18" spans="1:3" s="95" customFormat="1">
      <c r="A18" s="127">
        <v>13</v>
      </c>
      <c r="B18" s="138" t="s">
        <v>241</v>
      </c>
      <c r="C18" s="136"/>
    </row>
    <row r="19" spans="1:3" s="95" customFormat="1">
      <c r="A19" s="127">
        <v>14</v>
      </c>
      <c r="B19" s="138" t="s">
        <v>240</v>
      </c>
      <c r="C19" s="136"/>
    </row>
    <row r="20" spans="1:3" s="95" customFormat="1">
      <c r="A20" s="127">
        <v>15</v>
      </c>
      <c r="B20" s="138" t="s">
        <v>239</v>
      </c>
      <c r="C20" s="136"/>
    </row>
    <row r="21" spans="1:3" s="95" customFormat="1" ht="25.5">
      <c r="A21" s="127">
        <v>16</v>
      </c>
      <c r="B21" s="137" t="s">
        <v>238</v>
      </c>
      <c r="C21" s="136"/>
    </row>
    <row r="22" spans="1:3" s="95" customFormat="1">
      <c r="A22" s="127">
        <v>17</v>
      </c>
      <c r="B22" s="140" t="s">
        <v>237</v>
      </c>
      <c r="C22" s="136"/>
    </row>
    <row r="23" spans="1:3" s="95" customFormat="1">
      <c r="A23" s="127">
        <v>18</v>
      </c>
      <c r="B23" s="137" t="s">
        <v>236</v>
      </c>
      <c r="C23" s="136"/>
    </row>
    <row r="24" spans="1:3" s="95" customFormat="1" ht="25.5">
      <c r="A24" s="127">
        <v>19</v>
      </c>
      <c r="B24" s="137" t="s">
        <v>213</v>
      </c>
      <c r="C24" s="136"/>
    </row>
    <row r="25" spans="1:3" s="95" customFormat="1">
      <c r="A25" s="127">
        <v>20</v>
      </c>
      <c r="B25" s="141" t="s">
        <v>235</v>
      </c>
      <c r="C25" s="136"/>
    </row>
    <row r="26" spans="1:3" s="95" customFormat="1">
      <c r="A26" s="127">
        <v>21</v>
      </c>
      <c r="B26" s="141" t="s">
        <v>234</v>
      </c>
      <c r="C26" s="136"/>
    </row>
    <row r="27" spans="1:3" s="95" customFormat="1">
      <c r="A27" s="127">
        <v>22</v>
      </c>
      <c r="B27" s="141" t="s">
        <v>233</v>
      </c>
      <c r="C27" s="136"/>
    </row>
    <row r="28" spans="1:3" s="95" customFormat="1">
      <c r="A28" s="127">
        <v>23</v>
      </c>
      <c r="B28" s="142" t="s">
        <v>232</v>
      </c>
      <c r="C28" s="134">
        <f>C6-C12</f>
        <v>78495629.349999994</v>
      </c>
    </row>
    <row r="29" spans="1:3" s="95" customFormat="1">
      <c r="A29" s="143"/>
      <c r="B29" s="144"/>
      <c r="C29" s="136"/>
    </row>
    <row r="30" spans="1:3" s="95" customFormat="1">
      <c r="A30" s="143">
        <v>24</v>
      </c>
      <c r="B30" s="142" t="s">
        <v>231</v>
      </c>
      <c r="C30" s="134">
        <f>C31+C34</f>
        <v>0</v>
      </c>
    </row>
    <row r="31" spans="1:3" s="95" customFormat="1">
      <c r="A31" s="143">
        <v>25</v>
      </c>
      <c r="B31" s="132" t="s">
        <v>230</v>
      </c>
      <c r="C31" s="145">
        <f>C32+C33</f>
        <v>0</v>
      </c>
    </row>
    <row r="32" spans="1:3" s="95" customFormat="1">
      <c r="A32" s="143">
        <v>26</v>
      </c>
      <c r="B32" s="146" t="s">
        <v>312</v>
      </c>
      <c r="C32" s="136"/>
    </row>
    <row r="33" spans="1:3" s="95" customFormat="1">
      <c r="A33" s="143">
        <v>27</v>
      </c>
      <c r="B33" s="146" t="s">
        <v>229</v>
      </c>
      <c r="C33" s="136"/>
    </row>
    <row r="34" spans="1:3" s="95" customFormat="1">
      <c r="A34" s="143">
        <v>28</v>
      </c>
      <c r="B34" s="132" t="s">
        <v>228</v>
      </c>
      <c r="C34" s="136"/>
    </row>
    <row r="35" spans="1:3" s="95" customFormat="1">
      <c r="A35" s="143">
        <v>29</v>
      </c>
      <c r="B35" s="142" t="s">
        <v>227</v>
      </c>
      <c r="C35" s="134">
        <f>SUM(C36:C40)</f>
        <v>0</v>
      </c>
    </row>
    <row r="36" spans="1:3" s="95" customFormat="1">
      <c r="A36" s="143">
        <v>30</v>
      </c>
      <c r="B36" s="137" t="s">
        <v>226</v>
      </c>
      <c r="C36" s="136"/>
    </row>
    <row r="37" spans="1:3" s="95" customFormat="1">
      <c r="A37" s="143">
        <v>31</v>
      </c>
      <c r="B37" s="138" t="s">
        <v>225</v>
      </c>
      <c r="C37" s="136"/>
    </row>
    <row r="38" spans="1:3" s="95" customFormat="1" ht="25.5">
      <c r="A38" s="143">
        <v>32</v>
      </c>
      <c r="B38" s="137" t="s">
        <v>224</v>
      </c>
      <c r="C38" s="136"/>
    </row>
    <row r="39" spans="1:3" s="95" customFormat="1" ht="25.5">
      <c r="A39" s="143">
        <v>33</v>
      </c>
      <c r="B39" s="137" t="s">
        <v>213</v>
      </c>
      <c r="C39" s="136"/>
    </row>
    <row r="40" spans="1:3" s="95" customFormat="1">
      <c r="A40" s="143">
        <v>34</v>
      </c>
      <c r="B40" s="141" t="s">
        <v>223</v>
      </c>
      <c r="C40" s="136"/>
    </row>
    <row r="41" spans="1:3" s="95" customFormat="1">
      <c r="A41" s="143">
        <v>35</v>
      </c>
      <c r="B41" s="142" t="s">
        <v>222</v>
      </c>
      <c r="C41" s="134">
        <f>C30-C35</f>
        <v>0</v>
      </c>
    </row>
    <row r="42" spans="1:3" s="95" customFormat="1">
      <c r="A42" s="143"/>
      <c r="B42" s="144"/>
      <c r="C42" s="136"/>
    </row>
    <row r="43" spans="1:3" s="95" customFormat="1">
      <c r="A43" s="143">
        <v>36</v>
      </c>
      <c r="B43" s="147" t="s">
        <v>221</v>
      </c>
      <c r="C43" s="134">
        <f>SUM(C44:C46)</f>
        <v>21744146.136287495</v>
      </c>
    </row>
    <row r="44" spans="1:3" s="95" customFormat="1">
      <c r="A44" s="143">
        <v>37</v>
      </c>
      <c r="B44" s="132" t="s">
        <v>220</v>
      </c>
      <c r="C44" s="136">
        <v>16148399.999999996</v>
      </c>
    </row>
    <row r="45" spans="1:3" s="95" customFormat="1">
      <c r="A45" s="143">
        <v>38</v>
      </c>
      <c r="B45" s="132" t="s">
        <v>219</v>
      </c>
      <c r="C45" s="136"/>
    </row>
    <row r="46" spans="1:3" s="95" customFormat="1">
      <c r="A46" s="143">
        <v>39</v>
      </c>
      <c r="B46" s="132" t="s">
        <v>218</v>
      </c>
      <c r="C46" s="136">
        <v>5595746.1362875002</v>
      </c>
    </row>
    <row r="47" spans="1:3" s="95" customFormat="1">
      <c r="A47" s="143">
        <v>40</v>
      </c>
      <c r="B47" s="147" t="s">
        <v>217</v>
      </c>
      <c r="C47" s="134">
        <f>SUM(C48:C51)</f>
        <v>0</v>
      </c>
    </row>
    <row r="48" spans="1:3" s="95" customFormat="1">
      <c r="A48" s="143">
        <v>41</v>
      </c>
      <c r="B48" s="137" t="s">
        <v>216</v>
      </c>
      <c r="C48" s="136"/>
    </row>
    <row r="49" spans="1:3" s="95" customFormat="1">
      <c r="A49" s="143">
        <v>42</v>
      </c>
      <c r="B49" s="138" t="s">
        <v>215</v>
      </c>
      <c r="C49" s="136"/>
    </row>
    <row r="50" spans="1:3" s="95" customFormat="1">
      <c r="A50" s="143">
        <v>43</v>
      </c>
      <c r="B50" s="137" t="s">
        <v>214</v>
      </c>
      <c r="C50" s="136"/>
    </row>
    <row r="51" spans="1:3" s="95" customFormat="1" ht="25.5">
      <c r="A51" s="143">
        <v>44</v>
      </c>
      <c r="B51" s="137" t="s">
        <v>213</v>
      </c>
      <c r="C51" s="136"/>
    </row>
    <row r="52" spans="1:3" s="95" customFormat="1" ht="13.5" thickBot="1">
      <c r="A52" s="148">
        <v>45</v>
      </c>
      <c r="B52" s="149" t="s">
        <v>212</v>
      </c>
      <c r="C52" s="150">
        <f>C43-C47</f>
        <v>21744146.136287495</v>
      </c>
    </row>
    <row r="55" spans="1:3">
      <c r="B55" s="4" t="s">
        <v>10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28" sqref="B28"/>
    </sheetView>
  </sheetViews>
  <sheetFormatPr defaultColWidth="9.140625" defaultRowHeight="12.75"/>
  <cols>
    <col min="1" max="1" width="9.42578125" style="323" bestFit="1" customWidth="1"/>
    <col min="2" max="2" width="59" style="323" customWidth="1"/>
    <col min="3" max="3" width="16.7109375" style="323" bestFit="1" customWidth="1"/>
    <col min="4" max="4" width="13.28515625" style="323" bestFit="1" customWidth="1"/>
    <col min="5" max="16384" width="9.140625" style="323"/>
  </cols>
  <sheetData>
    <row r="1" spans="1:4" ht="15">
      <c r="A1" s="388" t="s">
        <v>33</v>
      </c>
      <c r="B1" s="389" t="str">
        <f>'Info '!C2</f>
        <v>JSC " Halyk Bank Georgia"</v>
      </c>
    </row>
    <row r="2" spans="1:4" s="290" customFormat="1" ht="15.75" customHeight="1">
      <c r="A2" s="290" t="s">
        <v>34</v>
      </c>
      <c r="B2" s="493">
        <f>'1. key ratios '!B2</f>
        <v>43555</v>
      </c>
    </row>
    <row r="3" spans="1:4" s="290" customFormat="1" ht="15.75" customHeight="1"/>
    <row r="4" spans="1:4" ht="13.5" thickBot="1">
      <c r="A4" s="350" t="s">
        <v>415</v>
      </c>
      <c r="B4" s="397" t="s">
        <v>416</v>
      </c>
    </row>
    <row r="5" spans="1:4" s="398" customFormat="1" ht="12.75" customHeight="1">
      <c r="A5" s="473"/>
      <c r="B5" s="474" t="s">
        <v>419</v>
      </c>
      <c r="C5" s="390" t="s">
        <v>417</v>
      </c>
      <c r="D5" s="391" t="s">
        <v>418</v>
      </c>
    </row>
    <row r="6" spans="1:4" s="399" customFormat="1">
      <c r="A6" s="392">
        <v>1</v>
      </c>
      <c r="B6" s="466" t="s">
        <v>420</v>
      </c>
      <c r="C6" s="466"/>
      <c r="D6" s="393"/>
    </row>
    <row r="7" spans="1:4" s="399" customFormat="1">
      <c r="A7" s="394" t="s">
        <v>406</v>
      </c>
      <c r="B7" s="467" t="s">
        <v>421</v>
      </c>
      <c r="C7" s="459">
        <v>4.4999999999999998E-2</v>
      </c>
      <c r="D7" s="494">
        <v>22511638.753812894</v>
      </c>
    </row>
    <row r="8" spans="1:4" s="399" customFormat="1">
      <c r="A8" s="394" t="s">
        <v>407</v>
      </c>
      <c r="B8" s="467" t="s">
        <v>422</v>
      </c>
      <c r="C8" s="460">
        <v>0.06</v>
      </c>
      <c r="D8" s="494">
        <v>30015518.338417191</v>
      </c>
    </row>
    <row r="9" spans="1:4" s="399" customFormat="1">
      <c r="A9" s="394" t="s">
        <v>408</v>
      </c>
      <c r="B9" s="467" t="s">
        <v>423</v>
      </c>
      <c r="C9" s="460">
        <v>0.08</v>
      </c>
      <c r="D9" s="494">
        <v>40020691.117889591</v>
      </c>
    </row>
    <row r="10" spans="1:4" s="399" customFormat="1">
      <c r="A10" s="392" t="s">
        <v>409</v>
      </c>
      <c r="B10" s="466" t="s">
        <v>424</v>
      </c>
      <c r="C10" s="461"/>
      <c r="D10" s="468"/>
    </row>
    <row r="11" spans="1:4" s="400" customFormat="1">
      <c r="A11" s="395" t="s">
        <v>410</v>
      </c>
      <c r="B11" s="458" t="s">
        <v>425</v>
      </c>
      <c r="C11" s="462">
        <v>2.5000000000000001E-2</v>
      </c>
      <c r="D11" s="494">
        <v>12506465.974340498</v>
      </c>
    </row>
    <row r="12" spans="1:4" s="400" customFormat="1">
      <c r="A12" s="395" t="s">
        <v>411</v>
      </c>
      <c r="B12" s="458" t="s">
        <v>426</v>
      </c>
      <c r="C12" s="462">
        <v>0</v>
      </c>
      <c r="D12" s="494">
        <v>0</v>
      </c>
    </row>
    <row r="13" spans="1:4" s="400" customFormat="1">
      <c r="A13" s="395" t="s">
        <v>412</v>
      </c>
      <c r="B13" s="458" t="s">
        <v>427</v>
      </c>
      <c r="C13" s="462"/>
      <c r="D13" s="494">
        <v>0</v>
      </c>
    </row>
    <row r="14" spans="1:4" s="400" customFormat="1">
      <c r="A14" s="392" t="s">
        <v>413</v>
      </c>
      <c r="B14" s="466" t="s">
        <v>489</v>
      </c>
      <c r="C14" s="463"/>
      <c r="D14" s="469"/>
    </row>
    <row r="15" spans="1:4" s="400" customFormat="1">
      <c r="A15" s="395">
        <v>3.1</v>
      </c>
      <c r="B15" s="458" t="s">
        <v>432</v>
      </c>
      <c r="C15" s="462">
        <v>2.56281788845233E-2</v>
      </c>
      <c r="D15" s="494">
        <v>12820717.888144089</v>
      </c>
    </row>
    <row r="16" spans="1:4" s="400" customFormat="1">
      <c r="A16" s="395">
        <v>3.2</v>
      </c>
      <c r="B16" s="458" t="s">
        <v>433</v>
      </c>
      <c r="C16" s="462">
        <v>3.4286060662452489E-2</v>
      </c>
      <c r="D16" s="494">
        <v>17151898.042765453</v>
      </c>
    </row>
    <row r="17" spans="1:6" s="399" customFormat="1">
      <c r="A17" s="395">
        <v>3.3</v>
      </c>
      <c r="B17" s="458" t="s">
        <v>434</v>
      </c>
      <c r="C17" s="462">
        <v>7.6427029764584306E-2</v>
      </c>
      <c r="D17" s="494">
        <v>38233281.890827283</v>
      </c>
    </row>
    <row r="18" spans="1:6" s="398" customFormat="1" ht="12.75" customHeight="1">
      <c r="A18" s="471"/>
      <c r="B18" s="472" t="s">
        <v>488</v>
      </c>
      <c r="C18" s="464" t="s">
        <v>417</v>
      </c>
      <c r="D18" s="470" t="s">
        <v>418</v>
      </c>
    </row>
    <row r="19" spans="1:6" s="399" customFormat="1">
      <c r="A19" s="396">
        <v>4</v>
      </c>
      <c r="B19" s="458" t="s">
        <v>428</v>
      </c>
      <c r="C19" s="462">
        <f>C7+C11+C12+C13+C15</f>
        <v>9.562817888452331E-2</v>
      </c>
      <c r="D19" s="494">
        <f>C19*'5. RWA '!$C$13</f>
        <v>47838822.616297483</v>
      </c>
    </row>
    <row r="20" spans="1:6" s="399" customFormat="1">
      <c r="A20" s="396">
        <v>5</v>
      </c>
      <c r="B20" s="458" t="s">
        <v>144</v>
      </c>
      <c r="C20" s="462">
        <f>C8+C11+C12+C13+C16</f>
        <v>0.11928606066245248</v>
      </c>
      <c r="D20" s="494">
        <f>C20*'5. RWA '!$C$13</f>
        <v>59673882.355523139</v>
      </c>
    </row>
    <row r="21" spans="1:6" s="399" customFormat="1" ht="13.5" thickBot="1">
      <c r="A21" s="401" t="s">
        <v>414</v>
      </c>
      <c r="B21" s="402" t="s">
        <v>429</v>
      </c>
      <c r="C21" s="465">
        <f>C9+C11+C12+C13+C17</f>
        <v>0.1814270297645843</v>
      </c>
      <c r="D21" s="495">
        <f>C21*'5. RWA '!$C$13</f>
        <v>90760438.983057365</v>
      </c>
    </row>
    <row r="22" spans="1:6">
      <c r="F22" s="350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28" sqref="B28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33</v>
      </c>
      <c r="B1" s="3" t="str">
        <f>'Info '!C2</f>
        <v>JSC " Halyk Bank Georgia"</v>
      </c>
      <c r="E1" s="4"/>
      <c r="F1" s="4"/>
    </row>
    <row r="2" spans="1:6" s="109" customFormat="1" ht="15.75" customHeight="1">
      <c r="A2" s="2" t="s">
        <v>34</v>
      </c>
      <c r="B2" s="493">
        <f>'1. key ratios '!B2</f>
        <v>43555</v>
      </c>
    </row>
    <row r="3" spans="1:6" s="109" customFormat="1" ht="15.75" customHeight="1">
      <c r="A3" s="151"/>
    </row>
    <row r="4" spans="1:6" s="109" customFormat="1" ht="15.75" customHeight="1" thickBot="1">
      <c r="A4" s="109" t="s">
        <v>89</v>
      </c>
      <c r="B4" s="281" t="s">
        <v>296</v>
      </c>
      <c r="D4" s="56" t="s">
        <v>76</v>
      </c>
    </row>
    <row r="5" spans="1:6" ht="25.5">
      <c r="A5" s="152" t="s">
        <v>9</v>
      </c>
      <c r="B5" s="312" t="s">
        <v>350</v>
      </c>
      <c r="C5" s="153" t="s">
        <v>97</v>
      </c>
      <c r="D5" s="154" t="s">
        <v>98</v>
      </c>
    </row>
    <row r="6" spans="1:6">
      <c r="A6" s="116">
        <v>1</v>
      </c>
      <c r="B6" s="155" t="s">
        <v>38</v>
      </c>
      <c r="C6" s="156">
        <v>6614891</v>
      </c>
      <c r="D6" s="157"/>
      <c r="E6" s="158"/>
    </row>
    <row r="7" spans="1:6">
      <c r="A7" s="116">
        <v>2</v>
      </c>
      <c r="B7" s="159" t="s">
        <v>39</v>
      </c>
      <c r="C7" s="160">
        <v>44282365</v>
      </c>
      <c r="D7" s="161"/>
      <c r="E7" s="158"/>
    </row>
    <row r="8" spans="1:6">
      <c r="A8" s="116">
        <v>3</v>
      </c>
      <c r="B8" s="159" t="s">
        <v>40</v>
      </c>
      <c r="C8" s="160">
        <v>15619996</v>
      </c>
      <c r="D8" s="161"/>
      <c r="E8" s="158"/>
    </row>
    <row r="9" spans="1:6">
      <c r="A9" s="116">
        <v>4</v>
      </c>
      <c r="B9" s="159" t="s">
        <v>41</v>
      </c>
      <c r="C9" s="160"/>
      <c r="D9" s="161"/>
      <c r="E9" s="158"/>
    </row>
    <row r="10" spans="1:6">
      <c r="A10" s="116">
        <v>5</v>
      </c>
      <c r="B10" s="159" t="s">
        <v>42</v>
      </c>
      <c r="C10" s="160">
        <v>14628295</v>
      </c>
      <c r="D10" s="161"/>
      <c r="E10" s="158"/>
    </row>
    <row r="11" spans="1:6">
      <c r="A11" s="116">
        <v>6.1</v>
      </c>
      <c r="B11" s="282" t="s">
        <v>43</v>
      </c>
      <c r="C11" s="162">
        <v>396469636.99999994</v>
      </c>
      <c r="D11" s="163"/>
      <c r="E11" s="164"/>
    </row>
    <row r="12" spans="1:6">
      <c r="A12" s="116">
        <v>6.2</v>
      </c>
      <c r="B12" s="283" t="s">
        <v>44</v>
      </c>
      <c r="C12" s="162">
        <v>-23917079</v>
      </c>
      <c r="D12" s="163"/>
      <c r="E12" s="164"/>
    </row>
    <row r="13" spans="1:6">
      <c r="A13" s="116" t="s">
        <v>512</v>
      </c>
      <c r="B13" s="283" t="s">
        <v>513</v>
      </c>
      <c r="C13" s="162">
        <v>5595746.1362875002</v>
      </c>
      <c r="D13" s="163"/>
      <c r="E13" s="164"/>
    </row>
    <row r="14" spans="1:6">
      <c r="A14" s="116">
        <v>6</v>
      </c>
      <c r="B14" s="159" t="s">
        <v>45</v>
      </c>
      <c r="C14" s="165">
        <f>C11+C12</f>
        <v>372552557.99999994</v>
      </c>
      <c r="D14" s="163"/>
      <c r="E14" s="158"/>
    </row>
    <row r="15" spans="1:6">
      <c r="A15" s="116">
        <v>7</v>
      </c>
      <c r="B15" s="159" t="s">
        <v>46</v>
      </c>
      <c r="C15" s="160">
        <v>2146715</v>
      </c>
      <c r="D15" s="161"/>
      <c r="E15" s="158"/>
    </row>
    <row r="16" spans="1:6">
      <c r="A16" s="116">
        <v>8</v>
      </c>
      <c r="B16" s="310" t="s">
        <v>208</v>
      </c>
      <c r="C16" s="160">
        <v>486546</v>
      </c>
      <c r="D16" s="161"/>
      <c r="E16" s="158"/>
    </row>
    <row r="17" spans="1:5">
      <c r="A17" s="116">
        <v>9</v>
      </c>
      <c r="B17" s="159" t="s">
        <v>47</v>
      </c>
      <c r="C17" s="160">
        <v>54000</v>
      </c>
      <c r="D17" s="161"/>
      <c r="E17" s="158"/>
    </row>
    <row r="18" spans="1:5">
      <c r="A18" s="116">
        <v>9.1</v>
      </c>
      <c r="B18" s="166" t="s">
        <v>92</v>
      </c>
      <c r="C18" s="162"/>
      <c r="D18" s="161"/>
      <c r="E18" s="158"/>
    </row>
    <row r="19" spans="1:5">
      <c r="A19" s="116">
        <v>9.1999999999999993</v>
      </c>
      <c r="B19" s="166" t="s">
        <v>93</v>
      </c>
      <c r="C19" s="162"/>
      <c r="D19" s="161"/>
      <c r="E19" s="158"/>
    </row>
    <row r="20" spans="1:5">
      <c r="A20" s="116">
        <v>9.3000000000000007</v>
      </c>
      <c r="B20" s="284" t="s">
        <v>278</v>
      </c>
      <c r="C20" s="162"/>
      <c r="D20" s="161"/>
      <c r="E20" s="158"/>
    </row>
    <row r="21" spans="1:5">
      <c r="A21" s="116">
        <v>10</v>
      </c>
      <c r="B21" s="159" t="s">
        <v>48</v>
      </c>
      <c r="C21" s="160">
        <v>18385759</v>
      </c>
      <c r="D21" s="161"/>
      <c r="E21" s="158"/>
    </row>
    <row r="22" spans="1:5">
      <c r="A22" s="116">
        <v>10.1</v>
      </c>
      <c r="B22" s="166" t="s">
        <v>94</v>
      </c>
      <c r="C22" s="160">
        <v>3700505.8099999996</v>
      </c>
      <c r="D22" s="167" t="s">
        <v>96</v>
      </c>
      <c r="E22" s="158"/>
    </row>
    <row r="23" spans="1:5">
      <c r="A23" s="116">
        <v>11</v>
      </c>
      <c r="B23" s="168" t="s">
        <v>49</v>
      </c>
      <c r="C23" s="169">
        <v>1789500.3300001025</v>
      </c>
      <c r="D23" s="170"/>
      <c r="E23" s="158"/>
    </row>
    <row r="24" spans="1:5" ht="15">
      <c r="A24" s="116">
        <v>12</v>
      </c>
      <c r="B24" s="171" t="s">
        <v>50</v>
      </c>
      <c r="C24" s="172">
        <f>SUM(C6:C10,C14:C17,C21,C23)</f>
        <v>476560625.33000004</v>
      </c>
      <c r="D24" s="173"/>
      <c r="E24" s="174"/>
    </row>
    <row r="25" spans="1:5">
      <c r="A25" s="116">
        <v>13</v>
      </c>
      <c r="B25" s="159" t="s">
        <v>52</v>
      </c>
      <c r="C25" s="175">
        <v>24578824</v>
      </c>
      <c r="D25" s="176"/>
      <c r="E25" s="158"/>
    </row>
    <row r="26" spans="1:5">
      <c r="A26" s="116">
        <v>14</v>
      </c>
      <c r="B26" s="159" t="s">
        <v>53</v>
      </c>
      <c r="C26" s="160">
        <v>48720969.500000015</v>
      </c>
      <c r="D26" s="161"/>
      <c r="E26" s="158"/>
    </row>
    <row r="27" spans="1:5">
      <c r="A27" s="116">
        <v>15</v>
      </c>
      <c r="B27" s="159" t="s">
        <v>54</v>
      </c>
      <c r="C27" s="160">
        <v>5331171.8299999982</v>
      </c>
      <c r="D27" s="161"/>
      <c r="E27" s="158"/>
    </row>
    <row r="28" spans="1:5">
      <c r="A28" s="116">
        <v>16</v>
      </c>
      <c r="B28" s="159" t="s">
        <v>55</v>
      </c>
      <c r="C28" s="160">
        <v>34581364.000000007</v>
      </c>
      <c r="D28" s="161"/>
      <c r="E28" s="158"/>
    </row>
    <row r="29" spans="1:5">
      <c r="A29" s="116">
        <v>17</v>
      </c>
      <c r="B29" s="159" t="s">
        <v>56</v>
      </c>
      <c r="C29" s="160"/>
      <c r="D29" s="161"/>
      <c r="E29" s="158"/>
    </row>
    <row r="30" spans="1:5">
      <c r="A30" s="116">
        <v>18</v>
      </c>
      <c r="B30" s="159" t="s">
        <v>57</v>
      </c>
      <c r="C30" s="160">
        <v>235497500</v>
      </c>
      <c r="D30" s="161"/>
      <c r="E30" s="158"/>
    </row>
    <row r="31" spans="1:5">
      <c r="A31" s="116">
        <v>19</v>
      </c>
      <c r="B31" s="159" t="s">
        <v>58</v>
      </c>
      <c r="C31" s="160">
        <v>11088098</v>
      </c>
      <c r="D31" s="161"/>
      <c r="E31" s="158"/>
    </row>
    <row r="32" spans="1:5">
      <c r="A32" s="116">
        <v>20</v>
      </c>
      <c r="B32" s="159" t="s">
        <v>59</v>
      </c>
      <c r="C32" s="160">
        <v>6042824</v>
      </c>
      <c r="D32" s="161"/>
      <c r="E32" s="158"/>
    </row>
    <row r="33" spans="1:5">
      <c r="A33" s="116">
        <v>20.100000000000001</v>
      </c>
      <c r="B33" s="168" t="s">
        <v>514</v>
      </c>
      <c r="C33" s="169"/>
      <c r="D33" s="170"/>
      <c r="E33" s="158"/>
    </row>
    <row r="34" spans="1:5">
      <c r="A34" s="116">
        <v>21</v>
      </c>
      <c r="B34" s="168" t="s">
        <v>60</v>
      </c>
      <c r="C34" s="169">
        <v>26914000</v>
      </c>
      <c r="D34" s="170"/>
      <c r="E34" s="158"/>
    </row>
    <row r="35" spans="1:5">
      <c r="A35" s="116">
        <v>21.1</v>
      </c>
      <c r="B35" s="177" t="s">
        <v>95</v>
      </c>
      <c r="C35" s="178">
        <v>16148399.999999996</v>
      </c>
      <c r="D35" s="179"/>
      <c r="E35" s="158"/>
    </row>
    <row r="36" spans="1:5" ht="15">
      <c r="A36" s="116">
        <v>22</v>
      </c>
      <c r="B36" s="171" t="s">
        <v>61</v>
      </c>
      <c r="C36" s="172">
        <f>SUM(C25:C34)</f>
        <v>392754751.33000004</v>
      </c>
      <c r="D36" s="173"/>
      <c r="E36" s="174"/>
    </row>
    <row r="37" spans="1:5">
      <c r="A37" s="116">
        <v>23</v>
      </c>
      <c r="B37" s="168" t="s">
        <v>63</v>
      </c>
      <c r="C37" s="160">
        <v>62000000</v>
      </c>
      <c r="D37" s="161"/>
      <c r="E37" s="158"/>
    </row>
    <row r="38" spans="1:5">
      <c r="A38" s="116">
        <v>24</v>
      </c>
      <c r="B38" s="168" t="s">
        <v>64</v>
      </c>
      <c r="C38" s="160"/>
      <c r="D38" s="161"/>
      <c r="E38" s="158"/>
    </row>
    <row r="39" spans="1:5">
      <c r="A39" s="116">
        <v>25</v>
      </c>
      <c r="B39" s="168" t="s">
        <v>65</v>
      </c>
      <c r="C39" s="160"/>
      <c r="D39" s="161"/>
      <c r="E39" s="158"/>
    </row>
    <row r="40" spans="1:5">
      <c r="A40" s="116">
        <v>26</v>
      </c>
      <c r="B40" s="168" t="s">
        <v>66</v>
      </c>
      <c r="C40" s="160"/>
      <c r="D40" s="161"/>
      <c r="E40" s="158"/>
    </row>
    <row r="41" spans="1:5">
      <c r="A41" s="116">
        <v>27</v>
      </c>
      <c r="B41" s="168" t="s">
        <v>67</v>
      </c>
      <c r="C41" s="160"/>
      <c r="D41" s="161"/>
      <c r="E41" s="158"/>
    </row>
    <row r="42" spans="1:5">
      <c r="A42" s="116">
        <v>28</v>
      </c>
      <c r="B42" s="168" t="s">
        <v>68</v>
      </c>
      <c r="C42" s="160">
        <v>20196135.329999994</v>
      </c>
      <c r="D42" s="161"/>
      <c r="E42" s="158"/>
    </row>
    <row r="43" spans="1:5">
      <c r="A43" s="116">
        <v>29</v>
      </c>
      <c r="B43" s="168" t="s">
        <v>69</v>
      </c>
      <c r="C43" s="160">
        <v>1609738.67</v>
      </c>
      <c r="D43" s="161"/>
      <c r="E43" s="158"/>
    </row>
    <row r="44" spans="1:5" ht="15.75" thickBot="1">
      <c r="A44" s="180">
        <v>30</v>
      </c>
      <c r="B44" s="181" t="s">
        <v>276</v>
      </c>
      <c r="C44" s="182">
        <f>SUM(C37:C43)</f>
        <v>83805874</v>
      </c>
      <c r="D44" s="183"/>
      <c r="E44" s="17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F36" sqref="F36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33</v>
      </c>
      <c r="B1" s="4" t="str">
        <f>'Info '!C2</f>
        <v>JSC " Halyk Bank Georgia"</v>
      </c>
    </row>
    <row r="2" spans="1:19">
      <c r="A2" s="2" t="s">
        <v>34</v>
      </c>
      <c r="B2" s="493">
        <f>'1. key ratios '!B2</f>
        <v>43555</v>
      </c>
    </row>
    <row r="4" spans="1:19" ht="26.25" thickBot="1">
      <c r="A4" s="4" t="s">
        <v>258</v>
      </c>
      <c r="B4" s="334" t="s">
        <v>385</v>
      </c>
    </row>
    <row r="5" spans="1:19" s="320" customFormat="1">
      <c r="A5" s="315"/>
      <c r="B5" s="316"/>
      <c r="C5" s="317" t="s">
        <v>0</v>
      </c>
      <c r="D5" s="317" t="s">
        <v>1</v>
      </c>
      <c r="E5" s="317" t="s">
        <v>2</v>
      </c>
      <c r="F5" s="317" t="s">
        <v>3</v>
      </c>
      <c r="G5" s="317" t="s">
        <v>4</v>
      </c>
      <c r="H5" s="317" t="s">
        <v>8</v>
      </c>
      <c r="I5" s="317" t="s">
        <v>11</v>
      </c>
      <c r="J5" s="317" t="s">
        <v>12</v>
      </c>
      <c r="K5" s="317" t="s">
        <v>13</v>
      </c>
      <c r="L5" s="317" t="s">
        <v>14</v>
      </c>
      <c r="M5" s="317" t="s">
        <v>15</v>
      </c>
      <c r="N5" s="317" t="s">
        <v>16</v>
      </c>
      <c r="O5" s="317" t="s">
        <v>368</v>
      </c>
      <c r="P5" s="317" t="s">
        <v>369</v>
      </c>
      <c r="Q5" s="317" t="s">
        <v>370</v>
      </c>
      <c r="R5" s="318" t="s">
        <v>371</v>
      </c>
      <c r="S5" s="319" t="s">
        <v>372</v>
      </c>
    </row>
    <row r="6" spans="1:19" s="320" customFormat="1" ht="99" customHeight="1">
      <c r="A6" s="321"/>
      <c r="B6" s="548" t="s">
        <v>373</v>
      </c>
      <c r="C6" s="544">
        <v>0</v>
      </c>
      <c r="D6" s="545"/>
      <c r="E6" s="544">
        <v>0.2</v>
      </c>
      <c r="F6" s="545"/>
      <c r="G6" s="544">
        <v>0.35</v>
      </c>
      <c r="H6" s="545"/>
      <c r="I6" s="544">
        <v>0.5</v>
      </c>
      <c r="J6" s="545"/>
      <c r="K6" s="544">
        <v>0.75</v>
      </c>
      <c r="L6" s="545"/>
      <c r="M6" s="544">
        <v>1</v>
      </c>
      <c r="N6" s="545"/>
      <c r="O6" s="544">
        <v>1.5</v>
      </c>
      <c r="P6" s="545"/>
      <c r="Q6" s="544">
        <v>2.5</v>
      </c>
      <c r="R6" s="545"/>
      <c r="S6" s="546" t="s">
        <v>257</v>
      </c>
    </row>
    <row r="7" spans="1:19" s="320" customFormat="1" ht="30.75" customHeight="1">
      <c r="A7" s="321"/>
      <c r="B7" s="549"/>
      <c r="C7" s="311" t="s">
        <v>260</v>
      </c>
      <c r="D7" s="311" t="s">
        <v>259</v>
      </c>
      <c r="E7" s="311" t="s">
        <v>260</v>
      </c>
      <c r="F7" s="311" t="s">
        <v>259</v>
      </c>
      <c r="G7" s="311" t="s">
        <v>260</v>
      </c>
      <c r="H7" s="311" t="s">
        <v>259</v>
      </c>
      <c r="I7" s="311" t="s">
        <v>260</v>
      </c>
      <c r="J7" s="311" t="s">
        <v>259</v>
      </c>
      <c r="K7" s="311" t="s">
        <v>260</v>
      </c>
      <c r="L7" s="311" t="s">
        <v>259</v>
      </c>
      <c r="M7" s="311" t="s">
        <v>260</v>
      </c>
      <c r="N7" s="311" t="s">
        <v>259</v>
      </c>
      <c r="O7" s="311" t="s">
        <v>260</v>
      </c>
      <c r="P7" s="311" t="s">
        <v>259</v>
      </c>
      <c r="Q7" s="311" t="s">
        <v>260</v>
      </c>
      <c r="R7" s="311" t="s">
        <v>259</v>
      </c>
      <c r="S7" s="547"/>
    </row>
    <row r="8" spans="1:19" s="186" customFormat="1">
      <c r="A8" s="184">
        <v>1</v>
      </c>
      <c r="B8" s="1" t="s">
        <v>100</v>
      </c>
      <c r="C8" s="185">
        <v>30862523</v>
      </c>
      <c r="D8" s="185"/>
      <c r="E8" s="185"/>
      <c r="F8" s="185"/>
      <c r="G8" s="185"/>
      <c r="H8" s="185"/>
      <c r="I8" s="185"/>
      <c r="J8" s="185"/>
      <c r="K8" s="185"/>
      <c r="L8" s="185"/>
      <c r="M8" s="185">
        <v>28048137</v>
      </c>
      <c r="N8" s="185"/>
      <c r="O8" s="185"/>
      <c r="P8" s="185"/>
      <c r="Q8" s="185"/>
      <c r="R8" s="185"/>
      <c r="S8" s="335">
        <f>$C$6*SUM(C8:D8)+$E$6*SUM(E8:F8)+$G$6*SUM(G8:H8)+$I$6*SUM(I8:J8)+$K$6*SUM(K8:L8)+$M$6*SUM(M8:N8)+$O$6*SUM(O8:P8)+$Q$6*SUM(Q8:R8)</f>
        <v>28048137</v>
      </c>
    </row>
    <row r="9" spans="1:19" s="186" customFormat="1">
      <c r="A9" s="184">
        <v>2</v>
      </c>
      <c r="B9" s="1" t="s">
        <v>101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335">
        <f t="shared" ref="S9:S21" si="0">$C$6*SUM(C9:D9)+$E$6*SUM(E9:F9)+$G$6*SUM(G9:H9)+$I$6*SUM(I9:J9)+$K$6*SUM(K9:L9)+$M$6*SUM(M9:N9)+$O$6*SUM(O9:P9)+$Q$6*SUM(Q9:R9)</f>
        <v>0</v>
      </c>
    </row>
    <row r="10" spans="1:19" s="186" customFormat="1">
      <c r="A10" s="184">
        <v>3</v>
      </c>
      <c r="B10" s="1" t="s">
        <v>279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335">
        <f t="shared" si="0"/>
        <v>0</v>
      </c>
    </row>
    <row r="11" spans="1:19" s="186" customFormat="1">
      <c r="A11" s="184">
        <v>4</v>
      </c>
      <c r="B11" s="1" t="s">
        <v>102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335">
        <f t="shared" si="0"/>
        <v>0</v>
      </c>
    </row>
    <row r="12" spans="1:19" s="186" customFormat="1">
      <c r="A12" s="184">
        <v>5</v>
      </c>
      <c r="B12" s="1" t="s">
        <v>103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335">
        <f t="shared" si="0"/>
        <v>0</v>
      </c>
    </row>
    <row r="13" spans="1:19" s="186" customFormat="1">
      <c r="A13" s="184">
        <v>6</v>
      </c>
      <c r="B13" s="1" t="s">
        <v>104</v>
      </c>
      <c r="C13" s="185"/>
      <c r="D13" s="185"/>
      <c r="E13" s="185">
        <v>2484724.9999999995</v>
      </c>
      <c r="F13" s="185"/>
      <c r="G13" s="185"/>
      <c r="H13" s="185"/>
      <c r="I13" s="185">
        <v>13105796.810000001</v>
      </c>
      <c r="J13" s="185"/>
      <c r="K13" s="185"/>
      <c r="L13" s="185"/>
      <c r="M13" s="185">
        <v>29474.19</v>
      </c>
      <c r="N13" s="185"/>
      <c r="O13" s="185"/>
      <c r="P13" s="185"/>
      <c r="Q13" s="185"/>
      <c r="R13" s="185"/>
      <c r="S13" s="335">
        <f t="shared" si="0"/>
        <v>7079317.5950000007</v>
      </c>
    </row>
    <row r="14" spans="1:19" s="186" customFormat="1">
      <c r="A14" s="184">
        <v>7</v>
      </c>
      <c r="B14" s="1" t="s">
        <v>105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>
        <v>272134419.43000007</v>
      </c>
      <c r="N14" s="185">
        <v>14914570.766000001</v>
      </c>
      <c r="O14" s="185"/>
      <c r="P14" s="185"/>
      <c r="Q14" s="185"/>
      <c r="R14" s="185"/>
      <c r="S14" s="335">
        <f t="shared" si="0"/>
        <v>287048990.19600004</v>
      </c>
    </row>
    <row r="15" spans="1:19" s="186" customFormat="1">
      <c r="A15" s="184">
        <v>8</v>
      </c>
      <c r="B15" s="1" t="s">
        <v>106</v>
      </c>
      <c r="C15" s="185"/>
      <c r="D15" s="185"/>
      <c r="E15" s="185"/>
      <c r="F15" s="185"/>
      <c r="G15" s="185"/>
      <c r="H15" s="185"/>
      <c r="I15" s="185" t="s">
        <v>7</v>
      </c>
      <c r="J15" s="185"/>
      <c r="K15" s="185"/>
      <c r="L15" s="185"/>
      <c r="M15" s="185"/>
      <c r="N15" s="185"/>
      <c r="O15" s="185"/>
      <c r="P15" s="185"/>
      <c r="Q15" s="185"/>
      <c r="R15" s="185"/>
      <c r="S15" s="335">
        <f t="shared" si="0"/>
        <v>0</v>
      </c>
    </row>
    <row r="16" spans="1:19" s="186" customFormat="1">
      <c r="A16" s="184">
        <v>9</v>
      </c>
      <c r="B16" s="1" t="s">
        <v>107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335">
        <f t="shared" si="0"/>
        <v>0</v>
      </c>
    </row>
    <row r="17" spans="1:19" s="186" customFormat="1">
      <c r="A17" s="184">
        <v>10</v>
      </c>
      <c r="B17" s="1" t="s">
        <v>108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>
        <v>20713350.609999999</v>
      </c>
      <c r="N17" s="185">
        <v>4308.5349999999999</v>
      </c>
      <c r="O17" s="185">
        <v>0</v>
      </c>
      <c r="P17" s="185"/>
      <c r="Q17" s="185"/>
      <c r="R17" s="185"/>
      <c r="S17" s="335">
        <f t="shared" si="0"/>
        <v>20717659.145</v>
      </c>
    </row>
    <row r="18" spans="1:19" s="186" customFormat="1">
      <c r="A18" s="184">
        <v>11</v>
      </c>
      <c r="B18" s="1" t="s">
        <v>109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>
        <v>16348205.670000004</v>
      </c>
      <c r="N18" s="185">
        <v>1235851.577</v>
      </c>
      <c r="O18" s="185">
        <v>633796.25000000012</v>
      </c>
      <c r="P18" s="185"/>
      <c r="Q18" s="185"/>
      <c r="R18" s="185"/>
      <c r="S18" s="335">
        <f t="shared" si="0"/>
        <v>18534751.622000005</v>
      </c>
    </row>
    <row r="19" spans="1:19" s="186" customFormat="1">
      <c r="A19" s="184">
        <v>12</v>
      </c>
      <c r="B19" s="1" t="s">
        <v>110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335">
        <f t="shared" si="0"/>
        <v>0</v>
      </c>
    </row>
    <row r="20" spans="1:19" s="186" customFormat="1">
      <c r="A20" s="184">
        <v>13</v>
      </c>
      <c r="B20" s="1" t="s">
        <v>256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335">
        <f t="shared" si="0"/>
        <v>0</v>
      </c>
    </row>
    <row r="21" spans="1:19" s="186" customFormat="1">
      <c r="A21" s="184">
        <v>14</v>
      </c>
      <c r="B21" s="1" t="s">
        <v>112</v>
      </c>
      <c r="C21" s="185">
        <v>6614891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>
        <v>88539084.559999943</v>
      </c>
      <c r="N21" s="185">
        <v>819617.00500000035</v>
      </c>
      <c r="O21" s="185"/>
      <c r="P21" s="185"/>
      <c r="Q21" s="185"/>
      <c r="R21" s="185"/>
      <c r="S21" s="335">
        <f t="shared" si="0"/>
        <v>89358701.564999938</v>
      </c>
    </row>
    <row r="22" spans="1:19" ht="13.5" thickBot="1">
      <c r="A22" s="187"/>
      <c r="B22" s="188" t="s">
        <v>113</v>
      </c>
      <c r="C22" s="189">
        <f>SUM(C8:C21)</f>
        <v>37477414</v>
      </c>
      <c r="D22" s="189">
        <f t="shared" ref="D22:J22" si="1">SUM(D8:D21)</f>
        <v>0</v>
      </c>
      <c r="E22" s="189">
        <f t="shared" si="1"/>
        <v>2484724.9999999995</v>
      </c>
      <c r="F22" s="189">
        <f t="shared" si="1"/>
        <v>0</v>
      </c>
      <c r="G22" s="189">
        <f t="shared" si="1"/>
        <v>0</v>
      </c>
      <c r="H22" s="189">
        <f t="shared" si="1"/>
        <v>0</v>
      </c>
      <c r="I22" s="189">
        <f t="shared" si="1"/>
        <v>13105796.810000001</v>
      </c>
      <c r="J22" s="189">
        <f t="shared" si="1"/>
        <v>0</v>
      </c>
      <c r="K22" s="189">
        <f t="shared" ref="K22:S22" si="2">SUM(K8:K21)</f>
        <v>0</v>
      </c>
      <c r="L22" s="189">
        <f t="shared" si="2"/>
        <v>0</v>
      </c>
      <c r="M22" s="189">
        <f t="shared" si="2"/>
        <v>425812671.46000004</v>
      </c>
      <c r="N22" s="189">
        <f t="shared" si="2"/>
        <v>16974347.883000001</v>
      </c>
      <c r="O22" s="189">
        <f t="shared" si="2"/>
        <v>633796.25000000012</v>
      </c>
      <c r="P22" s="189">
        <f t="shared" si="2"/>
        <v>0</v>
      </c>
      <c r="Q22" s="189">
        <f t="shared" si="2"/>
        <v>0</v>
      </c>
      <c r="R22" s="189">
        <f t="shared" si="2"/>
        <v>0</v>
      </c>
      <c r="S22" s="336">
        <f t="shared" si="2"/>
        <v>450787557.12299991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Q7" activePane="bottomRight" state="frozen"/>
      <selection activeCell="B9" sqref="B9"/>
      <selection pane="topRight" activeCell="B9" sqref="B9"/>
      <selection pane="bottomLeft" activeCell="B9" sqref="B9"/>
      <selection pane="bottomRight" activeCell="Q24" sqref="Q24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33</v>
      </c>
      <c r="B1" s="4" t="str">
        <f>'Info '!C2</f>
        <v>JSC " Halyk Bank Georgia"</v>
      </c>
    </row>
    <row r="2" spans="1:22">
      <c r="A2" s="2" t="s">
        <v>34</v>
      </c>
      <c r="B2" s="493">
        <f>'1. key ratios '!B2</f>
        <v>43555</v>
      </c>
    </row>
    <row r="4" spans="1:22" ht="13.5" thickBot="1">
      <c r="A4" s="4" t="s">
        <v>376</v>
      </c>
      <c r="B4" s="190" t="s">
        <v>99</v>
      </c>
      <c r="V4" s="56" t="s">
        <v>76</v>
      </c>
    </row>
    <row r="5" spans="1:22" ht="12.75" customHeight="1">
      <c r="A5" s="191"/>
      <c r="B5" s="192"/>
      <c r="C5" s="550" t="s">
        <v>287</v>
      </c>
      <c r="D5" s="551"/>
      <c r="E5" s="551"/>
      <c r="F5" s="551"/>
      <c r="G5" s="551"/>
      <c r="H5" s="551"/>
      <c r="I5" s="551"/>
      <c r="J5" s="551"/>
      <c r="K5" s="551"/>
      <c r="L5" s="552"/>
      <c r="M5" s="553" t="s">
        <v>288</v>
      </c>
      <c r="N5" s="554"/>
      <c r="O5" s="554"/>
      <c r="P5" s="554"/>
      <c r="Q5" s="554"/>
      <c r="R5" s="554"/>
      <c r="S5" s="555"/>
      <c r="T5" s="558" t="s">
        <v>374</v>
      </c>
      <c r="U5" s="558" t="s">
        <v>375</v>
      </c>
      <c r="V5" s="556" t="s">
        <v>125</v>
      </c>
    </row>
    <row r="6" spans="1:22" s="122" customFormat="1" ht="102">
      <c r="A6" s="119"/>
      <c r="B6" s="193"/>
      <c r="C6" s="194" t="s">
        <v>114</v>
      </c>
      <c r="D6" s="287" t="s">
        <v>115</v>
      </c>
      <c r="E6" s="221" t="s">
        <v>290</v>
      </c>
      <c r="F6" s="221" t="s">
        <v>291</v>
      </c>
      <c r="G6" s="287" t="s">
        <v>294</v>
      </c>
      <c r="H6" s="287" t="s">
        <v>289</v>
      </c>
      <c r="I6" s="287" t="s">
        <v>116</v>
      </c>
      <c r="J6" s="287" t="s">
        <v>117</v>
      </c>
      <c r="K6" s="195" t="s">
        <v>118</v>
      </c>
      <c r="L6" s="196" t="s">
        <v>119</v>
      </c>
      <c r="M6" s="194" t="s">
        <v>292</v>
      </c>
      <c r="N6" s="195" t="s">
        <v>120</v>
      </c>
      <c r="O6" s="195" t="s">
        <v>121</v>
      </c>
      <c r="P6" s="195" t="s">
        <v>122</v>
      </c>
      <c r="Q6" s="195" t="s">
        <v>123</v>
      </c>
      <c r="R6" s="195" t="s">
        <v>124</v>
      </c>
      <c r="S6" s="313" t="s">
        <v>293</v>
      </c>
      <c r="T6" s="559"/>
      <c r="U6" s="559"/>
      <c r="V6" s="557"/>
    </row>
    <row r="7" spans="1:22" s="186" customFormat="1">
      <c r="A7" s="197">
        <v>1</v>
      </c>
      <c r="B7" s="1" t="s">
        <v>100</v>
      </c>
      <c r="C7" s="198"/>
      <c r="D7" s="185"/>
      <c r="E7" s="185"/>
      <c r="F7" s="185"/>
      <c r="G7" s="185"/>
      <c r="H7" s="185"/>
      <c r="I7" s="185"/>
      <c r="J7" s="185"/>
      <c r="K7" s="185"/>
      <c r="L7" s="199"/>
      <c r="M7" s="198"/>
      <c r="N7" s="185"/>
      <c r="O7" s="185"/>
      <c r="P7" s="185"/>
      <c r="Q7" s="185"/>
      <c r="R7" s="185"/>
      <c r="S7" s="199"/>
      <c r="T7" s="322">
        <v>0</v>
      </c>
      <c r="U7" s="322"/>
      <c r="V7" s="200">
        <f>SUM(C7:S7)</f>
        <v>0</v>
      </c>
    </row>
    <row r="8" spans="1:22" s="186" customFormat="1">
      <c r="A8" s="197">
        <v>2</v>
      </c>
      <c r="B8" s="1" t="s">
        <v>101</v>
      </c>
      <c r="C8" s="198"/>
      <c r="D8" s="185"/>
      <c r="E8" s="185"/>
      <c r="F8" s="185"/>
      <c r="G8" s="185"/>
      <c r="H8" s="185"/>
      <c r="I8" s="185"/>
      <c r="J8" s="185"/>
      <c r="K8" s="185"/>
      <c r="L8" s="199"/>
      <c r="M8" s="198"/>
      <c r="N8" s="185"/>
      <c r="O8" s="185"/>
      <c r="P8" s="185"/>
      <c r="Q8" s="185"/>
      <c r="R8" s="185"/>
      <c r="S8" s="199"/>
      <c r="T8" s="322">
        <v>0</v>
      </c>
      <c r="U8" s="322"/>
      <c r="V8" s="200">
        <f t="shared" ref="V8:V20" si="0">SUM(C8:S8)</f>
        <v>0</v>
      </c>
    </row>
    <row r="9" spans="1:22" s="186" customFormat="1">
      <c r="A9" s="197">
        <v>3</v>
      </c>
      <c r="B9" s="1" t="s">
        <v>280</v>
      </c>
      <c r="C9" s="198"/>
      <c r="D9" s="185"/>
      <c r="E9" s="185"/>
      <c r="F9" s="185"/>
      <c r="G9" s="185"/>
      <c r="H9" s="185"/>
      <c r="I9" s="185"/>
      <c r="J9" s="185"/>
      <c r="K9" s="185"/>
      <c r="L9" s="199"/>
      <c r="M9" s="198"/>
      <c r="N9" s="185"/>
      <c r="O9" s="185"/>
      <c r="P9" s="185"/>
      <c r="Q9" s="185"/>
      <c r="R9" s="185"/>
      <c r="S9" s="199"/>
      <c r="T9" s="322">
        <v>0</v>
      </c>
      <c r="U9" s="322"/>
      <c r="V9" s="200">
        <f t="shared" si="0"/>
        <v>0</v>
      </c>
    </row>
    <row r="10" spans="1:22" s="186" customFormat="1">
      <c r="A10" s="197">
        <v>4</v>
      </c>
      <c r="B10" s="1" t="s">
        <v>102</v>
      </c>
      <c r="C10" s="198"/>
      <c r="D10" s="185"/>
      <c r="E10" s="185"/>
      <c r="F10" s="185"/>
      <c r="G10" s="185"/>
      <c r="H10" s="185"/>
      <c r="I10" s="185"/>
      <c r="J10" s="185"/>
      <c r="K10" s="185"/>
      <c r="L10" s="199"/>
      <c r="M10" s="198"/>
      <c r="N10" s="185"/>
      <c r="O10" s="185"/>
      <c r="P10" s="185"/>
      <c r="Q10" s="185"/>
      <c r="R10" s="185"/>
      <c r="S10" s="199"/>
      <c r="T10" s="322">
        <v>0</v>
      </c>
      <c r="U10" s="322"/>
      <c r="V10" s="200">
        <f t="shared" si="0"/>
        <v>0</v>
      </c>
    </row>
    <row r="11" spans="1:22" s="186" customFormat="1">
      <c r="A11" s="197">
        <v>5</v>
      </c>
      <c r="B11" s="1" t="s">
        <v>103</v>
      </c>
      <c r="C11" s="198"/>
      <c r="D11" s="185"/>
      <c r="E11" s="185"/>
      <c r="F11" s="185"/>
      <c r="G11" s="185"/>
      <c r="H11" s="185"/>
      <c r="I11" s="185"/>
      <c r="J11" s="185"/>
      <c r="K11" s="185"/>
      <c r="L11" s="199"/>
      <c r="M11" s="198"/>
      <c r="N11" s="185"/>
      <c r="O11" s="185"/>
      <c r="P11" s="185"/>
      <c r="Q11" s="185"/>
      <c r="R11" s="185"/>
      <c r="S11" s="199"/>
      <c r="T11" s="322">
        <v>0</v>
      </c>
      <c r="U11" s="322"/>
      <c r="V11" s="200">
        <f t="shared" si="0"/>
        <v>0</v>
      </c>
    </row>
    <row r="12" spans="1:22" s="186" customFormat="1">
      <c r="A12" s="197">
        <v>6</v>
      </c>
      <c r="B12" s="1" t="s">
        <v>104</v>
      </c>
      <c r="C12" s="198"/>
      <c r="D12" s="185"/>
      <c r="E12" s="185"/>
      <c r="F12" s="185"/>
      <c r="G12" s="185"/>
      <c r="H12" s="185"/>
      <c r="I12" s="185"/>
      <c r="J12" s="185"/>
      <c r="K12" s="185"/>
      <c r="L12" s="199"/>
      <c r="M12" s="198"/>
      <c r="N12" s="185"/>
      <c r="O12" s="185"/>
      <c r="P12" s="185"/>
      <c r="Q12" s="185"/>
      <c r="R12" s="185"/>
      <c r="S12" s="199"/>
      <c r="T12" s="322">
        <v>0</v>
      </c>
      <c r="U12" s="322"/>
      <c r="V12" s="200">
        <f t="shared" si="0"/>
        <v>0</v>
      </c>
    </row>
    <row r="13" spans="1:22" s="186" customFormat="1">
      <c r="A13" s="197">
        <v>7</v>
      </c>
      <c r="B13" s="1" t="s">
        <v>105</v>
      </c>
      <c r="C13" s="198"/>
      <c r="D13" s="185">
        <v>2003608.66</v>
      </c>
      <c r="E13" s="185"/>
      <c r="F13" s="185"/>
      <c r="G13" s="185"/>
      <c r="H13" s="185"/>
      <c r="I13" s="185"/>
      <c r="J13" s="185"/>
      <c r="K13" s="185"/>
      <c r="L13" s="199"/>
      <c r="M13" s="198"/>
      <c r="N13" s="185"/>
      <c r="O13" s="185"/>
      <c r="P13" s="185"/>
      <c r="Q13" s="185"/>
      <c r="R13" s="185"/>
      <c r="S13" s="199"/>
      <c r="T13" s="322">
        <v>1373516.66</v>
      </c>
      <c r="U13" s="322">
        <v>630092</v>
      </c>
      <c r="V13" s="200">
        <f t="shared" si="0"/>
        <v>2003608.66</v>
      </c>
    </row>
    <row r="14" spans="1:22" s="186" customFormat="1">
      <c r="A14" s="197">
        <v>8</v>
      </c>
      <c r="B14" s="1" t="s">
        <v>106</v>
      </c>
      <c r="C14" s="198"/>
      <c r="D14" s="185"/>
      <c r="E14" s="185"/>
      <c r="F14" s="185"/>
      <c r="G14" s="185"/>
      <c r="H14" s="185"/>
      <c r="I14" s="185"/>
      <c r="J14" s="185"/>
      <c r="K14" s="185"/>
      <c r="L14" s="199"/>
      <c r="M14" s="198"/>
      <c r="N14" s="185"/>
      <c r="O14" s="185"/>
      <c r="P14" s="185"/>
      <c r="Q14" s="185"/>
      <c r="R14" s="185"/>
      <c r="S14" s="199"/>
      <c r="T14" s="322">
        <v>0</v>
      </c>
      <c r="U14" s="322"/>
      <c r="V14" s="200">
        <f t="shared" si="0"/>
        <v>0</v>
      </c>
    </row>
    <row r="15" spans="1:22" s="186" customFormat="1">
      <c r="A15" s="197">
        <v>9</v>
      </c>
      <c r="B15" s="1" t="s">
        <v>107</v>
      </c>
      <c r="C15" s="198"/>
      <c r="D15" s="185"/>
      <c r="E15" s="185"/>
      <c r="F15" s="185"/>
      <c r="G15" s="185"/>
      <c r="H15" s="185"/>
      <c r="I15" s="185"/>
      <c r="J15" s="185"/>
      <c r="K15" s="185"/>
      <c r="L15" s="199"/>
      <c r="M15" s="198"/>
      <c r="N15" s="185"/>
      <c r="O15" s="185"/>
      <c r="P15" s="185"/>
      <c r="Q15" s="185"/>
      <c r="R15" s="185"/>
      <c r="S15" s="199"/>
      <c r="T15" s="322">
        <v>0</v>
      </c>
      <c r="U15" s="322"/>
      <c r="V15" s="200">
        <f t="shared" si="0"/>
        <v>0</v>
      </c>
    </row>
    <row r="16" spans="1:22" s="186" customFormat="1">
      <c r="A16" s="197">
        <v>10</v>
      </c>
      <c r="B16" s="1" t="s">
        <v>108</v>
      </c>
      <c r="C16" s="198"/>
      <c r="D16" s="185"/>
      <c r="E16" s="185"/>
      <c r="F16" s="185"/>
      <c r="G16" s="185"/>
      <c r="H16" s="185"/>
      <c r="I16" s="185"/>
      <c r="J16" s="185"/>
      <c r="K16" s="185"/>
      <c r="L16" s="199"/>
      <c r="M16" s="198"/>
      <c r="N16" s="185"/>
      <c r="O16" s="185"/>
      <c r="P16" s="185"/>
      <c r="Q16" s="185"/>
      <c r="R16" s="185"/>
      <c r="S16" s="199"/>
      <c r="T16" s="322">
        <v>0</v>
      </c>
      <c r="U16" s="322"/>
      <c r="V16" s="200">
        <f t="shared" si="0"/>
        <v>0</v>
      </c>
    </row>
    <row r="17" spans="1:22" s="186" customFormat="1">
      <c r="A17" s="197">
        <v>11</v>
      </c>
      <c r="B17" s="1" t="s">
        <v>109</v>
      </c>
      <c r="C17" s="198"/>
      <c r="D17" s="185"/>
      <c r="E17" s="185"/>
      <c r="F17" s="185"/>
      <c r="G17" s="185"/>
      <c r="H17" s="185"/>
      <c r="I17" s="185"/>
      <c r="J17" s="185"/>
      <c r="K17" s="185"/>
      <c r="L17" s="199"/>
      <c r="M17" s="198"/>
      <c r="N17" s="185"/>
      <c r="O17" s="185"/>
      <c r="P17" s="185"/>
      <c r="Q17" s="185"/>
      <c r="R17" s="185"/>
      <c r="S17" s="199"/>
      <c r="T17" s="322">
        <v>0</v>
      </c>
      <c r="U17" s="322"/>
      <c r="V17" s="200">
        <f t="shared" si="0"/>
        <v>0</v>
      </c>
    </row>
    <row r="18" spans="1:22" s="186" customFormat="1">
      <c r="A18" s="197">
        <v>12</v>
      </c>
      <c r="B18" s="1" t="s">
        <v>110</v>
      </c>
      <c r="C18" s="198"/>
      <c r="D18" s="185"/>
      <c r="E18" s="185"/>
      <c r="F18" s="185"/>
      <c r="G18" s="185"/>
      <c r="H18" s="185"/>
      <c r="I18" s="185"/>
      <c r="J18" s="185"/>
      <c r="K18" s="185"/>
      <c r="L18" s="199"/>
      <c r="M18" s="198"/>
      <c r="N18" s="185"/>
      <c r="O18" s="185"/>
      <c r="P18" s="185"/>
      <c r="Q18" s="185"/>
      <c r="R18" s="185"/>
      <c r="S18" s="199"/>
      <c r="T18" s="322">
        <v>0</v>
      </c>
      <c r="U18" s="322"/>
      <c r="V18" s="200">
        <f t="shared" si="0"/>
        <v>0</v>
      </c>
    </row>
    <row r="19" spans="1:22" s="186" customFormat="1">
      <c r="A19" s="197">
        <v>13</v>
      </c>
      <c r="B19" s="1" t="s">
        <v>111</v>
      </c>
      <c r="C19" s="198"/>
      <c r="D19" s="185"/>
      <c r="E19" s="185"/>
      <c r="F19" s="185"/>
      <c r="G19" s="185"/>
      <c r="H19" s="185"/>
      <c r="I19" s="185"/>
      <c r="J19" s="185"/>
      <c r="K19" s="185"/>
      <c r="L19" s="199"/>
      <c r="M19" s="198"/>
      <c r="N19" s="185"/>
      <c r="O19" s="185"/>
      <c r="P19" s="185"/>
      <c r="Q19" s="185"/>
      <c r="R19" s="185"/>
      <c r="S19" s="199"/>
      <c r="T19" s="322">
        <v>0</v>
      </c>
      <c r="U19" s="322"/>
      <c r="V19" s="200">
        <f t="shared" si="0"/>
        <v>0</v>
      </c>
    </row>
    <row r="20" spans="1:22" s="186" customFormat="1">
      <c r="A20" s="197">
        <v>14</v>
      </c>
      <c r="B20" s="1" t="s">
        <v>112</v>
      </c>
      <c r="C20" s="198"/>
      <c r="D20" s="185">
        <v>1232213.5599999998</v>
      </c>
      <c r="E20" s="185"/>
      <c r="F20" s="185"/>
      <c r="G20" s="185"/>
      <c r="H20" s="185"/>
      <c r="I20" s="185"/>
      <c r="J20" s="185"/>
      <c r="K20" s="185"/>
      <c r="L20" s="199"/>
      <c r="M20" s="198"/>
      <c r="N20" s="185"/>
      <c r="O20" s="185"/>
      <c r="P20" s="185"/>
      <c r="Q20" s="185"/>
      <c r="R20" s="185"/>
      <c r="S20" s="199"/>
      <c r="T20" s="322">
        <v>1232213.5599999998</v>
      </c>
      <c r="U20" s="322"/>
      <c r="V20" s="200">
        <f t="shared" si="0"/>
        <v>1232213.5599999998</v>
      </c>
    </row>
    <row r="21" spans="1:22" ht="13.5" thickBot="1">
      <c r="A21" s="187"/>
      <c r="B21" s="201" t="s">
        <v>113</v>
      </c>
      <c r="C21" s="202">
        <f>SUM(C7:C20)</f>
        <v>0</v>
      </c>
      <c r="D21" s="189">
        <f t="shared" ref="D21:V21" si="1">SUM(D7:D20)</f>
        <v>3235822.2199999997</v>
      </c>
      <c r="E21" s="189">
        <f t="shared" si="1"/>
        <v>0</v>
      </c>
      <c r="F21" s="189">
        <f t="shared" si="1"/>
        <v>0</v>
      </c>
      <c r="G21" s="189">
        <f t="shared" si="1"/>
        <v>0</v>
      </c>
      <c r="H21" s="189">
        <f t="shared" si="1"/>
        <v>0</v>
      </c>
      <c r="I21" s="189">
        <f t="shared" si="1"/>
        <v>0</v>
      </c>
      <c r="J21" s="189">
        <f t="shared" si="1"/>
        <v>0</v>
      </c>
      <c r="K21" s="189">
        <f t="shared" si="1"/>
        <v>0</v>
      </c>
      <c r="L21" s="203">
        <f t="shared" si="1"/>
        <v>0</v>
      </c>
      <c r="M21" s="202">
        <f t="shared" si="1"/>
        <v>0</v>
      </c>
      <c r="N21" s="189">
        <f t="shared" si="1"/>
        <v>0</v>
      </c>
      <c r="O21" s="189">
        <f t="shared" si="1"/>
        <v>0</v>
      </c>
      <c r="P21" s="189">
        <f t="shared" si="1"/>
        <v>0</v>
      </c>
      <c r="Q21" s="189">
        <f t="shared" si="1"/>
        <v>0</v>
      </c>
      <c r="R21" s="189">
        <f t="shared" si="1"/>
        <v>0</v>
      </c>
      <c r="S21" s="203">
        <f>SUM(S7:S20)</f>
        <v>0</v>
      </c>
      <c r="T21" s="203">
        <f>SUM(T7:T20)</f>
        <v>2605730.2199999997</v>
      </c>
      <c r="U21" s="203">
        <f t="shared" ref="U21" si="2">SUM(U7:U20)</f>
        <v>630092</v>
      </c>
      <c r="V21" s="204">
        <f t="shared" si="1"/>
        <v>3235822.2199999997</v>
      </c>
    </row>
    <row r="24" spans="1:22">
      <c r="A24" s="7"/>
      <c r="B24" s="7"/>
      <c r="C24" s="93"/>
      <c r="D24" s="93"/>
      <c r="E24" s="93"/>
    </row>
    <row r="25" spans="1:22">
      <c r="A25" s="205"/>
      <c r="B25" s="205"/>
      <c r="C25" s="7"/>
      <c r="D25" s="93"/>
      <c r="E25" s="93"/>
    </row>
    <row r="26" spans="1:22">
      <c r="A26" s="205"/>
      <c r="B26" s="94"/>
      <c r="C26" s="7"/>
      <c r="D26" s="93"/>
      <c r="E26" s="93"/>
    </row>
    <row r="27" spans="1:22">
      <c r="A27" s="205"/>
      <c r="B27" s="205"/>
      <c r="C27" s="7"/>
      <c r="D27" s="93"/>
      <c r="E27" s="93"/>
    </row>
    <row r="28" spans="1:22">
      <c r="A28" s="205"/>
      <c r="B28" s="94"/>
      <c r="C28" s="7"/>
      <c r="D28" s="93"/>
      <c r="E28" s="9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29" sqref="B29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3" customWidth="1"/>
    <col min="4" max="4" width="14.85546875" style="323" bestFit="1" customWidth="1"/>
    <col min="5" max="5" width="17.7109375" style="323" customWidth="1"/>
    <col min="6" max="6" width="15.85546875" style="323" customWidth="1"/>
    <col min="7" max="7" width="17.42578125" style="323" customWidth="1"/>
    <col min="8" max="8" width="15.28515625" style="323" customWidth="1"/>
    <col min="9" max="16384" width="9.140625" style="54"/>
  </cols>
  <sheetData>
    <row r="1" spans="1:9">
      <c r="A1" s="2" t="s">
        <v>33</v>
      </c>
      <c r="B1" s="4" t="str">
        <f>'Info '!C2</f>
        <v>JSC " Halyk Bank Georgia"</v>
      </c>
    </row>
    <row r="2" spans="1:9">
      <c r="A2" s="2" t="s">
        <v>34</v>
      </c>
      <c r="B2" s="493">
        <f>'1. key ratios '!B2</f>
        <v>43555</v>
      </c>
    </row>
    <row r="4" spans="1:9" ht="13.5" thickBot="1">
      <c r="A4" s="2" t="s">
        <v>262</v>
      </c>
      <c r="B4" s="190" t="s">
        <v>386</v>
      </c>
    </row>
    <row r="5" spans="1:9">
      <c r="A5" s="191"/>
      <c r="B5" s="206"/>
      <c r="C5" s="324" t="s">
        <v>0</v>
      </c>
      <c r="D5" s="324" t="s">
        <v>1</v>
      </c>
      <c r="E5" s="324" t="s">
        <v>2</v>
      </c>
      <c r="F5" s="324" t="s">
        <v>3</v>
      </c>
      <c r="G5" s="325" t="s">
        <v>4</v>
      </c>
      <c r="H5" s="326" t="s">
        <v>8</v>
      </c>
      <c r="I5" s="207"/>
    </row>
    <row r="6" spans="1:9" s="207" customFormat="1" ht="12.75" customHeight="1">
      <c r="A6" s="208"/>
      <c r="B6" s="562" t="s">
        <v>261</v>
      </c>
      <c r="C6" s="564" t="s">
        <v>378</v>
      </c>
      <c r="D6" s="566" t="s">
        <v>377</v>
      </c>
      <c r="E6" s="567"/>
      <c r="F6" s="564" t="s">
        <v>382</v>
      </c>
      <c r="G6" s="564" t="s">
        <v>383</v>
      </c>
      <c r="H6" s="560" t="s">
        <v>381</v>
      </c>
    </row>
    <row r="7" spans="1:9" ht="38.25">
      <c r="A7" s="210"/>
      <c r="B7" s="563"/>
      <c r="C7" s="565"/>
      <c r="D7" s="327" t="s">
        <v>380</v>
      </c>
      <c r="E7" s="327" t="s">
        <v>379</v>
      </c>
      <c r="F7" s="565"/>
      <c r="G7" s="565"/>
      <c r="H7" s="561"/>
      <c r="I7" s="207"/>
    </row>
    <row r="8" spans="1:9">
      <c r="A8" s="208">
        <v>1</v>
      </c>
      <c r="B8" s="1" t="s">
        <v>100</v>
      </c>
      <c r="C8" s="328">
        <v>58910660</v>
      </c>
      <c r="D8" s="329"/>
      <c r="E8" s="328"/>
      <c r="F8" s="328">
        <v>28048137</v>
      </c>
      <c r="G8" s="330">
        <v>28048137</v>
      </c>
      <c r="H8" s="332">
        <f>G8/(C8+E8)</f>
        <v>0.47611310075290281</v>
      </c>
    </row>
    <row r="9" spans="1:9" ht="15" customHeight="1">
      <c r="A9" s="208">
        <v>2</v>
      </c>
      <c r="B9" s="1" t="s">
        <v>101</v>
      </c>
      <c r="C9" s="328">
        <v>0</v>
      </c>
      <c r="D9" s="329">
        <v>0</v>
      </c>
      <c r="E9" s="328">
        <v>0</v>
      </c>
      <c r="F9" s="328">
        <v>0</v>
      </c>
      <c r="G9" s="330">
        <v>0</v>
      </c>
      <c r="H9" s="332"/>
    </row>
    <row r="10" spans="1:9">
      <c r="A10" s="208">
        <v>3</v>
      </c>
      <c r="B10" s="1" t="s">
        <v>280</v>
      </c>
      <c r="C10" s="328"/>
      <c r="D10" s="329"/>
      <c r="E10" s="328"/>
      <c r="F10" s="328">
        <v>0</v>
      </c>
      <c r="G10" s="330"/>
      <c r="H10" s="332"/>
    </row>
    <row r="11" spans="1:9">
      <c r="A11" s="208">
        <v>4</v>
      </c>
      <c r="B11" s="1" t="s">
        <v>102</v>
      </c>
      <c r="C11" s="328"/>
      <c r="D11" s="329"/>
      <c r="E11" s="328"/>
      <c r="F11" s="328">
        <v>0</v>
      </c>
      <c r="G11" s="330"/>
      <c r="H11" s="332"/>
    </row>
    <row r="12" spans="1:9">
      <c r="A12" s="208">
        <v>5</v>
      </c>
      <c r="B12" s="1" t="s">
        <v>103</v>
      </c>
      <c r="C12" s="328"/>
      <c r="D12" s="329"/>
      <c r="E12" s="328"/>
      <c r="F12" s="328">
        <v>0</v>
      </c>
      <c r="G12" s="330"/>
      <c r="H12" s="332"/>
    </row>
    <row r="13" spans="1:9">
      <c r="A13" s="208">
        <v>6</v>
      </c>
      <c r="B13" s="1" t="s">
        <v>104</v>
      </c>
      <c r="C13" s="328">
        <v>15619996</v>
      </c>
      <c r="D13" s="329"/>
      <c r="E13" s="328"/>
      <c r="F13" s="328">
        <v>7079317.5950000007</v>
      </c>
      <c r="G13" s="330">
        <v>7079317.5950000007</v>
      </c>
      <c r="H13" s="332">
        <f t="shared" ref="H13:H21" si="0">G13/(C13+E13)</f>
        <v>0.45322147297604948</v>
      </c>
    </row>
    <row r="14" spans="1:9">
      <c r="A14" s="208">
        <v>7</v>
      </c>
      <c r="B14" s="1" t="s">
        <v>105</v>
      </c>
      <c r="C14" s="328">
        <v>272134419.43000007</v>
      </c>
      <c r="D14" s="329">
        <v>31312793.829999998</v>
      </c>
      <c r="E14" s="328">
        <v>14914570.766000001</v>
      </c>
      <c r="F14" s="328">
        <v>287048990.19600004</v>
      </c>
      <c r="G14" s="330">
        <v>285662381.53600001</v>
      </c>
      <c r="H14" s="332">
        <f t="shared" si="0"/>
        <v>0.99516943550627635</v>
      </c>
    </row>
    <row r="15" spans="1:9">
      <c r="A15" s="208">
        <v>8</v>
      </c>
      <c r="B15" s="1" t="s">
        <v>106</v>
      </c>
      <c r="C15" s="328"/>
      <c r="D15" s="329"/>
      <c r="E15" s="328"/>
      <c r="F15" s="328">
        <v>0</v>
      </c>
      <c r="G15" s="330"/>
      <c r="H15" s="332"/>
    </row>
    <row r="16" spans="1:9">
      <c r="A16" s="208">
        <v>9</v>
      </c>
      <c r="B16" s="1" t="s">
        <v>107</v>
      </c>
      <c r="C16" s="328"/>
      <c r="D16" s="329"/>
      <c r="E16" s="328"/>
      <c r="F16" s="328">
        <v>0</v>
      </c>
      <c r="G16" s="330"/>
      <c r="H16" s="332"/>
    </row>
    <row r="17" spans="1:8">
      <c r="A17" s="208">
        <v>10</v>
      </c>
      <c r="B17" s="1" t="s">
        <v>108</v>
      </c>
      <c r="C17" s="328">
        <v>20713350.609999999</v>
      </c>
      <c r="D17" s="329">
        <v>8617.07</v>
      </c>
      <c r="E17" s="328">
        <v>4308.5349999999999</v>
      </c>
      <c r="F17" s="328">
        <v>20717659.145</v>
      </c>
      <c r="G17" s="330">
        <v>20717659.145</v>
      </c>
      <c r="H17" s="332">
        <f t="shared" si="0"/>
        <v>1</v>
      </c>
    </row>
    <row r="18" spans="1:8">
      <c r="A18" s="208">
        <v>11</v>
      </c>
      <c r="B18" s="1" t="s">
        <v>109</v>
      </c>
      <c r="C18" s="328">
        <v>16982001.920000006</v>
      </c>
      <c r="D18" s="329">
        <v>1277711</v>
      </c>
      <c r="E18" s="328">
        <v>1235851.577</v>
      </c>
      <c r="F18" s="328">
        <v>18534751.622000005</v>
      </c>
      <c r="G18" s="330">
        <v>17917751.622000005</v>
      </c>
      <c r="H18" s="332">
        <f t="shared" si="0"/>
        <v>0.98352704532126034</v>
      </c>
    </row>
    <row r="19" spans="1:8">
      <c r="A19" s="208">
        <v>12</v>
      </c>
      <c r="B19" s="1" t="s">
        <v>110</v>
      </c>
      <c r="C19" s="328"/>
      <c r="D19" s="329"/>
      <c r="E19" s="328"/>
      <c r="F19" s="328">
        <v>0</v>
      </c>
      <c r="G19" s="330"/>
      <c r="H19" s="332"/>
    </row>
    <row r="20" spans="1:8">
      <c r="A20" s="208">
        <v>13</v>
      </c>
      <c r="B20" s="1" t="s">
        <v>256</v>
      </c>
      <c r="C20" s="328"/>
      <c r="D20" s="329"/>
      <c r="E20" s="328"/>
      <c r="F20" s="328">
        <v>0</v>
      </c>
      <c r="G20" s="330"/>
      <c r="H20" s="332"/>
    </row>
    <row r="21" spans="1:8">
      <c r="A21" s="208">
        <v>14</v>
      </c>
      <c r="B21" s="1" t="s">
        <v>112</v>
      </c>
      <c r="C21" s="328">
        <v>95153975.559999943</v>
      </c>
      <c r="D21" s="329">
        <v>1699235.4500000007</v>
      </c>
      <c r="E21" s="328">
        <v>819617.00500000035</v>
      </c>
      <c r="F21" s="328">
        <v>89358701.564999938</v>
      </c>
      <c r="G21" s="330">
        <v>88126488.004999936</v>
      </c>
      <c r="H21" s="332">
        <f t="shared" si="0"/>
        <v>0.91823683629759512</v>
      </c>
    </row>
    <row r="22" spans="1:8" ht="13.5" thickBot="1">
      <c r="A22" s="211"/>
      <c r="B22" s="212" t="s">
        <v>113</v>
      </c>
      <c r="C22" s="331">
        <f>SUM(C8:C21)</f>
        <v>479514403.52000004</v>
      </c>
      <c r="D22" s="331">
        <f>SUM(D8:D21)</f>
        <v>34298357.350000001</v>
      </c>
      <c r="E22" s="331">
        <f>SUM(E8:E21)</f>
        <v>16974347.883000001</v>
      </c>
      <c r="F22" s="331">
        <f>SUM(F8:F21)</f>
        <v>450787557.12299991</v>
      </c>
      <c r="G22" s="331">
        <f>SUM(G8:G21)</f>
        <v>447551734.90299994</v>
      </c>
      <c r="H22" s="333">
        <f>G22/(C22+E22)</f>
        <v>0.90143378603903568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32" sqref="B32"/>
    </sheetView>
  </sheetViews>
  <sheetFormatPr defaultColWidth="9.140625" defaultRowHeight="12.75"/>
  <cols>
    <col min="1" max="1" width="10.5703125" style="323" bestFit="1" customWidth="1"/>
    <col min="2" max="2" width="104.140625" style="323" customWidth="1"/>
    <col min="3" max="3" width="11" style="323" bestFit="1" customWidth="1"/>
    <col min="4" max="5" width="12" style="323" bestFit="1" customWidth="1"/>
    <col min="6" max="8" width="11" style="323" bestFit="1" customWidth="1"/>
    <col min="9" max="11" width="13.5703125" style="323" bestFit="1" customWidth="1"/>
    <col min="12" max="16384" width="9.140625" style="323"/>
  </cols>
  <sheetData>
    <row r="1" spans="1:11">
      <c r="A1" s="323" t="s">
        <v>33</v>
      </c>
      <c r="B1" s="323" t="str">
        <f>'Info '!C2</f>
        <v>JSC " Halyk Bank Georgia"</v>
      </c>
    </row>
    <row r="2" spans="1:11">
      <c r="A2" s="323" t="s">
        <v>34</v>
      </c>
      <c r="B2" s="493">
        <f>'1. key ratios '!B2</f>
        <v>43555</v>
      </c>
      <c r="C2" s="350"/>
      <c r="D2" s="350"/>
    </row>
    <row r="3" spans="1:11">
      <c r="B3" s="350"/>
      <c r="C3" s="350"/>
      <c r="D3" s="350"/>
    </row>
    <row r="4" spans="1:11" ht="13.5" thickBot="1">
      <c r="A4" s="323" t="s">
        <v>258</v>
      </c>
      <c r="B4" s="377" t="s">
        <v>387</v>
      </c>
      <c r="C4" s="350"/>
      <c r="D4" s="350"/>
    </row>
    <row r="5" spans="1:11" ht="30" customHeight="1">
      <c r="A5" s="568"/>
      <c r="B5" s="569"/>
      <c r="C5" s="570" t="s">
        <v>440</v>
      </c>
      <c r="D5" s="570"/>
      <c r="E5" s="570"/>
      <c r="F5" s="570" t="s">
        <v>441</v>
      </c>
      <c r="G5" s="570"/>
      <c r="H5" s="570"/>
      <c r="I5" s="570" t="s">
        <v>442</v>
      </c>
      <c r="J5" s="570"/>
      <c r="K5" s="571"/>
    </row>
    <row r="6" spans="1:11">
      <c r="A6" s="351"/>
      <c r="B6" s="352"/>
      <c r="C6" s="61" t="s">
        <v>72</v>
      </c>
      <c r="D6" s="61" t="s">
        <v>73</v>
      </c>
      <c r="E6" s="61" t="s">
        <v>74</v>
      </c>
      <c r="F6" s="61" t="s">
        <v>72</v>
      </c>
      <c r="G6" s="61" t="s">
        <v>73</v>
      </c>
      <c r="H6" s="61" t="s">
        <v>74</v>
      </c>
      <c r="I6" s="61" t="s">
        <v>72</v>
      </c>
      <c r="J6" s="61" t="s">
        <v>73</v>
      </c>
      <c r="K6" s="61" t="s">
        <v>74</v>
      </c>
    </row>
    <row r="7" spans="1:11">
      <c r="A7" s="353" t="s">
        <v>390</v>
      </c>
      <c r="B7" s="354"/>
      <c r="C7" s="354"/>
      <c r="D7" s="354"/>
      <c r="E7" s="354"/>
      <c r="F7" s="354"/>
      <c r="G7" s="354"/>
      <c r="H7" s="354"/>
      <c r="I7" s="354"/>
      <c r="J7" s="354"/>
      <c r="K7" s="355"/>
    </row>
    <row r="8" spans="1:11">
      <c r="A8" s="356">
        <v>1</v>
      </c>
      <c r="B8" s="357" t="s">
        <v>388</v>
      </c>
      <c r="C8" s="496"/>
      <c r="D8" s="496"/>
      <c r="E8" s="496"/>
      <c r="F8" s="497">
        <v>34050233.265666671</v>
      </c>
      <c r="G8" s="497">
        <v>40666510.641666666</v>
      </c>
      <c r="H8" s="498">
        <v>74716743.907333329</v>
      </c>
      <c r="I8" s="499">
        <v>28543496.258166667</v>
      </c>
      <c r="J8" s="499">
        <v>26231438.451499999</v>
      </c>
      <c r="K8" s="500">
        <v>54774934.709666669</v>
      </c>
    </row>
    <row r="9" spans="1:11">
      <c r="A9" s="353" t="s">
        <v>391</v>
      </c>
      <c r="B9" s="354"/>
      <c r="C9" s="501"/>
      <c r="D9" s="501"/>
      <c r="E9" s="501"/>
      <c r="F9" s="502"/>
      <c r="G9" s="502"/>
      <c r="H9" s="502"/>
      <c r="I9" s="501"/>
      <c r="J9" s="501"/>
      <c r="K9" s="503">
        <v>0</v>
      </c>
    </row>
    <row r="10" spans="1:11">
      <c r="A10" s="359">
        <v>2</v>
      </c>
      <c r="B10" s="360" t="s">
        <v>399</v>
      </c>
      <c r="C10" s="504">
        <v>4829939.0948333349</v>
      </c>
      <c r="D10" s="497">
        <v>16133600.520333327</v>
      </c>
      <c r="E10" s="498">
        <v>16133600.520333327</v>
      </c>
      <c r="F10" s="497">
        <v>17993138.589545835</v>
      </c>
      <c r="G10" s="497">
        <v>19750049.622741662</v>
      </c>
      <c r="H10" s="498">
        <v>37743188.212287501</v>
      </c>
      <c r="I10" s="505">
        <v>280952.99385833356</v>
      </c>
      <c r="J10" s="505">
        <v>1469764.2784749998</v>
      </c>
      <c r="K10" s="506">
        <v>1750717.2723333333</v>
      </c>
    </row>
    <row r="11" spans="1:11">
      <c r="A11" s="359">
        <v>3</v>
      </c>
      <c r="B11" s="360" t="s">
        <v>393</v>
      </c>
      <c r="C11" s="504">
        <v>34459125.353666648</v>
      </c>
      <c r="D11" s="497">
        <v>317369549.17633331</v>
      </c>
      <c r="E11" s="498">
        <v>351828674.52999997</v>
      </c>
      <c r="F11" s="497">
        <v>1062831.0329908344</v>
      </c>
      <c r="G11" s="497">
        <v>6356219.2729483321</v>
      </c>
      <c r="H11" s="498">
        <v>7419050.3059391668</v>
      </c>
      <c r="I11" s="505">
        <v>12607897.172399994</v>
      </c>
      <c r="J11" s="505">
        <v>12118200.925349994</v>
      </c>
      <c r="K11" s="506">
        <v>24726098.097749997</v>
      </c>
    </row>
    <row r="12" spans="1:11">
      <c r="A12" s="359">
        <v>4</v>
      </c>
      <c r="B12" s="360" t="s">
        <v>394</v>
      </c>
      <c r="C12" s="504"/>
      <c r="D12" s="497"/>
      <c r="E12" s="498">
        <v>0</v>
      </c>
      <c r="F12" s="507"/>
      <c r="G12" s="507"/>
      <c r="H12" s="498">
        <v>0</v>
      </c>
      <c r="I12" s="505"/>
      <c r="J12" s="505"/>
      <c r="K12" s="506">
        <v>0</v>
      </c>
    </row>
    <row r="13" spans="1:11">
      <c r="A13" s="359">
        <v>5</v>
      </c>
      <c r="B13" s="360" t="s">
        <v>402</v>
      </c>
      <c r="C13" s="504">
        <v>14185927.275833329</v>
      </c>
      <c r="D13" s="497">
        <v>23967417.145166662</v>
      </c>
      <c r="E13" s="498">
        <v>38153344.420999996</v>
      </c>
      <c r="F13" s="497">
        <v>3219423.5799233322</v>
      </c>
      <c r="G13" s="497">
        <v>9595839.2532549966</v>
      </c>
      <c r="H13" s="498">
        <v>12815262.833178328</v>
      </c>
      <c r="I13" s="505">
        <v>983994.25150833314</v>
      </c>
      <c r="J13" s="505">
        <v>2290592.0333333337</v>
      </c>
      <c r="K13" s="506">
        <v>3274586.2848416669</v>
      </c>
    </row>
    <row r="14" spans="1:11">
      <c r="A14" s="359">
        <v>6</v>
      </c>
      <c r="B14" s="360" t="s">
        <v>435</v>
      </c>
      <c r="C14" s="504"/>
      <c r="D14" s="497"/>
      <c r="E14" s="498">
        <v>0</v>
      </c>
      <c r="F14" s="507"/>
      <c r="G14" s="507"/>
      <c r="H14" s="498">
        <v>0</v>
      </c>
      <c r="I14" s="505"/>
      <c r="J14" s="505"/>
      <c r="K14" s="506">
        <v>0</v>
      </c>
    </row>
    <row r="15" spans="1:11">
      <c r="A15" s="359">
        <v>7</v>
      </c>
      <c r="B15" s="360" t="s">
        <v>436</v>
      </c>
      <c r="C15" s="504">
        <v>1823068.4370000002</v>
      </c>
      <c r="D15" s="497">
        <v>10770128.161499999</v>
      </c>
      <c r="E15" s="498">
        <v>12593196.598499997</v>
      </c>
      <c r="F15" s="497">
        <v>430473.66333333333</v>
      </c>
      <c r="G15" s="497">
        <v>800713.5778333334</v>
      </c>
      <c r="H15" s="498">
        <v>1231187.2411666666</v>
      </c>
      <c r="I15" s="505">
        <v>430473.66333333333</v>
      </c>
      <c r="J15" s="505">
        <v>800713.5778333334</v>
      </c>
      <c r="K15" s="506">
        <v>1231187.2411666666</v>
      </c>
    </row>
    <row r="16" spans="1:11">
      <c r="A16" s="359">
        <v>8</v>
      </c>
      <c r="B16" s="361" t="s">
        <v>395</v>
      </c>
      <c r="C16" s="508">
        <v>55298060.161333315</v>
      </c>
      <c r="D16" s="508">
        <v>368240695.00333333</v>
      </c>
      <c r="E16" s="508">
        <v>418708816.06983334</v>
      </c>
      <c r="F16" s="508">
        <v>23204805.459126666</v>
      </c>
      <c r="G16" s="508">
        <v>36502821.726778321</v>
      </c>
      <c r="H16" s="508">
        <v>59707627.185904987</v>
      </c>
      <c r="I16" s="509">
        <v>14410531.414433327</v>
      </c>
      <c r="J16" s="509">
        <v>23458819.54665833</v>
      </c>
      <c r="K16" s="506">
        <v>37869350.961091653</v>
      </c>
    </row>
    <row r="17" spans="1:11">
      <c r="A17" s="353" t="s">
        <v>392</v>
      </c>
      <c r="B17" s="354"/>
      <c r="C17" s="502">
        <v>0</v>
      </c>
      <c r="D17" s="502">
        <v>0</v>
      </c>
      <c r="E17" s="502">
        <v>0</v>
      </c>
      <c r="F17" s="502">
        <v>0</v>
      </c>
      <c r="G17" s="502">
        <v>0</v>
      </c>
      <c r="H17" s="502">
        <v>0</v>
      </c>
      <c r="I17" s="501">
        <v>0</v>
      </c>
      <c r="J17" s="501">
        <v>0</v>
      </c>
      <c r="K17" s="503">
        <v>0</v>
      </c>
    </row>
    <row r="18" spans="1:11">
      <c r="A18" s="359">
        <v>9</v>
      </c>
      <c r="B18" s="360" t="s">
        <v>398</v>
      </c>
      <c r="C18" s="510"/>
      <c r="D18" s="507"/>
      <c r="E18" s="507">
        <v>0</v>
      </c>
      <c r="F18" s="507"/>
      <c r="G18" s="507"/>
      <c r="H18" s="497">
        <v>0</v>
      </c>
      <c r="I18" s="505"/>
      <c r="J18" s="505"/>
      <c r="K18" s="506">
        <v>0</v>
      </c>
    </row>
    <row r="19" spans="1:11">
      <c r="A19" s="359">
        <v>10</v>
      </c>
      <c r="B19" s="360" t="s">
        <v>437</v>
      </c>
      <c r="C19" s="504">
        <v>88114855.989500001</v>
      </c>
      <c r="D19" s="497">
        <v>270717332.97616673</v>
      </c>
      <c r="E19" s="498">
        <v>358832188.96566665</v>
      </c>
      <c r="F19" s="497">
        <v>2065800.9988333331</v>
      </c>
      <c r="G19" s="497">
        <v>2866930.6154166665</v>
      </c>
      <c r="H19" s="498">
        <v>4932731.6142499996</v>
      </c>
      <c r="I19" s="505">
        <v>7572538.0063333306</v>
      </c>
      <c r="J19" s="505">
        <v>18469837.256916665</v>
      </c>
      <c r="K19" s="506">
        <v>26042375.263249993</v>
      </c>
    </row>
    <row r="20" spans="1:11">
      <c r="A20" s="359">
        <v>11</v>
      </c>
      <c r="B20" s="360" t="s">
        <v>397</v>
      </c>
      <c r="C20" s="504">
        <v>1646213.9599999997</v>
      </c>
      <c r="D20" s="497">
        <v>3276778.9825000004</v>
      </c>
      <c r="E20" s="498">
        <v>4922992.9424999999</v>
      </c>
      <c r="F20" s="497">
        <v>119971.11625000011</v>
      </c>
      <c r="G20" s="507">
        <v>0</v>
      </c>
      <c r="H20" s="498">
        <v>119971.11625000011</v>
      </c>
      <c r="I20" s="505">
        <v>119971.11625000011</v>
      </c>
      <c r="J20" s="505">
        <v>0</v>
      </c>
      <c r="K20" s="506">
        <v>119971.11625000011</v>
      </c>
    </row>
    <row r="21" spans="1:11" ht="13.5" thickBot="1">
      <c r="A21" s="362">
        <v>12</v>
      </c>
      <c r="B21" s="363" t="s">
        <v>396</v>
      </c>
      <c r="C21" s="511">
        <v>89761069.949499995</v>
      </c>
      <c r="D21" s="511">
        <v>273994111.95866674</v>
      </c>
      <c r="E21" s="511">
        <v>363755181.90816665</v>
      </c>
      <c r="F21" s="511">
        <v>2185772.1150833331</v>
      </c>
      <c r="G21" s="511">
        <v>2866930.6154166665</v>
      </c>
      <c r="H21" s="511">
        <v>5052702.7304999996</v>
      </c>
      <c r="I21" s="512">
        <v>7692509.1225833306</v>
      </c>
      <c r="J21" s="512">
        <v>18469837.256916665</v>
      </c>
      <c r="K21" s="513">
        <v>26162346.379499994</v>
      </c>
    </row>
    <row r="22" spans="1:11" ht="38.25" customHeight="1" thickBot="1">
      <c r="A22" s="364"/>
      <c r="B22" s="365"/>
      <c r="C22" s="365"/>
      <c r="D22" s="365"/>
      <c r="E22" s="365"/>
      <c r="F22" s="572" t="s">
        <v>439</v>
      </c>
      <c r="G22" s="570"/>
      <c r="H22" s="570"/>
      <c r="I22" s="572" t="s">
        <v>403</v>
      </c>
      <c r="J22" s="570"/>
      <c r="K22" s="571"/>
    </row>
    <row r="23" spans="1:11">
      <c r="A23" s="366">
        <v>13</v>
      </c>
      <c r="B23" s="367" t="s">
        <v>388</v>
      </c>
      <c r="C23" s="368"/>
      <c r="D23" s="368"/>
      <c r="E23" s="368"/>
      <c r="F23" s="514">
        <v>34050233.265666671</v>
      </c>
      <c r="G23" s="514">
        <v>40666510.641666666</v>
      </c>
      <c r="H23" s="515">
        <v>74716743.907333329</v>
      </c>
      <c r="I23" s="514">
        <v>28543496.258166667</v>
      </c>
      <c r="J23" s="514">
        <v>26231438.451499999</v>
      </c>
      <c r="K23" s="515">
        <v>54774934.709666669</v>
      </c>
    </row>
    <row r="24" spans="1:11" ht="13.5" thickBot="1">
      <c r="A24" s="369">
        <v>14</v>
      </c>
      <c r="B24" s="370" t="s">
        <v>400</v>
      </c>
      <c r="C24" s="371"/>
      <c r="D24" s="372"/>
      <c r="E24" s="373"/>
      <c r="F24" s="514">
        <v>21019033.344043333</v>
      </c>
      <c r="G24" s="514">
        <v>33635891.111361653</v>
      </c>
      <c r="H24" s="515">
        <v>54654924.455404989</v>
      </c>
      <c r="I24" s="514">
        <v>6718022.291849995</v>
      </c>
      <c r="J24" s="514">
        <v>5864704.8866645824</v>
      </c>
      <c r="K24" s="515">
        <v>11707004.581591658</v>
      </c>
    </row>
    <row r="25" spans="1:11" ht="13.5" thickBot="1">
      <c r="A25" s="374">
        <v>15</v>
      </c>
      <c r="B25" s="375" t="s">
        <v>401</v>
      </c>
      <c r="C25" s="376"/>
      <c r="D25" s="376"/>
      <c r="E25" s="376"/>
      <c r="F25" s="516">
        <v>1.6199714186816445</v>
      </c>
      <c r="G25" s="516">
        <v>1.2090213548090059</v>
      </c>
      <c r="H25" s="516">
        <v>1.3670633461088677</v>
      </c>
      <c r="I25" s="516">
        <v>4.2487945139441354</v>
      </c>
      <c r="J25" s="516">
        <v>4.4727635846001679</v>
      </c>
      <c r="K25" s="516">
        <v>4.6788172267221908</v>
      </c>
    </row>
    <row r="27" spans="1:11" ht="25.5">
      <c r="B27" s="349" t="s">
        <v>438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23" sqref="F23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33</v>
      </c>
      <c r="B1" s="4" t="str">
        <f>'Info '!C2</f>
        <v>JSC " Halyk Bank Georgia"</v>
      </c>
    </row>
    <row r="2" spans="1:14" ht="14.25" customHeight="1">
      <c r="A2" s="4" t="s">
        <v>34</v>
      </c>
      <c r="B2" s="493">
        <f>'1. key ratios '!B2</f>
        <v>43555</v>
      </c>
    </row>
    <row r="3" spans="1:14" ht="14.25" customHeight="1"/>
    <row r="4" spans="1:14" ht="13.5" thickBot="1">
      <c r="A4" s="4" t="s">
        <v>274</v>
      </c>
      <c r="B4" s="286" t="s">
        <v>31</v>
      </c>
    </row>
    <row r="5" spans="1:14" s="218" customFormat="1">
      <c r="A5" s="214"/>
      <c r="B5" s="215"/>
      <c r="C5" s="216" t="s">
        <v>0</v>
      </c>
      <c r="D5" s="216" t="s">
        <v>1</v>
      </c>
      <c r="E5" s="216" t="s">
        <v>2</v>
      </c>
      <c r="F5" s="216" t="s">
        <v>3</v>
      </c>
      <c r="G5" s="216" t="s">
        <v>4</v>
      </c>
      <c r="H5" s="216" t="s">
        <v>8</v>
      </c>
      <c r="I5" s="216" t="s">
        <v>11</v>
      </c>
      <c r="J5" s="216" t="s">
        <v>12</v>
      </c>
      <c r="K5" s="216" t="s">
        <v>13</v>
      </c>
      <c r="L5" s="216" t="s">
        <v>14</v>
      </c>
      <c r="M5" s="216" t="s">
        <v>15</v>
      </c>
      <c r="N5" s="217" t="s">
        <v>16</v>
      </c>
    </row>
    <row r="6" spans="1:14" ht="25.5">
      <c r="A6" s="219"/>
      <c r="B6" s="220"/>
      <c r="C6" s="221" t="s">
        <v>273</v>
      </c>
      <c r="D6" s="222" t="s">
        <v>272</v>
      </c>
      <c r="E6" s="223" t="s">
        <v>271</v>
      </c>
      <c r="F6" s="224">
        <v>0</v>
      </c>
      <c r="G6" s="224">
        <v>0.2</v>
      </c>
      <c r="H6" s="224">
        <v>0.35</v>
      </c>
      <c r="I6" s="224">
        <v>0.5</v>
      </c>
      <c r="J6" s="224">
        <v>0.75</v>
      </c>
      <c r="K6" s="224">
        <v>1</v>
      </c>
      <c r="L6" s="224">
        <v>1.5</v>
      </c>
      <c r="M6" s="224">
        <v>2.5</v>
      </c>
      <c r="N6" s="285" t="s">
        <v>286</v>
      </c>
    </row>
    <row r="7" spans="1:14" ht="15">
      <c r="A7" s="225">
        <v>1</v>
      </c>
      <c r="B7" s="226" t="s">
        <v>270</v>
      </c>
      <c r="C7" s="227">
        <f>SUM(C8:C13)</f>
        <v>5397800</v>
      </c>
      <c r="D7" s="220"/>
      <c r="E7" s="228">
        <f t="shared" ref="E7:M7" si="0">SUM(E8:E13)</f>
        <v>107956</v>
      </c>
      <c r="F7" s="229">
        <f>SUM(F8:F13)</f>
        <v>0</v>
      </c>
      <c r="G7" s="229">
        <f t="shared" si="0"/>
        <v>0</v>
      </c>
      <c r="H7" s="229">
        <f t="shared" si="0"/>
        <v>0</v>
      </c>
      <c r="I7" s="229">
        <f t="shared" si="0"/>
        <v>0</v>
      </c>
      <c r="J7" s="229">
        <f t="shared" si="0"/>
        <v>0</v>
      </c>
      <c r="K7" s="229">
        <f t="shared" si="0"/>
        <v>107956</v>
      </c>
      <c r="L7" s="229">
        <f t="shared" si="0"/>
        <v>0</v>
      </c>
      <c r="M7" s="229">
        <f t="shared" si="0"/>
        <v>0</v>
      </c>
      <c r="N7" s="230">
        <f>SUM(N8:N13)</f>
        <v>107956</v>
      </c>
    </row>
    <row r="8" spans="1:14" ht="14.25">
      <c r="A8" s="225">
        <v>1.1000000000000001</v>
      </c>
      <c r="B8" s="231" t="s">
        <v>268</v>
      </c>
      <c r="C8" s="229">
        <v>5397800</v>
      </c>
      <c r="D8" s="232">
        <v>0.02</v>
      </c>
      <c r="E8" s="228">
        <f>C8*D8</f>
        <v>107956</v>
      </c>
      <c r="F8" s="229"/>
      <c r="G8" s="229"/>
      <c r="H8" s="229"/>
      <c r="I8" s="229"/>
      <c r="J8" s="229"/>
      <c r="K8" s="229">
        <v>107956</v>
      </c>
      <c r="L8" s="229"/>
      <c r="M8" s="229"/>
      <c r="N8" s="230">
        <f>SUMPRODUCT($F$6:$M$6,F8:M8)</f>
        <v>107956</v>
      </c>
    </row>
    <row r="9" spans="1:14" ht="14.25">
      <c r="A9" s="225">
        <v>1.2</v>
      </c>
      <c r="B9" s="231" t="s">
        <v>267</v>
      </c>
      <c r="C9" s="229">
        <v>0</v>
      </c>
      <c r="D9" s="232">
        <v>0.05</v>
      </c>
      <c r="E9" s="228">
        <f>C9*D9</f>
        <v>0</v>
      </c>
      <c r="F9" s="229"/>
      <c r="G9" s="229"/>
      <c r="H9" s="229"/>
      <c r="I9" s="229"/>
      <c r="J9" s="229"/>
      <c r="K9" s="229"/>
      <c r="L9" s="229"/>
      <c r="M9" s="229"/>
      <c r="N9" s="230">
        <f t="shared" ref="N9:N12" si="1">SUMPRODUCT($F$6:$M$6,F9:M9)</f>
        <v>0</v>
      </c>
    </row>
    <row r="10" spans="1:14" ht="14.25">
      <c r="A10" s="225">
        <v>1.3</v>
      </c>
      <c r="B10" s="231" t="s">
        <v>266</v>
      </c>
      <c r="C10" s="229">
        <v>0</v>
      </c>
      <c r="D10" s="232">
        <v>0.08</v>
      </c>
      <c r="E10" s="228">
        <f>C10*D10</f>
        <v>0</v>
      </c>
      <c r="F10" s="229"/>
      <c r="G10" s="229"/>
      <c r="H10" s="229"/>
      <c r="I10" s="229"/>
      <c r="J10" s="229"/>
      <c r="K10" s="229"/>
      <c r="L10" s="229"/>
      <c r="M10" s="229"/>
      <c r="N10" s="230">
        <f>SUMPRODUCT($F$6:$M$6,F10:M10)</f>
        <v>0</v>
      </c>
    </row>
    <row r="11" spans="1:14" ht="14.25">
      <c r="A11" s="225">
        <v>1.4</v>
      </c>
      <c r="B11" s="231" t="s">
        <v>265</v>
      </c>
      <c r="C11" s="229">
        <v>0</v>
      </c>
      <c r="D11" s="232">
        <v>0.11</v>
      </c>
      <c r="E11" s="228">
        <f>C11*D11</f>
        <v>0</v>
      </c>
      <c r="F11" s="229"/>
      <c r="G11" s="229"/>
      <c r="H11" s="229"/>
      <c r="I11" s="229"/>
      <c r="J11" s="229"/>
      <c r="K11" s="229"/>
      <c r="L11" s="229"/>
      <c r="M11" s="229"/>
      <c r="N11" s="230">
        <f t="shared" si="1"/>
        <v>0</v>
      </c>
    </row>
    <row r="12" spans="1:14" ht="14.25">
      <c r="A12" s="225">
        <v>1.5</v>
      </c>
      <c r="B12" s="231" t="s">
        <v>264</v>
      </c>
      <c r="C12" s="229">
        <v>0</v>
      </c>
      <c r="D12" s="232">
        <v>0.14000000000000001</v>
      </c>
      <c r="E12" s="228">
        <f>C12*D12</f>
        <v>0</v>
      </c>
      <c r="F12" s="229"/>
      <c r="G12" s="229"/>
      <c r="H12" s="229"/>
      <c r="I12" s="229"/>
      <c r="J12" s="229"/>
      <c r="K12" s="229"/>
      <c r="L12" s="229"/>
      <c r="M12" s="229"/>
      <c r="N12" s="230">
        <f t="shared" si="1"/>
        <v>0</v>
      </c>
    </row>
    <row r="13" spans="1:14" ht="14.25">
      <c r="A13" s="225">
        <v>1.6</v>
      </c>
      <c r="B13" s="233" t="s">
        <v>263</v>
      </c>
      <c r="C13" s="229">
        <v>0</v>
      </c>
      <c r="D13" s="234"/>
      <c r="E13" s="229"/>
      <c r="F13" s="229"/>
      <c r="G13" s="229"/>
      <c r="H13" s="229"/>
      <c r="I13" s="229"/>
      <c r="J13" s="229"/>
      <c r="K13" s="229"/>
      <c r="L13" s="229"/>
      <c r="M13" s="229"/>
      <c r="N13" s="230">
        <f>SUMPRODUCT($F$6:$M$6,F13:M13)</f>
        <v>0</v>
      </c>
    </row>
    <row r="14" spans="1:14" ht="15">
      <c r="A14" s="225">
        <v>2</v>
      </c>
      <c r="B14" s="235" t="s">
        <v>269</v>
      </c>
      <c r="C14" s="227">
        <f>SUM(C15:C20)</f>
        <v>0</v>
      </c>
      <c r="D14" s="220"/>
      <c r="E14" s="228">
        <f t="shared" ref="E14:M14" si="2">SUM(E15:E20)</f>
        <v>0</v>
      </c>
      <c r="F14" s="229">
        <f t="shared" si="2"/>
        <v>0</v>
      </c>
      <c r="G14" s="229">
        <f t="shared" si="2"/>
        <v>0</v>
      </c>
      <c r="H14" s="229">
        <f t="shared" si="2"/>
        <v>0</v>
      </c>
      <c r="I14" s="229">
        <f t="shared" si="2"/>
        <v>0</v>
      </c>
      <c r="J14" s="229">
        <f t="shared" si="2"/>
        <v>0</v>
      </c>
      <c r="K14" s="229">
        <f t="shared" si="2"/>
        <v>0</v>
      </c>
      <c r="L14" s="229">
        <f t="shared" si="2"/>
        <v>0</v>
      </c>
      <c r="M14" s="229">
        <f t="shared" si="2"/>
        <v>0</v>
      </c>
      <c r="N14" s="230">
        <f>SUM(N15:N20)</f>
        <v>0</v>
      </c>
    </row>
    <row r="15" spans="1:14" ht="14.25">
      <c r="A15" s="225">
        <v>2.1</v>
      </c>
      <c r="B15" s="233" t="s">
        <v>268</v>
      </c>
      <c r="C15" s="229"/>
      <c r="D15" s="232">
        <v>5.0000000000000001E-3</v>
      </c>
      <c r="E15" s="228">
        <f>C15*D15</f>
        <v>0</v>
      </c>
      <c r="F15" s="229"/>
      <c r="G15" s="229"/>
      <c r="H15" s="229"/>
      <c r="I15" s="229"/>
      <c r="J15" s="229"/>
      <c r="K15" s="229"/>
      <c r="L15" s="229"/>
      <c r="M15" s="229"/>
      <c r="N15" s="230">
        <f>SUMPRODUCT($F$6:$M$6,F15:M15)</f>
        <v>0</v>
      </c>
    </row>
    <row r="16" spans="1:14" ht="14.25">
      <c r="A16" s="225">
        <v>2.2000000000000002</v>
      </c>
      <c r="B16" s="233" t="s">
        <v>267</v>
      </c>
      <c r="C16" s="229"/>
      <c r="D16" s="232">
        <v>0.01</v>
      </c>
      <c r="E16" s="228">
        <f>C16*D16</f>
        <v>0</v>
      </c>
      <c r="F16" s="229"/>
      <c r="G16" s="229"/>
      <c r="H16" s="229"/>
      <c r="I16" s="229"/>
      <c r="J16" s="229"/>
      <c r="K16" s="229"/>
      <c r="L16" s="229"/>
      <c r="M16" s="229"/>
      <c r="N16" s="230">
        <f t="shared" ref="N16:N20" si="3">SUMPRODUCT($F$6:$M$6,F16:M16)</f>
        <v>0</v>
      </c>
    </row>
    <row r="17" spans="1:14" ht="14.25">
      <c r="A17" s="225">
        <v>2.2999999999999998</v>
      </c>
      <c r="B17" s="233" t="s">
        <v>266</v>
      </c>
      <c r="C17" s="229"/>
      <c r="D17" s="232">
        <v>0.02</v>
      </c>
      <c r="E17" s="228">
        <f>C17*D17</f>
        <v>0</v>
      </c>
      <c r="F17" s="229"/>
      <c r="G17" s="229"/>
      <c r="H17" s="229"/>
      <c r="I17" s="229"/>
      <c r="J17" s="229"/>
      <c r="K17" s="229"/>
      <c r="L17" s="229"/>
      <c r="M17" s="229"/>
      <c r="N17" s="230">
        <f t="shared" si="3"/>
        <v>0</v>
      </c>
    </row>
    <row r="18" spans="1:14" ht="14.25">
      <c r="A18" s="225">
        <v>2.4</v>
      </c>
      <c r="B18" s="233" t="s">
        <v>265</v>
      </c>
      <c r="C18" s="229"/>
      <c r="D18" s="232">
        <v>0.03</v>
      </c>
      <c r="E18" s="228">
        <f>C18*D18</f>
        <v>0</v>
      </c>
      <c r="F18" s="229"/>
      <c r="G18" s="229"/>
      <c r="H18" s="229"/>
      <c r="I18" s="229"/>
      <c r="J18" s="229"/>
      <c r="K18" s="229"/>
      <c r="L18" s="229"/>
      <c r="M18" s="229"/>
      <c r="N18" s="230">
        <f t="shared" si="3"/>
        <v>0</v>
      </c>
    </row>
    <row r="19" spans="1:14" ht="14.25">
      <c r="A19" s="225">
        <v>2.5</v>
      </c>
      <c r="B19" s="233" t="s">
        <v>264</v>
      </c>
      <c r="C19" s="229"/>
      <c r="D19" s="232">
        <v>0.04</v>
      </c>
      <c r="E19" s="228">
        <f>C19*D19</f>
        <v>0</v>
      </c>
      <c r="F19" s="229"/>
      <c r="G19" s="229"/>
      <c r="H19" s="229"/>
      <c r="I19" s="229"/>
      <c r="J19" s="229"/>
      <c r="K19" s="229"/>
      <c r="L19" s="229"/>
      <c r="M19" s="229"/>
      <c r="N19" s="230">
        <f t="shared" si="3"/>
        <v>0</v>
      </c>
    </row>
    <row r="20" spans="1:14" ht="14.25">
      <c r="A20" s="225">
        <v>2.6</v>
      </c>
      <c r="B20" s="233" t="s">
        <v>263</v>
      </c>
      <c r="C20" s="229"/>
      <c r="D20" s="234"/>
      <c r="E20" s="236"/>
      <c r="F20" s="229"/>
      <c r="G20" s="229"/>
      <c r="H20" s="229"/>
      <c r="I20" s="229"/>
      <c r="J20" s="229"/>
      <c r="K20" s="229"/>
      <c r="L20" s="229"/>
      <c r="M20" s="229"/>
      <c r="N20" s="230">
        <f t="shared" si="3"/>
        <v>0</v>
      </c>
    </row>
    <row r="21" spans="1:14" ht="15.75" thickBot="1">
      <c r="A21" s="237"/>
      <c r="B21" s="238" t="s">
        <v>113</v>
      </c>
      <c r="C21" s="213">
        <f>C14+C7</f>
        <v>5397800</v>
      </c>
      <c r="D21" s="239"/>
      <c r="E21" s="240">
        <f>E14+E7</f>
        <v>107956</v>
      </c>
      <c r="F21" s="241">
        <f>F7+F14</f>
        <v>0</v>
      </c>
      <c r="G21" s="241">
        <f t="shared" ref="G21:L21" si="4">G7+G14</f>
        <v>0</v>
      </c>
      <c r="H21" s="241">
        <f t="shared" si="4"/>
        <v>0</v>
      </c>
      <c r="I21" s="241">
        <f t="shared" si="4"/>
        <v>0</v>
      </c>
      <c r="J21" s="241">
        <f t="shared" si="4"/>
        <v>0</v>
      </c>
      <c r="K21" s="241">
        <f t="shared" si="4"/>
        <v>107956</v>
      </c>
      <c r="L21" s="241">
        <f t="shared" si="4"/>
        <v>0</v>
      </c>
      <c r="M21" s="241">
        <f>M7+M14</f>
        <v>0</v>
      </c>
      <c r="N21" s="242">
        <f>N14+N7</f>
        <v>107956</v>
      </c>
    </row>
    <row r="22" spans="1:14">
      <c r="E22" s="243"/>
      <c r="F22" s="243"/>
      <c r="G22" s="243"/>
      <c r="H22" s="243"/>
      <c r="I22" s="243"/>
      <c r="J22" s="243"/>
      <c r="K22" s="243"/>
      <c r="L22" s="243"/>
      <c r="M22" s="24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F22" sqref="F22"/>
    </sheetView>
  </sheetViews>
  <sheetFormatPr defaultRowHeight="15"/>
  <cols>
    <col min="1" max="1" width="11.42578125" customWidth="1"/>
    <col min="2" max="2" width="76.85546875" style="426" customWidth="1"/>
    <col min="3" max="3" width="22.85546875" customWidth="1"/>
  </cols>
  <sheetData>
    <row r="1" spans="1:3">
      <c r="A1" s="2" t="s">
        <v>33</v>
      </c>
      <c r="B1" t="str">
        <f>'Info '!C2</f>
        <v>JSC " Halyk Bank Georgia"</v>
      </c>
    </row>
    <row r="2" spans="1:3">
      <c r="A2" s="2" t="s">
        <v>34</v>
      </c>
      <c r="B2" s="493">
        <f>'1. key ratios '!B2</f>
        <v>43555</v>
      </c>
    </row>
    <row r="3" spans="1:3">
      <c r="A3" s="4"/>
      <c r="B3"/>
    </row>
    <row r="4" spans="1:3">
      <c r="A4" s="4" t="s">
        <v>443</v>
      </c>
      <c r="B4" t="s">
        <v>444</v>
      </c>
    </row>
    <row r="5" spans="1:3">
      <c r="A5" s="427" t="s">
        <v>445</v>
      </c>
      <c r="B5" s="428"/>
      <c r="C5" s="429"/>
    </row>
    <row r="6" spans="1:3" ht="24">
      <c r="A6" s="430">
        <v>1</v>
      </c>
      <c r="B6" s="431" t="s">
        <v>446</v>
      </c>
      <c r="C6" s="432">
        <v>476560625.33000004</v>
      </c>
    </row>
    <row r="7" spans="1:3">
      <c r="A7" s="430">
        <v>2</v>
      </c>
      <c r="B7" s="431" t="s">
        <v>447</v>
      </c>
      <c r="C7" s="432">
        <v>-5310244.4799999995</v>
      </c>
    </row>
    <row r="8" spans="1:3" ht="24">
      <c r="A8" s="433">
        <v>3</v>
      </c>
      <c r="B8" s="434" t="s">
        <v>448</v>
      </c>
      <c r="C8" s="432">
        <f>C6+C7</f>
        <v>471250380.85000002</v>
      </c>
    </row>
    <row r="9" spans="1:3">
      <c r="A9" s="427" t="s">
        <v>449</v>
      </c>
      <c r="B9" s="428"/>
      <c r="C9" s="435"/>
    </row>
    <row r="10" spans="1:3" ht="24">
      <c r="A10" s="436">
        <v>4</v>
      </c>
      <c r="B10" s="437" t="s">
        <v>450</v>
      </c>
      <c r="C10" s="432"/>
    </row>
    <row r="11" spans="1:3">
      <c r="A11" s="436">
        <v>5</v>
      </c>
      <c r="B11" s="438" t="s">
        <v>451</v>
      </c>
      <c r="C11" s="432"/>
    </row>
    <row r="12" spans="1:3">
      <c r="A12" s="436" t="s">
        <v>452</v>
      </c>
      <c r="B12" s="438" t="s">
        <v>453</v>
      </c>
      <c r="C12" s="432">
        <v>107956</v>
      </c>
    </row>
    <row r="13" spans="1:3" ht="24">
      <c r="A13" s="439">
        <v>6</v>
      </c>
      <c r="B13" s="437" t="s">
        <v>454</v>
      </c>
      <c r="C13" s="432"/>
    </row>
    <row r="14" spans="1:3">
      <c r="A14" s="439">
        <v>7</v>
      </c>
      <c r="B14" s="440" t="s">
        <v>455</v>
      </c>
      <c r="C14" s="432"/>
    </row>
    <row r="15" spans="1:3">
      <c r="A15" s="441">
        <v>8</v>
      </c>
      <c r="B15" s="442" t="s">
        <v>456</v>
      </c>
      <c r="C15" s="432"/>
    </row>
    <row r="16" spans="1:3">
      <c r="A16" s="439">
        <v>9</v>
      </c>
      <c r="B16" s="440" t="s">
        <v>457</v>
      </c>
      <c r="C16" s="432"/>
    </row>
    <row r="17" spans="1:3">
      <c r="A17" s="439">
        <v>10</v>
      </c>
      <c r="B17" s="440" t="s">
        <v>458</v>
      </c>
      <c r="C17" s="432"/>
    </row>
    <row r="18" spans="1:3">
      <c r="A18" s="443">
        <v>11</v>
      </c>
      <c r="B18" s="444" t="s">
        <v>459</v>
      </c>
      <c r="C18" s="445">
        <f>SUM(C10:C17)</f>
        <v>107956</v>
      </c>
    </row>
    <row r="19" spans="1:3">
      <c r="A19" s="446" t="s">
        <v>460</v>
      </c>
      <c r="B19" s="447"/>
      <c r="C19" s="448"/>
    </row>
    <row r="20" spans="1:3" ht="24">
      <c r="A20" s="449">
        <v>12</v>
      </c>
      <c r="B20" s="437" t="s">
        <v>461</v>
      </c>
      <c r="C20" s="432"/>
    </row>
    <row r="21" spans="1:3">
      <c r="A21" s="449">
        <v>13</v>
      </c>
      <c r="B21" s="437" t="s">
        <v>462</v>
      </c>
      <c r="C21" s="432"/>
    </row>
    <row r="22" spans="1:3">
      <c r="A22" s="449">
        <v>14</v>
      </c>
      <c r="B22" s="437" t="s">
        <v>463</v>
      </c>
      <c r="C22" s="432"/>
    </row>
    <row r="23" spans="1:3" ht="24">
      <c r="A23" s="449" t="s">
        <v>464</v>
      </c>
      <c r="B23" s="437" t="s">
        <v>465</v>
      </c>
      <c r="C23" s="432"/>
    </row>
    <row r="24" spans="1:3">
      <c r="A24" s="449">
        <v>15</v>
      </c>
      <c r="B24" s="437" t="s">
        <v>466</v>
      </c>
      <c r="C24" s="432"/>
    </row>
    <row r="25" spans="1:3">
      <c r="A25" s="449" t="s">
        <v>467</v>
      </c>
      <c r="B25" s="437" t="s">
        <v>468</v>
      </c>
      <c r="C25" s="432"/>
    </row>
    <row r="26" spans="1:3">
      <c r="A26" s="450">
        <v>16</v>
      </c>
      <c r="B26" s="451" t="s">
        <v>469</v>
      </c>
      <c r="C26" s="445">
        <f>SUM(C20:C25)</f>
        <v>0</v>
      </c>
    </row>
    <row r="27" spans="1:3">
      <c r="A27" s="427" t="s">
        <v>470</v>
      </c>
      <c r="B27" s="428"/>
      <c r="C27" s="435"/>
    </row>
    <row r="28" spans="1:3">
      <c r="A28" s="452">
        <v>17</v>
      </c>
      <c r="B28" s="438" t="s">
        <v>471</v>
      </c>
      <c r="C28" s="432">
        <v>34298357.349999994</v>
      </c>
    </row>
    <row r="29" spans="1:3">
      <c r="A29" s="452">
        <v>18</v>
      </c>
      <c r="B29" s="438" t="s">
        <v>472</v>
      </c>
      <c r="C29" s="432">
        <v>-17324009.466999996</v>
      </c>
    </row>
    <row r="30" spans="1:3">
      <c r="A30" s="450">
        <v>19</v>
      </c>
      <c r="B30" s="451" t="s">
        <v>473</v>
      </c>
      <c r="C30" s="445">
        <f>C28+C29</f>
        <v>16974347.882999998</v>
      </c>
    </row>
    <row r="31" spans="1:3">
      <c r="A31" s="427" t="s">
        <v>474</v>
      </c>
      <c r="B31" s="428"/>
      <c r="C31" s="435"/>
    </row>
    <row r="32" spans="1:3" ht="24">
      <c r="A32" s="452" t="s">
        <v>475</v>
      </c>
      <c r="B32" s="437" t="s">
        <v>476</v>
      </c>
      <c r="C32" s="453"/>
    </row>
    <row r="33" spans="1:3">
      <c r="A33" s="452" t="s">
        <v>477</v>
      </c>
      <c r="B33" s="438" t="s">
        <v>478</v>
      </c>
      <c r="C33" s="453"/>
    </row>
    <row r="34" spans="1:3">
      <c r="A34" s="427" t="s">
        <v>479</v>
      </c>
      <c r="B34" s="428"/>
      <c r="C34" s="435"/>
    </row>
    <row r="35" spans="1:3">
      <c r="A35" s="454">
        <v>20</v>
      </c>
      <c r="B35" s="455" t="s">
        <v>480</v>
      </c>
      <c r="C35" s="445">
        <v>78495629.349999994</v>
      </c>
    </row>
    <row r="36" spans="1:3">
      <c r="A36" s="450">
        <v>21</v>
      </c>
      <c r="B36" s="451" t="s">
        <v>481</v>
      </c>
      <c r="C36" s="445">
        <f>C8+C18+C26+C30</f>
        <v>488332684.73300004</v>
      </c>
    </row>
    <row r="37" spans="1:3">
      <c r="A37" s="427" t="s">
        <v>482</v>
      </c>
      <c r="B37" s="428"/>
      <c r="C37" s="435"/>
    </row>
    <row r="38" spans="1:3">
      <c r="A38" s="450">
        <v>22</v>
      </c>
      <c r="B38" s="451" t="s">
        <v>482</v>
      </c>
      <c r="C38" s="517">
        <f t="shared" ref="C38" si="0">C35/C36</f>
        <v>0.16074211660216464</v>
      </c>
    </row>
    <row r="39" spans="1:3">
      <c r="A39" s="427" t="s">
        <v>483</v>
      </c>
      <c r="B39" s="428"/>
      <c r="C39" s="435"/>
    </row>
    <row r="40" spans="1:3">
      <c r="A40" s="456" t="s">
        <v>484</v>
      </c>
      <c r="B40" s="437" t="s">
        <v>485</v>
      </c>
      <c r="C40" s="453"/>
    </row>
    <row r="41" spans="1:3" ht="24">
      <c r="A41" s="457" t="s">
        <v>486</v>
      </c>
      <c r="B41" s="431" t="s">
        <v>487</v>
      </c>
      <c r="C41" s="4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L23" sqref="L23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33</v>
      </c>
      <c r="B1" s="3" t="str">
        <f>'Info '!C2</f>
        <v>JSC " Halyk Bank Georgia"</v>
      </c>
    </row>
    <row r="2" spans="1:8">
      <c r="A2" s="2" t="s">
        <v>34</v>
      </c>
      <c r="B2" s="493">
        <v>43555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148</v>
      </c>
      <c r="B4" s="10" t="s">
        <v>147</v>
      </c>
      <c r="C4" s="10"/>
      <c r="D4" s="10"/>
      <c r="E4" s="10"/>
      <c r="F4" s="10"/>
      <c r="G4" s="10"/>
      <c r="H4" s="8"/>
    </row>
    <row r="5" spans="1:8">
      <c r="A5" s="11" t="s">
        <v>9</v>
      </c>
      <c r="B5" s="12"/>
      <c r="C5" s="13" t="s">
        <v>494</v>
      </c>
      <c r="D5" s="115" t="s">
        <v>498</v>
      </c>
      <c r="E5" s="115" t="s">
        <v>497</v>
      </c>
      <c r="F5" s="115" t="s">
        <v>496</v>
      </c>
      <c r="G5" s="14" t="s">
        <v>495</v>
      </c>
    </row>
    <row r="6" spans="1:8">
      <c r="B6" s="262" t="s">
        <v>146</v>
      </c>
      <c r="C6" s="358"/>
      <c r="D6" s="358"/>
      <c r="E6" s="358"/>
      <c r="F6" s="358"/>
      <c r="G6" s="387"/>
    </row>
    <row r="7" spans="1:8">
      <c r="A7" s="15"/>
      <c r="B7" s="263" t="s">
        <v>140</v>
      </c>
      <c r="C7" s="358"/>
      <c r="D7" s="358"/>
      <c r="E7" s="358"/>
      <c r="F7" s="358"/>
      <c r="G7" s="387"/>
    </row>
    <row r="8" spans="1:8" ht="15">
      <c r="A8" s="420">
        <v>1</v>
      </c>
      <c r="B8" s="16" t="s">
        <v>145</v>
      </c>
      <c r="C8" s="17">
        <v>78495629.349999994</v>
      </c>
      <c r="D8" s="18">
        <v>81014417.01000002</v>
      </c>
      <c r="E8" s="18">
        <v>80075233</v>
      </c>
      <c r="F8" s="18">
        <v>78182004</v>
      </c>
      <c r="G8" s="19">
        <v>75647992</v>
      </c>
    </row>
    <row r="9" spans="1:8" ht="15">
      <c r="A9" s="420">
        <v>2</v>
      </c>
      <c r="B9" s="16" t="s">
        <v>144</v>
      </c>
      <c r="C9" s="17">
        <v>78495629.349999994</v>
      </c>
      <c r="D9" s="18">
        <v>81014417.01000002</v>
      </c>
      <c r="E9" s="18">
        <v>80075233</v>
      </c>
      <c r="F9" s="18">
        <v>78182004</v>
      </c>
      <c r="G9" s="19">
        <v>75647992</v>
      </c>
    </row>
    <row r="10" spans="1:8" ht="15">
      <c r="A10" s="420">
        <v>3</v>
      </c>
      <c r="B10" s="16" t="s">
        <v>143</v>
      </c>
      <c r="C10" s="17">
        <v>100239775.48628749</v>
      </c>
      <c r="D10" s="18">
        <v>102824771.02341253</v>
      </c>
      <c r="E10" s="18">
        <v>101059521</v>
      </c>
      <c r="F10" s="18">
        <v>103099021.78749999</v>
      </c>
      <c r="G10" s="19">
        <v>99794244.462300003</v>
      </c>
    </row>
    <row r="11" spans="1:8" ht="15">
      <c r="A11" s="421"/>
      <c r="B11" s="262" t="s">
        <v>142</v>
      </c>
      <c r="C11" s="358"/>
      <c r="D11" s="358"/>
      <c r="E11" s="358"/>
      <c r="F11" s="358"/>
      <c r="G11" s="387"/>
    </row>
    <row r="12" spans="1:8" ht="15" customHeight="1">
      <c r="A12" s="420">
        <v>4</v>
      </c>
      <c r="B12" s="16" t="s">
        <v>275</v>
      </c>
      <c r="C12" s="346">
        <v>500258638.97361988</v>
      </c>
      <c r="D12" s="18">
        <v>510465734.21429998</v>
      </c>
      <c r="E12" s="18">
        <v>465970768.68000001</v>
      </c>
      <c r="F12" s="18">
        <v>464864769</v>
      </c>
      <c r="G12" s="19">
        <v>438643476.98399997</v>
      </c>
    </row>
    <row r="13" spans="1:8" ht="15">
      <c r="A13" s="421"/>
      <c r="B13" s="262" t="s">
        <v>141</v>
      </c>
      <c r="C13" s="358"/>
      <c r="D13" s="358"/>
      <c r="E13" s="358"/>
      <c r="F13" s="358"/>
      <c r="G13" s="387"/>
    </row>
    <row r="14" spans="1:8" s="20" customFormat="1" ht="15">
      <c r="A14" s="420"/>
      <c r="B14" s="263" t="s">
        <v>140</v>
      </c>
      <c r="C14" s="347"/>
      <c r="D14" s="18"/>
      <c r="E14" s="18"/>
      <c r="F14" s="18"/>
      <c r="G14" s="19"/>
    </row>
    <row r="15" spans="1:8" ht="15">
      <c r="A15" s="422">
        <v>5</v>
      </c>
      <c r="B15" s="16" t="str">
        <f>"Common equity Tier 1 ratio &gt;="&amp;'9.1. Capital Requirements'!C19*100&amp;"%"</f>
        <v>Common equity Tier 1 ratio &gt;=9.56281788845233%</v>
      </c>
      <c r="C15" s="481">
        <v>0.15691009256941449</v>
      </c>
      <c r="D15" s="482">
        <v>0.15870686625948754</v>
      </c>
      <c r="E15" s="482">
        <v>0.17184604353366795</v>
      </c>
      <c r="F15" s="482">
        <v>0.16818225258967731</v>
      </c>
      <c r="G15" s="483">
        <v>0.17245894665384481</v>
      </c>
    </row>
    <row r="16" spans="1:8" ht="15" customHeight="1">
      <c r="A16" s="422">
        <v>6</v>
      </c>
      <c r="B16" s="16" t="str">
        <f>"Tier 1 ratio &gt;="&amp;'9.1. Capital Requirements'!C20*100&amp;"%"</f>
        <v>Tier 1 ratio &gt;=11.9286060662452%</v>
      </c>
      <c r="C16" s="481">
        <v>0.15691009256941449</v>
      </c>
      <c r="D16" s="482">
        <v>0.15870686625948754</v>
      </c>
      <c r="E16" s="482">
        <v>0.17184604353366795</v>
      </c>
      <c r="F16" s="482">
        <v>0.16818225258967731</v>
      </c>
      <c r="G16" s="483">
        <v>0.17245894665384481</v>
      </c>
    </row>
    <row r="17" spans="1:7" ht="15">
      <c r="A17" s="422">
        <v>7</v>
      </c>
      <c r="B17" s="16" t="str">
        <f>"Total Regulatory Capital ratio &gt;="&amp;'9.1. Capital Requirements'!C21*100&amp;"%"</f>
        <v>Total Regulatory Capital ratio &gt;=18.1427029764584%</v>
      </c>
      <c r="C17" s="481">
        <v>0.20037590093786153</v>
      </c>
      <c r="D17" s="482">
        <v>0.20143324836813706</v>
      </c>
      <c r="E17" s="482">
        <v>0.21687952934532992</v>
      </c>
      <c r="F17" s="482">
        <v>0.22178282516285933</v>
      </c>
      <c r="G17" s="483">
        <v>0.22750650515201892</v>
      </c>
    </row>
    <row r="18" spans="1:7" ht="15">
      <c r="A18" s="421"/>
      <c r="B18" s="264" t="s">
        <v>139</v>
      </c>
      <c r="C18" s="358"/>
      <c r="D18" s="358"/>
      <c r="E18" s="358"/>
      <c r="F18" s="358"/>
      <c r="G18" s="387"/>
    </row>
    <row r="19" spans="1:7" ht="15" customHeight="1">
      <c r="A19" s="423">
        <v>8</v>
      </c>
      <c r="B19" s="16" t="s">
        <v>138</v>
      </c>
      <c r="C19" s="484">
        <v>1.9400176350387304E-2</v>
      </c>
      <c r="D19" s="485">
        <v>8.0501818511243439E-2</v>
      </c>
      <c r="E19" s="485">
        <v>8.0740607132142955E-2</v>
      </c>
      <c r="F19" s="485">
        <v>8.0482175949584109E-2</v>
      </c>
      <c r="G19" s="486">
        <v>8.1641720878963514E-2</v>
      </c>
    </row>
    <row r="20" spans="1:7" ht="15">
      <c r="A20" s="423">
        <v>9</v>
      </c>
      <c r="B20" s="16" t="s">
        <v>137</v>
      </c>
      <c r="C20" s="484">
        <v>8.0815294899593947E-3</v>
      </c>
      <c r="D20" s="485">
        <v>2.7396457503209688E-2</v>
      </c>
      <c r="E20" s="485">
        <v>2.6429251850539359E-2</v>
      </c>
      <c r="F20" s="485">
        <v>2.5038176407874198E-2</v>
      </c>
      <c r="G20" s="486">
        <v>2.4834478633223106E-2</v>
      </c>
    </row>
    <row r="21" spans="1:7" ht="15">
      <c r="A21" s="423">
        <v>10</v>
      </c>
      <c r="B21" s="16" t="s">
        <v>136</v>
      </c>
      <c r="C21" s="484">
        <v>5.4586702877097281E-3</v>
      </c>
      <c r="D21" s="485">
        <v>2.936374879685405E-2</v>
      </c>
      <c r="E21" s="485">
        <v>3.1296724724465368E-2</v>
      </c>
      <c r="F21" s="485">
        <v>3.285540791201462E-2</v>
      </c>
      <c r="G21" s="486">
        <v>3.3277440294977104E-2</v>
      </c>
    </row>
    <row r="22" spans="1:7" ht="15">
      <c r="A22" s="423">
        <v>11</v>
      </c>
      <c r="B22" s="16" t="s">
        <v>135</v>
      </c>
      <c r="C22" s="484">
        <v>1.1318646860427909E-2</v>
      </c>
      <c r="D22" s="485">
        <v>5.3105361008033758E-2</v>
      </c>
      <c r="E22" s="485">
        <v>5.4311355281603607E-2</v>
      </c>
      <c r="F22" s="485">
        <v>5.5443999541709907E-2</v>
      </c>
      <c r="G22" s="486">
        <v>5.6807242245740401E-2</v>
      </c>
    </row>
    <row r="23" spans="1:7" ht="15">
      <c r="A23" s="423">
        <v>12</v>
      </c>
      <c r="B23" s="16" t="s">
        <v>281</v>
      </c>
      <c r="C23" s="484">
        <v>-5.3634834444507258E-3</v>
      </c>
      <c r="D23" s="485">
        <v>1.9875152826454086E-2</v>
      </c>
      <c r="E23" s="485">
        <v>2.3374919371788833E-2</v>
      </c>
      <c r="F23" s="485">
        <v>2.7195473553388409E-2</v>
      </c>
      <c r="G23" s="486">
        <v>3.2800482093068142E-2</v>
      </c>
    </row>
    <row r="24" spans="1:7" ht="15">
      <c r="A24" s="423">
        <v>13</v>
      </c>
      <c r="B24" s="16" t="s">
        <v>282</v>
      </c>
      <c r="C24" s="484">
        <v>-3.0181806049897487E-2</v>
      </c>
      <c r="D24" s="485">
        <v>0.1106741801692821</v>
      </c>
      <c r="E24" s="485">
        <v>0.13260937264857631</v>
      </c>
      <c r="F24" s="485">
        <v>0.15884035284198073</v>
      </c>
      <c r="G24" s="486">
        <v>0.19977578425999884</v>
      </c>
    </row>
    <row r="25" spans="1:7" ht="15">
      <c r="A25" s="421"/>
      <c r="B25" s="264" t="s">
        <v>361</v>
      </c>
      <c r="C25" s="358"/>
      <c r="D25" s="358"/>
      <c r="E25" s="358"/>
      <c r="F25" s="358"/>
      <c r="G25" s="387"/>
    </row>
    <row r="26" spans="1:7" ht="15">
      <c r="A26" s="423">
        <v>14</v>
      </c>
      <c r="B26" s="16" t="s">
        <v>134</v>
      </c>
      <c r="C26" s="484">
        <v>0.10650332875301616</v>
      </c>
      <c r="D26" s="485">
        <v>4.7847232274121777E-2</v>
      </c>
      <c r="E26" s="485">
        <v>5.8080086546683105E-2</v>
      </c>
      <c r="F26" s="485">
        <v>4.3066936710630513E-2</v>
      </c>
      <c r="G26" s="486">
        <v>4.548933101142151E-2</v>
      </c>
    </row>
    <row r="27" spans="1:7" ht="15" customHeight="1">
      <c r="A27" s="423">
        <v>15</v>
      </c>
      <c r="B27" s="16" t="s">
        <v>133</v>
      </c>
      <c r="C27" s="484">
        <v>6.0325121441771351E-2</v>
      </c>
      <c r="D27" s="485">
        <v>4.6338875673972914E-2</v>
      </c>
      <c r="E27" s="485">
        <v>4.7938384133298775E-2</v>
      </c>
      <c r="F27" s="485">
        <v>4.4271930631029674E-2</v>
      </c>
      <c r="G27" s="486">
        <v>4.5576213876196238E-2</v>
      </c>
    </row>
    <row r="28" spans="1:7" ht="15">
      <c r="A28" s="423">
        <v>16</v>
      </c>
      <c r="B28" s="16" t="s">
        <v>132</v>
      </c>
      <c r="C28" s="484">
        <v>0.77361121666424104</v>
      </c>
      <c r="D28" s="485">
        <v>0.77049048946060028</v>
      </c>
      <c r="E28" s="485">
        <v>0.79961382616683552</v>
      </c>
      <c r="F28" s="485">
        <v>0.80330127521945149</v>
      </c>
      <c r="G28" s="486">
        <v>0.79981574069033179</v>
      </c>
    </row>
    <row r="29" spans="1:7" ht="15" customHeight="1">
      <c r="A29" s="423">
        <v>17</v>
      </c>
      <c r="B29" s="16" t="s">
        <v>131</v>
      </c>
      <c r="C29" s="484">
        <v>0.70196791230570188</v>
      </c>
      <c r="D29" s="485">
        <v>0.72311931361692172</v>
      </c>
      <c r="E29" s="485">
        <v>0.72928083647633657</v>
      </c>
      <c r="F29" s="485">
        <v>0.74142951905275034</v>
      </c>
      <c r="G29" s="486">
        <v>0.74366319198610231</v>
      </c>
    </row>
    <row r="30" spans="1:7" ht="15">
      <c r="A30" s="423">
        <v>18</v>
      </c>
      <c r="B30" s="16" t="s">
        <v>130</v>
      </c>
      <c r="C30" s="484">
        <v>0.23234179517585299</v>
      </c>
      <c r="D30" s="485">
        <v>0.22669717516852361</v>
      </c>
      <c r="E30" s="485">
        <v>7.3255503210028286E-2</v>
      </c>
      <c r="F30" s="485">
        <v>5.9071899713027433E-2</v>
      </c>
      <c r="G30" s="486">
        <v>-2.7977189961664709E-2</v>
      </c>
    </row>
    <row r="31" spans="1:7" ht="15" customHeight="1">
      <c r="A31" s="421"/>
      <c r="B31" s="264" t="s">
        <v>362</v>
      </c>
      <c r="C31" s="358"/>
      <c r="D31" s="358"/>
      <c r="E31" s="358"/>
      <c r="F31" s="358"/>
      <c r="G31" s="387"/>
    </row>
    <row r="32" spans="1:7" ht="15" customHeight="1">
      <c r="A32" s="423">
        <v>19</v>
      </c>
      <c r="B32" s="16" t="s">
        <v>129</v>
      </c>
      <c r="C32" s="518">
        <v>0.16168518779434296</v>
      </c>
      <c r="D32" s="519">
        <v>0.13260434226417994</v>
      </c>
      <c r="E32" s="519">
        <v>0.17576000737101433</v>
      </c>
      <c r="F32" s="519">
        <v>0.21048816469432097</v>
      </c>
      <c r="G32" s="520">
        <v>0.19647654126587105</v>
      </c>
    </row>
    <row r="33" spans="1:7" ht="15" customHeight="1">
      <c r="A33" s="423">
        <v>20</v>
      </c>
      <c r="B33" s="16" t="s">
        <v>128</v>
      </c>
      <c r="C33" s="518">
        <v>0.89456170406655289</v>
      </c>
      <c r="D33" s="519">
        <v>0.91076367523843593</v>
      </c>
      <c r="E33" s="519">
        <v>0.91586651470867353</v>
      </c>
      <c r="F33" s="519">
        <v>0.92048535136080134</v>
      </c>
      <c r="G33" s="520">
        <v>0.92310075442247064</v>
      </c>
    </row>
    <row r="34" spans="1:7" ht="15" customHeight="1">
      <c r="A34" s="423">
        <v>21</v>
      </c>
      <c r="B34" s="16" t="s">
        <v>127</v>
      </c>
      <c r="C34" s="518">
        <v>0.11342133289457342</v>
      </c>
      <c r="D34" s="519">
        <v>0.10562600945782762</v>
      </c>
      <c r="E34" s="519">
        <v>9.272002132843131E-2</v>
      </c>
      <c r="F34" s="519">
        <v>8.0157933538252499E-2</v>
      </c>
      <c r="G34" s="520">
        <v>7.383405060999175E-2</v>
      </c>
    </row>
    <row r="35" spans="1:7" ht="15" customHeight="1">
      <c r="A35" s="424"/>
      <c r="B35" s="264" t="s">
        <v>405</v>
      </c>
      <c r="C35" s="358"/>
      <c r="D35" s="358"/>
      <c r="E35" s="358"/>
      <c r="F35" s="358"/>
      <c r="G35" s="387"/>
    </row>
    <row r="36" spans="1:7" ht="15">
      <c r="A36" s="423">
        <v>22</v>
      </c>
      <c r="B36" s="16" t="s">
        <v>388</v>
      </c>
      <c r="C36" s="21">
        <v>74716743.907333329</v>
      </c>
      <c r="D36" s="22">
        <v>67220403.753253981</v>
      </c>
      <c r="E36" s="22">
        <v>81396467.870039672</v>
      </c>
      <c r="F36" s="22">
        <v>88793459.420749992</v>
      </c>
      <c r="G36" s="23">
        <v>73616728.886639997</v>
      </c>
    </row>
    <row r="37" spans="1:7" ht="15" customHeight="1">
      <c r="A37" s="423">
        <v>23</v>
      </c>
      <c r="B37" s="16" t="s">
        <v>400</v>
      </c>
      <c r="C37" s="21">
        <v>54654924.455404989</v>
      </c>
      <c r="D37" s="22">
        <v>44088779.003085777</v>
      </c>
      <c r="E37" s="22">
        <v>48133396.305444978</v>
      </c>
      <c r="F37" s="22">
        <v>47692716.998109989</v>
      </c>
      <c r="G37" s="23">
        <v>38756947.76314076</v>
      </c>
    </row>
    <row r="38" spans="1:7" ht="15.75" thickBot="1">
      <c r="A38" s="425">
        <v>24</v>
      </c>
      <c r="B38" s="265" t="s">
        <v>389</v>
      </c>
      <c r="C38" s="487">
        <v>1.3670633461088677</v>
      </c>
      <c r="D38" s="488">
        <v>1.524660135145707</v>
      </c>
      <c r="E38" s="488">
        <v>1.6910601394822391</v>
      </c>
      <c r="F38" s="488">
        <v>1.8617823644702143</v>
      </c>
      <c r="G38" s="489">
        <v>1.8994459867309812</v>
      </c>
    </row>
    <row r="39" spans="1:7">
      <c r="A39" s="24"/>
    </row>
    <row r="40" spans="1:7">
      <c r="B40" s="349"/>
    </row>
    <row r="41" spans="1:7" ht="51">
      <c r="B41" s="349" t="s">
        <v>404</v>
      </c>
    </row>
    <row r="43" spans="1:7">
      <c r="B43" s="3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L17" sqref="L17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33</v>
      </c>
      <c r="B1" s="4" t="str">
        <f>'Info '!C2</f>
        <v>JSC " Halyk Bank Georgia"</v>
      </c>
    </row>
    <row r="2" spans="1:8">
      <c r="A2" s="2" t="s">
        <v>34</v>
      </c>
      <c r="B2" s="493">
        <f>'1. key ratios '!B2</f>
        <v>43555</v>
      </c>
    </row>
    <row r="3" spans="1:8">
      <c r="A3" s="2"/>
    </row>
    <row r="4" spans="1:8" ht="15" thickBot="1">
      <c r="A4" s="25" t="s">
        <v>35</v>
      </c>
      <c r="B4" s="26" t="s">
        <v>36</v>
      </c>
      <c r="C4" s="25"/>
      <c r="D4" s="27"/>
      <c r="E4" s="27"/>
      <c r="F4" s="28"/>
      <c r="G4" s="28"/>
      <c r="H4" s="29" t="s">
        <v>76</v>
      </c>
    </row>
    <row r="5" spans="1:8">
      <c r="A5" s="30"/>
      <c r="B5" s="31"/>
      <c r="C5" s="524" t="s">
        <v>71</v>
      </c>
      <c r="D5" s="525"/>
      <c r="E5" s="526"/>
      <c r="F5" s="524" t="s">
        <v>75</v>
      </c>
      <c r="G5" s="525"/>
      <c r="H5" s="527"/>
    </row>
    <row r="6" spans="1:8">
      <c r="A6" s="32" t="s">
        <v>9</v>
      </c>
      <c r="B6" s="33" t="s">
        <v>37</v>
      </c>
      <c r="C6" s="34" t="s">
        <v>72</v>
      </c>
      <c r="D6" s="34" t="s">
        <v>73</v>
      </c>
      <c r="E6" s="34" t="s">
        <v>74</v>
      </c>
      <c r="F6" s="34" t="s">
        <v>72</v>
      </c>
      <c r="G6" s="34" t="s">
        <v>73</v>
      </c>
      <c r="H6" s="35" t="s">
        <v>74</v>
      </c>
    </row>
    <row r="7" spans="1:8">
      <c r="A7" s="32">
        <v>1</v>
      </c>
      <c r="B7" s="36" t="s">
        <v>38</v>
      </c>
      <c r="C7" s="37">
        <v>3694974</v>
      </c>
      <c r="D7" s="37">
        <v>2919917</v>
      </c>
      <c r="E7" s="38">
        <f>C7+D7</f>
        <v>6614891</v>
      </c>
      <c r="F7" s="39">
        <v>3027703</v>
      </c>
      <c r="G7" s="40">
        <v>6185177</v>
      </c>
      <c r="H7" s="41">
        <f>F7+G7</f>
        <v>9212880</v>
      </c>
    </row>
    <row r="8" spans="1:8">
      <c r="A8" s="32">
        <v>2</v>
      </c>
      <c r="B8" s="36" t="s">
        <v>39</v>
      </c>
      <c r="C8" s="37">
        <v>16234228</v>
      </c>
      <c r="D8" s="37">
        <v>28048137</v>
      </c>
      <c r="E8" s="38">
        <f t="shared" ref="E8:E19" si="0">C8+D8</f>
        <v>44282365</v>
      </c>
      <c r="F8" s="39">
        <v>6560268</v>
      </c>
      <c r="G8" s="40">
        <v>43696453</v>
      </c>
      <c r="H8" s="41">
        <f t="shared" ref="H8:H40" si="1">F8+G8</f>
        <v>50256721</v>
      </c>
    </row>
    <row r="9" spans="1:8">
      <c r="A9" s="32">
        <v>3</v>
      </c>
      <c r="B9" s="36" t="s">
        <v>40</v>
      </c>
      <c r="C9" s="37">
        <v>731990</v>
      </c>
      <c r="D9" s="37">
        <v>14888006</v>
      </c>
      <c r="E9" s="38">
        <f t="shared" si="0"/>
        <v>15619996</v>
      </c>
      <c r="F9" s="39">
        <v>505442</v>
      </c>
      <c r="G9" s="40">
        <v>7498031</v>
      </c>
      <c r="H9" s="41">
        <f t="shared" si="1"/>
        <v>8003473</v>
      </c>
    </row>
    <row r="10" spans="1:8">
      <c r="A10" s="32">
        <v>4</v>
      </c>
      <c r="B10" s="36" t="s">
        <v>41</v>
      </c>
      <c r="C10" s="37">
        <v>0</v>
      </c>
      <c r="D10" s="37">
        <v>0</v>
      </c>
      <c r="E10" s="38">
        <f t="shared" si="0"/>
        <v>0</v>
      </c>
      <c r="F10" s="39">
        <v>0</v>
      </c>
      <c r="G10" s="40">
        <v>0</v>
      </c>
      <c r="H10" s="41">
        <f t="shared" si="1"/>
        <v>0</v>
      </c>
    </row>
    <row r="11" spans="1:8">
      <c r="A11" s="32">
        <v>5</v>
      </c>
      <c r="B11" s="36" t="s">
        <v>42</v>
      </c>
      <c r="C11" s="37">
        <v>14628295</v>
      </c>
      <c r="D11" s="37">
        <v>0</v>
      </c>
      <c r="E11" s="38">
        <f t="shared" si="0"/>
        <v>14628295</v>
      </c>
      <c r="F11" s="39">
        <v>16178836</v>
      </c>
      <c r="G11" s="40">
        <v>0</v>
      </c>
      <c r="H11" s="41">
        <f t="shared" si="1"/>
        <v>16178836</v>
      </c>
    </row>
    <row r="12" spans="1:8">
      <c r="A12" s="32">
        <v>6.1</v>
      </c>
      <c r="B12" s="42" t="s">
        <v>43</v>
      </c>
      <c r="C12" s="37">
        <v>89756278.750000015</v>
      </c>
      <c r="D12" s="37">
        <v>306713358.24999994</v>
      </c>
      <c r="E12" s="38">
        <f t="shared" si="0"/>
        <v>396469636.99999994</v>
      </c>
      <c r="F12" s="39">
        <v>64403383</v>
      </c>
      <c r="G12" s="40">
        <v>257317132</v>
      </c>
      <c r="H12" s="41">
        <f t="shared" si="1"/>
        <v>321720515</v>
      </c>
    </row>
    <row r="13" spans="1:8">
      <c r="A13" s="32">
        <v>6.2</v>
      </c>
      <c r="B13" s="42" t="s">
        <v>44</v>
      </c>
      <c r="C13" s="37">
        <v>-4067840</v>
      </c>
      <c r="D13" s="37">
        <v>-19849239</v>
      </c>
      <c r="E13" s="38">
        <f t="shared" si="0"/>
        <v>-23917079</v>
      </c>
      <c r="F13" s="39">
        <v>-3026849</v>
      </c>
      <c r="G13" s="40">
        <v>-11635954</v>
      </c>
      <c r="H13" s="41">
        <f t="shared" si="1"/>
        <v>-14662803</v>
      </c>
    </row>
    <row r="14" spans="1:8">
      <c r="A14" s="32">
        <v>6</v>
      </c>
      <c r="B14" s="36" t="s">
        <v>45</v>
      </c>
      <c r="C14" s="38">
        <f>C12+C13</f>
        <v>85688438.750000015</v>
      </c>
      <c r="D14" s="38">
        <f>D12+D13</f>
        <v>286864119.24999994</v>
      </c>
      <c r="E14" s="38">
        <f t="shared" si="0"/>
        <v>372552557.99999994</v>
      </c>
      <c r="F14" s="38">
        <f>F12+F13</f>
        <v>61376534</v>
      </c>
      <c r="G14" s="38">
        <f>G12+G13</f>
        <v>245681178</v>
      </c>
      <c r="H14" s="41">
        <f t="shared" si="1"/>
        <v>307057712</v>
      </c>
    </row>
    <row r="15" spans="1:8">
      <c r="A15" s="32">
        <v>7</v>
      </c>
      <c r="B15" s="36" t="s">
        <v>46</v>
      </c>
      <c r="C15" s="37">
        <v>776370</v>
      </c>
      <c r="D15" s="37">
        <v>1370345</v>
      </c>
      <c r="E15" s="38">
        <f t="shared" si="0"/>
        <v>2146715</v>
      </c>
      <c r="F15" s="39">
        <v>903945</v>
      </c>
      <c r="G15" s="40">
        <v>1335141</v>
      </c>
      <c r="H15" s="41">
        <f t="shared" si="1"/>
        <v>2239086</v>
      </c>
    </row>
    <row r="16" spans="1:8">
      <c r="A16" s="32">
        <v>8</v>
      </c>
      <c r="B16" s="36" t="s">
        <v>208</v>
      </c>
      <c r="C16" s="37">
        <v>486546</v>
      </c>
      <c r="D16" s="37">
        <v>0</v>
      </c>
      <c r="E16" s="38">
        <f t="shared" si="0"/>
        <v>486546</v>
      </c>
      <c r="F16" s="39">
        <v>311330</v>
      </c>
      <c r="G16" s="40">
        <v>0</v>
      </c>
      <c r="H16" s="41">
        <f t="shared" si="1"/>
        <v>311330</v>
      </c>
    </row>
    <row r="17" spans="1:8">
      <c r="A17" s="32">
        <v>9</v>
      </c>
      <c r="B17" s="36" t="s">
        <v>47</v>
      </c>
      <c r="C17" s="37">
        <v>54000</v>
      </c>
      <c r="D17" s="37">
        <v>0</v>
      </c>
      <c r="E17" s="38">
        <f t="shared" si="0"/>
        <v>54000</v>
      </c>
      <c r="F17" s="39">
        <v>54000</v>
      </c>
      <c r="G17" s="40">
        <v>0</v>
      </c>
      <c r="H17" s="41">
        <f t="shared" si="1"/>
        <v>54000</v>
      </c>
    </row>
    <row r="18" spans="1:8">
      <c r="A18" s="32">
        <v>10</v>
      </c>
      <c r="B18" s="36" t="s">
        <v>48</v>
      </c>
      <c r="C18" s="37">
        <v>18385759</v>
      </c>
      <c r="D18" s="37">
        <v>0</v>
      </c>
      <c r="E18" s="38">
        <f t="shared" si="0"/>
        <v>18385759</v>
      </c>
      <c r="F18" s="39">
        <v>15646720</v>
      </c>
      <c r="G18" s="40">
        <v>0</v>
      </c>
      <c r="H18" s="41">
        <f t="shared" si="1"/>
        <v>15646720</v>
      </c>
    </row>
    <row r="19" spans="1:8">
      <c r="A19" s="32">
        <v>11</v>
      </c>
      <c r="B19" s="36" t="s">
        <v>49</v>
      </c>
      <c r="C19" s="37">
        <v>1349757.3300001025</v>
      </c>
      <c r="D19" s="37">
        <v>439743</v>
      </c>
      <c r="E19" s="38">
        <f t="shared" si="0"/>
        <v>1789500.3300001025</v>
      </c>
      <c r="F19" s="39">
        <v>503974</v>
      </c>
      <c r="G19" s="40">
        <v>420812</v>
      </c>
      <c r="H19" s="41">
        <f t="shared" si="1"/>
        <v>924786</v>
      </c>
    </row>
    <row r="20" spans="1:8">
      <c r="A20" s="32">
        <v>12</v>
      </c>
      <c r="B20" s="44" t="s">
        <v>50</v>
      </c>
      <c r="C20" s="38">
        <f>SUM(C7:C11)+SUM(C14:C19)</f>
        <v>142030358.0800001</v>
      </c>
      <c r="D20" s="38">
        <f>SUM(D7:D11)+SUM(D14:D19)</f>
        <v>334530267.24999994</v>
      </c>
      <c r="E20" s="38">
        <f>C20+D20</f>
        <v>476560625.33000004</v>
      </c>
      <c r="F20" s="38">
        <f>SUM(F7:F11)+SUM(F14:F19)</f>
        <v>105068752</v>
      </c>
      <c r="G20" s="38">
        <f>SUM(G7:G11)+SUM(G14:G19)</f>
        <v>304816792</v>
      </c>
      <c r="H20" s="41">
        <f t="shared" si="1"/>
        <v>409885544</v>
      </c>
    </row>
    <row r="21" spans="1:8">
      <c r="A21" s="32"/>
      <c r="B21" s="33" t="s">
        <v>51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52</v>
      </c>
      <c r="C22" s="37">
        <v>0</v>
      </c>
      <c r="D22" s="37">
        <v>24578824</v>
      </c>
      <c r="E22" s="38">
        <f>C22+D22</f>
        <v>24578824</v>
      </c>
      <c r="F22" s="39">
        <v>0</v>
      </c>
      <c r="G22" s="40">
        <v>156936000</v>
      </c>
      <c r="H22" s="41">
        <f t="shared" si="1"/>
        <v>156936000</v>
      </c>
    </row>
    <row r="23" spans="1:8">
      <c r="A23" s="32">
        <v>14</v>
      </c>
      <c r="B23" s="36" t="s">
        <v>53</v>
      </c>
      <c r="C23" s="37">
        <v>28429765.530000009</v>
      </c>
      <c r="D23" s="37">
        <v>20291203.970000003</v>
      </c>
      <c r="E23" s="38">
        <f t="shared" ref="E23:E40" si="2">C23+D23</f>
        <v>48720969.500000015</v>
      </c>
      <c r="F23" s="39">
        <v>10952250</v>
      </c>
      <c r="G23" s="40">
        <v>14278042</v>
      </c>
      <c r="H23" s="41">
        <f t="shared" si="1"/>
        <v>25230292</v>
      </c>
    </row>
    <row r="24" spans="1:8">
      <c r="A24" s="32">
        <v>15</v>
      </c>
      <c r="B24" s="36" t="s">
        <v>54</v>
      </c>
      <c r="C24" s="37">
        <v>2273477.9799999995</v>
      </c>
      <c r="D24" s="37">
        <v>3057693.8499999992</v>
      </c>
      <c r="E24" s="38">
        <f t="shared" si="2"/>
        <v>5331171.8299999982</v>
      </c>
      <c r="F24" s="39">
        <v>1758556</v>
      </c>
      <c r="G24" s="40">
        <v>3274662</v>
      </c>
      <c r="H24" s="41">
        <f t="shared" si="1"/>
        <v>5033218</v>
      </c>
    </row>
    <row r="25" spans="1:8">
      <c r="A25" s="32">
        <v>16</v>
      </c>
      <c r="B25" s="36" t="s">
        <v>55</v>
      </c>
      <c r="C25" s="37">
        <v>7349712.1899999995</v>
      </c>
      <c r="D25" s="37">
        <v>27231651.810000006</v>
      </c>
      <c r="E25" s="38">
        <f t="shared" si="2"/>
        <v>34581364.000000007</v>
      </c>
      <c r="F25" s="39">
        <v>8885395</v>
      </c>
      <c r="G25" s="40">
        <v>23508709</v>
      </c>
      <c r="H25" s="41">
        <f t="shared" si="1"/>
        <v>32394104</v>
      </c>
    </row>
    <row r="26" spans="1:8">
      <c r="A26" s="32">
        <v>17</v>
      </c>
      <c r="B26" s="36" t="s">
        <v>56</v>
      </c>
      <c r="C26" s="45">
        <v>0</v>
      </c>
      <c r="D26" s="45">
        <v>0</v>
      </c>
      <c r="E26" s="38">
        <f t="shared" si="2"/>
        <v>0</v>
      </c>
      <c r="F26" s="46"/>
      <c r="G26" s="47"/>
      <c r="H26" s="41">
        <f t="shared" si="1"/>
        <v>0</v>
      </c>
    </row>
    <row r="27" spans="1:8">
      <c r="A27" s="32">
        <v>18</v>
      </c>
      <c r="B27" s="36" t="s">
        <v>57</v>
      </c>
      <c r="C27" s="37">
        <v>0</v>
      </c>
      <c r="D27" s="37">
        <v>235497500</v>
      </c>
      <c r="E27" s="38">
        <f t="shared" si="2"/>
        <v>235497500</v>
      </c>
      <c r="F27" s="39">
        <v>0</v>
      </c>
      <c r="G27" s="40">
        <v>76053600</v>
      </c>
      <c r="H27" s="41">
        <f t="shared" si="1"/>
        <v>76053600</v>
      </c>
    </row>
    <row r="28" spans="1:8">
      <c r="A28" s="32">
        <v>19</v>
      </c>
      <c r="B28" s="36" t="s">
        <v>58</v>
      </c>
      <c r="C28" s="37">
        <v>256865</v>
      </c>
      <c r="D28" s="37">
        <v>10831233</v>
      </c>
      <c r="E28" s="38">
        <f t="shared" si="2"/>
        <v>11088098</v>
      </c>
      <c r="F28" s="39">
        <v>363035</v>
      </c>
      <c r="G28" s="40">
        <v>5227689</v>
      </c>
      <c r="H28" s="41">
        <f t="shared" si="1"/>
        <v>5590724</v>
      </c>
    </row>
    <row r="29" spans="1:8">
      <c r="A29" s="32">
        <v>20</v>
      </c>
      <c r="B29" s="36" t="s">
        <v>59</v>
      </c>
      <c r="C29" s="37">
        <v>3101571</v>
      </c>
      <c r="D29" s="37">
        <v>2941253</v>
      </c>
      <c r="E29" s="38">
        <f t="shared" si="2"/>
        <v>6042824</v>
      </c>
      <c r="F29" s="39">
        <v>3426830</v>
      </c>
      <c r="G29" s="40">
        <v>1312364</v>
      </c>
      <c r="H29" s="41">
        <f t="shared" si="1"/>
        <v>4739194</v>
      </c>
    </row>
    <row r="30" spans="1:8">
      <c r="A30" s="32">
        <v>21</v>
      </c>
      <c r="B30" s="36" t="s">
        <v>60</v>
      </c>
      <c r="C30" s="37">
        <v>0</v>
      </c>
      <c r="D30" s="37">
        <v>26914000</v>
      </c>
      <c r="E30" s="38">
        <f t="shared" si="2"/>
        <v>26914000</v>
      </c>
      <c r="F30" s="39">
        <v>0</v>
      </c>
      <c r="G30" s="40">
        <v>24144000</v>
      </c>
      <c r="H30" s="41">
        <f t="shared" si="1"/>
        <v>24144000</v>
      </c>
    </row>
    <row r="31" spans="1:8">
      <c r="A31" s="32">
        <v>22</v>
      </c>
      <c r="B31" s="44" t="s">
        <v>61</v>
      </c>
      <c r="C31" s="38">
        <f>SUM(C22:C30)</f>
        <v>41411391.70000001</v>
      </c>
      <c r="D31" s="38">
        <f>SUM(D22:D30)</f>
        <v>351343359.63</v>
      </c>
      <c r="E31" s="38">
        <f>C31+D31</f>
        <v>392754751.32999998</v>
      </c>
      <c r="F31" s="38">
        <f>SUM(F22:F30)</f>
        <v>25386066</v>
      </c>
      <c r="G31" s="38">
        <f>SUM(G22:G30)</f>
        <v>304735066</v>
      </c>
      <c r="H31" s="41">
        <f t="shared" si="1"/>
        <v>330121132</v>
      </c>
    </row>
    <row r="32" spans="1:8">
      <c r="A32" s="32"/>
      <c r="B32" s="33" t="s">
        <v>62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63</v>
      </c>
      <c r="C33" s="37">
        <v>62000000</v>
      </c>
      <c r="D33" s="45"/>
      <c r="E33" s="38">
        <f t="shared" si="2"/>
        <v>62000000</v>
      </c>
      <c r="F33" s="39">
        <v>62000000</v>
      </c>
      <c r="G33" s="47"/>
      <c r="H33" s="41">
        <f t="shared" si="1"/>
        <v>62000000</v>
      </c>
    </row>
    <row r="34" spans="1:8">
      <c r="A34" s="32">
        <v>24</v>
      </c>
      <c r="B34" s="36" t="s">
        <v>64</v>
      </c>
      <c r="C34" s="37">
        <v>0</v>
      </c>
      <c r="D34" s="45"/>
      <c r="E34" s="38">
        <f t="shared" si="2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65</v>
      </c>
      <c r="C35" s="37">
        <v>0</v>
      </c>
      <c r="D35" s="45"/>
      <c r="E35" s="38">
        <f t="shared" si="2"/>
        <v>0</v>
      </c>
      <c r="F35" s="39">
        <v>0</v>
      </c>
      <c r="G35" s="47"/>
      <c r="H35" s="41">
        <f t="shared" si="1"/>
        <v>0</v>
      </c>
    </row>
    <row r="36" spans="1:8">
      <c r="A36" s="32">
        <v>26</v>
      </c>
      <c r="B36" s="36" t="s">
        <v>66</v>
      </c>
      <c r="C36" s="37">
        <v>0</v>
      </c>
      <c r="D36" s="45"/>
      <c r="E36" s="38">
        <f t="shared" si="2"/>
        <v>0</v>
      </c>
      <c r="F36" s="39">
        <v>0</v>
      </c>
      <c r="G36" s="47"/>
      <c r="H36" s="41">
        <f t="shared" si="1"/>
        <v>0</v>
      </c>
    </row>
    <row r="37" spans="1:8">
      <c r="A37" s="32">
        <v>27</v>
      </c>
      <c r="B37" s="36" t="s">
        <v>67</v>
      </c>
      <c r="C37" s="37">
        <v>0</v>
      </c>
      <c r="D37" s="45"/>
      <c r="E37" s="38">
        <f t="shared" si="2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68</v>
      </c>
      <c r="C38" s="37">
        <v>20196135.329999994</v>
      </c>
      <c r="D38" s="45"/>
      <c r="E38" s="38">
        <f t="shared" si="2"/>
        <v>20196135.329999994</v>
      </c>
      <c r="F38" s="39">
        <v>17359424</v>
      </c>
      <c r="G38" s="47"/>
      <c r="H38" s="41">
        <f t="shared" si="1"/>
        <v>17359424</v>
      </c>
    </row>
    <row r="39" spans="1:8">
      <c r="A39" s="32">
        <v>29</v>
      </c>
      <c r="B39" s="36" t="s">
        <v>69</v>
      </c>
      <c r="C39" s="37">
        <v>1609738.67</v>
      </c>
      <c r="D39" s="45"/>
      <c r="E39" s="38">
        <f t="shared" si="2"/>
        <v>1609738.67</v>
      </c>
      <c r="F39" s="39">
        <v>404988</v>
      </c>
      <c r="G39" s="47"/>
      <c r="H39" s="41">
        <f t="shared" si="1"/>
        <v>404988</v>
      </c>
    </row>
    <row r="40" spans="1:8">
      <c r="A40" s="32">
        <v>30</v>
      </c>
      <c r="B40" s="314" t="s">
        <v>276</v>
      </c>
      <c r="C40" s="37">
        <v>83805874</v>
      </c>
      <c r="D40" s="45"/>
      <c r="E40" s="38">
        <f t="shared" si="2"/>
        <v>83805874</v>
      </c>
      <c r="F40" s="39">
        <v>79764412</v>
      </c>
      <c r="G40" s="47"/>
      <c r="H40" s="41">
        <f t="shared" si="1"/>
        <v>79764412</v>
      </c>
    </row>
    <row r="41" spans="1:8" ht="15" thickBot="1">
      <c r="A41" s="49">
        <v>31</v>
      </c>
      <c r="B41" s="50" t="s">
        <v>70</v>
      </c>
      <c r="C41" s="51">
        <f>C31+C40</f>
        <v>125217265.70000002</v>
      </c>
      <c r="D41" s="51">
        <f>D31+D40</f>
        <v>351343359.63</v>
      </c>
      <c r="E41" s="51">
        <f>C41+D41</f>
        <v>476560625.33000004</v>
      </c>
      <c r="F41" s="51">
        <f>F31+F40</f>
        <v>105150478</v>
      </c>
      <c r="G41" s="51">
        <f>G31+G40</f>
        <v>304735066</v>
      </c>
      <c r="H41" s="52">
        <f>F41+G41</f>
        <v>409885544</v>
      </c>
    </row>
    <row r="43" spans="1:8">
      <c r="B43" s="53"/>
    </row>
  </sheetData>
  <mergeCells count="2">
    <mergeCell ref="C5:E5"/>
    <mergeCell ref="F5:H5"/>
  </mergeCells>
  <dataValidations disablePrompts="1"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19" activePane="bottomRight" state="frozen"/>
      <selection activeCell="B9" sqref="B9"/>
      <selection pane="topRight" activeCell="B9" sqref="B9"/>
      <selection pane="bottomLeft" activeCell="B9" sqref="B9"/>
      <selection pane="bottomRight" activeCell="B39" sqref="B39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33</v>
      </c>
      <c r="B1" s="3" t="str">
        <f>'Info '!C2</f>
        <v>JSC " Halyk Bank Georgia"</v>
      </c>
      <c r="C1" s="3"/>
    </row>
    <row r="2" spans="1:8">
      <c r="A2" s="2" t="s">
        <v>34</v>
      </c>
      <c r="B2" s="493">
        <f>'1. key ratios '!B2</f>
        <v>43555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203</v>
      </c>
      <c r="B4" s="266" t="s">
        <v>25</v>
      </c>
      <c r="C4" s="25"/>
      <c r="D4" s="27"/>
      <c r="E4" s="27"/>
      <c r="F4" s="28"/>
      <c r="G4" s="28"/>
      <c r="H4" s="56" t="s">
        <v>76</v>
      </c>
    </row>
    <row r="5" spans="1:8">
      <c r="A5" s="57" t="s">
        <v>9</v>
      </c>
      <c r="B5" s="58"/>
      <c r="C5" s="524" t="s">
        <v>71</v>
      </c>
      <c r="D5" s="525"/>
      <c r="E5" s="526"/>
      <c r="F5" s="524" t="s">
        <v>75</v>
      </c>
      <c r="G5" s="525"/>
      <c r="H5" s="527"/>
    </row>
    <row r="6" spans="1:8">
      <c r="A6" s="59" t="s">
        <v>9</v>
      </c>
      <c r="B6" s="60"/>
      <c r="C6" s="61" t="s">
        <v>72</v>
      </c>
      <c r="D6" s="61" t="s">
        <v>73</v>
      </c>
      <c r="E6" s="61" t="s">
        <v>74</v>
      </c>
      <c r="F6" s="61" t="s">
        <v>72</v>
      </c>
      <c r="G6" s="61" t="s">
        <v>73</v>
      </c>
      <c r="H6" s="62" t="s">
        <v>74</v>
      </c>
    </row>
    <row r="7" spans="1:8">
      <c r="A7" s="63"/>
      <c r="B7" s="266" t="s">
        <v>202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201</v>
      </c>
      <c r="C8" s="64">
        <v>160103</v>
      </c>
      <c r="D8" s="64">
        <v>69068</v>
      </c>
      <c r="E8" s="67">
        <f t="shared" ref="E8:E22" si="0">C8+D8</f>
        <v>229171</v>
      </c>
      <c r="F8" s="64">
        <v>119124</v>
      </c>
      <c r="G8" s="64">
        <v>102246</v>
      </c>
      <c r="H8" s="68">
        <f t="shared" ref="H8:H22" si="1">F8+G8</f>
        <v>221370</v>
      </c>
    </row>
    <row r="9" spans="1:8">
      <c r="A9" s="63">
        <v>2</v>
      </c>
      <c r="B9" s="66" t="s">
        <v>200</v>
      </c>
      <c r="C9" s="69">
        <f>C10+C11+C12+C13+C14+C15+C16+C17+C18</f>
        <v>2696873.28</v>
      </c>
      <c r="D9" s="69">
        <f>D10+D11+D12+D13+D14+D15+D16+D17+D18</f>
        <v>5486259.7199999988</v>
      </c>
      <c r="E9" s="67">
        <f t="shared" si="0"/>
        <v>8183132.9999999981</v>
      </c>
      <c r="F9" s="69">
        <f>F10+F11+F12+F13+F14+F15+F16+F17+F18</f>
        <v>1876092</v>
      </c>
      <c r="G9" s="69">
        <f>G10+G11+G12+G13+G14+G15+G16+G17+G18</f>
        <v>5448441</v>
      </c>
      <c r="H9" s="68">
        <f t="shared" si="1"/>
        <v>7324533</v>
      </c>
    </row>
    <row r="10" spans="1:8">
      <c r="A10" s="63">
        <v>2.1</v>
      </c>
      <c r="B10" s="70" t="s">
        <v>199</v>
      </c>
      <c r="C10" s="64">
        <v>0</v>
      </c>
      <c r="D10" s="64">
        <v>0</v>
      </c>
      <c r="E10" s="67">
        <f t="shared" si="0"/>
        <v>0</v>
      </c>
      <c r="F10" s="64">
        <v>0</v>
      </c>
      <c r="G10" s="64">
        <v>0</v>
      </c>
      <c r="H10" s="68">
        <f t="shared" si="1"/>
        <v>0</v>
      </c>
    </row>
    <row r="11" spans="1:8">
      <c r="A11" s="63">
        <v>2.2000000000000002</v>
      </c>
      <c r="B11" s="70" t="s">
        <v>198</v>
      </c>
      <c r="C11" s="64">
        <v>989790.08000000007</v>
      </c>
      <c r="D11" s="64">
        <v>2907285.5199999986</v>
      </c>
      <c r="E11" s="67">
        <f t="shared" si="0"/>
        <v>3897075.5999999987</v>
      </c>
      <c r="F11" s="64">
        <v>796278</v>
      </c>
      <c r="G11" s="64">
        <v>2850723</v>
      </c>
      <c r="H11" s="68">
        <f t="shared" si="1"/>
        <v>3647001</v>
      </c>
    </row>
    <row r="12" spans="1:8">
      <c r="A12" s="63">
        <v>2.2999999999999998</v>
      </c>
      <c r="B12" s="70" t="s">
        <v>197</v>
      </c>
      <c r="C12" s="64"/>
      <c r="D12" s="64">
        <v>92510.87999999999</v>
      </c>
      <c r="E12" s="67">
        <f t="shared" si="0"/>
        <v>92510.87999999999</v>
      </c>
      <c r="F12" s="64"/>
      <c r="G12" s="64">
        <v>94228</v>
      </c>
      <c r="H12" s="68">
        <f t="shared" si="1"/>
        <v>94228</v>
      </c>
    </row>
    <row r="13" spans="1:8">
      <c r="A13" s="63">
        <v>2.4</v>
      </c>
      <c r="B13" s="70" t="s">
        <v>196</v>
      </c>
      <c r="C13" s="64">
        <v>12848.11</v>
      </c>
      <c r="D13" s="64">
        <v>228886.52999999997</v>
      </c>
      <c r="E13" s="67">
        <f t="shared" si="0"/>
        <v>241734.63999999996</v>
      </c>
      <c r="F13" s="64"/>
      <c r="G13" s="64">
        <v>223701</v>
      </c>
      <c r="H13" s="68">
        <f t="shared" si="1"/>
        <v>223701</v>
      </c>
    </row>
    <row r="14" spans="1:8">
      <c r="A14" s="63">
        <v>2.5</v>
      </c>
      <c r="B14" s="70" t="s">
        <v>195</v>
      </c>
      <c r="C14" s="64">
        <v>58231.899999999994</v>
      </c>
      <c r="D14" s="64">
        <v>674731.24000000011</v>
      </c>
      <c r="E14" s="67">
        <f t="shared" si="0"/>
        <v>732963.14000000013</v>
      </c>
      <c r="F14" s="64">
        <v>116388</v>
      </c>
      <c r="G14" s="64">
        <v>733448</v>
      </c>
      <c r="H14" s="68">
        <f t="shared" si="1"/>
        <v>849836</v>
      </c>
    </row>
    <row r="15" spans="1:8">
      <c r="A15" s="63">
        <v>2.6</v>
      </c>
      <c r="B15" s="70" t="s">
        <v>194</v>
      </c>
      <c r="C15" s="64"/>
      <c r="D15" s="64">
        <v>28661.279999999999</v>
      </c>
      <c r="E15" s="67">
        <f t="shared" si="0"/>
        <v>28661.279999999999</v>
      </c>
      <c r="F15" s="64"/>
      <c r="G15" s="64">
        <v>240809</v>
      </c>
      <c r="H15" s="68">
        <f t="shared" si="1"/>
        <v>240809</v>
      </c>
    </row>
    <row r="16" spans="1:8">
      <c r="A16" s="63">
        <v>2.7</v>
      </c>
      <c r="B16" s="70" t="s">
        <v>193</v>
      </c>
      <c r="C16" s="64"/>
      <c r="D16" s="64">
        <v>2643.08</v>
      </c>
      <c r="E16" s="67">
        <f t="shared" si="0"/>
        <v>2643.08</v>
      </c>
      <c r="F16" s="64"/>
      <c r="G16" s="64">
        <v>7430</v>
      </c>
      <c r="H16" s="68">
        <f t="shared" si="1"/>
        <v>7430</v>
      </c>
    </row>
    <row r="17" spans="1:8">
      <c r="A17" s="63">
        <v>2.8</v>
      </c>
      <c r="B17" s="70" t="s">
        <v>192</v>
      </c>
      <c r="C17" s="64">
        <v>1303406</v>
      </c>
      <c r="D17" s="64">
        <v>1365682</v>
      </c>
      <c r="E17" s="67">
        <f t="shared" si="0"/>
        <v>2669088</v>
      </c>
      <c r="F17" s="64">
        <v>949326</v>
      </c>
      <c r="G17" s="64">
        <v>1139226</v>
      </c>
      <c r="H17" s="68">
        <f t="shared" si="1"/>
        <v>2088552</v>
      </c>
    </row>
    <row r="18" spans="1:8">
      <c r="A18" s="63">
        <v>2.9</v>
      </c>
      <c r="B18" s="70" t="s">
        <v>191</v>
      </c>
      <c r="C18" s="64">
        <v>332597.18999999994</v>
      </c>
      <c r="D18" s="64">
        <v>185859.19000000003</v>
      </c>
      <c r="E18" s="67">
        <f t="shared" si="0"/>
        <v>518456.38</v>
      </c>
      <c r="F18" s="64">
        <v>14100</v>
      </c>
      <c r="G18" s="64">
        <v>158876</v>
      </c>
      <c r="H18" s="68">
        <f t="shared" si="1"/>
        <v>172976</v>
      </c>
    </row>
    <row r="19" spans="1:8">
      <c r="A19" s="63">
        <v>3</v>
      </c>
      <c r="B19" s="66" t="s">
        <v>190</v>
      </c>
      <c r="C19" s="64">
        <v>351177</v>
      </c>
      <c r="D19" s="64">
        <v>52345</v>
      </c>
      <c r="E19" s="67">
        <f t="shared" si="0"/>
        <v>403522</v>
      </c>
      <c r="F19" s="64">
        <v>73290</v>
      </c>
      <c r="G19" s="64">
        <v>239237</v>
      </c>
      <c r="H19" s="68">
        <f t="shared" si="1"/>
        <v>312527</v>
      </c>
    </row>
    <row r="20" spans="1:8">
      <c r="A20" s="63">
        <v>4</v>
      </c>
      <c r="B20" s="66" t="s">
        <v>189</v>
      </c>
      <c r="C20" s="64">
        <v>430103</v>
      </c>
      <c r="D20" s="64">
        <v>0</v>
      </c>
      <c r="E20" s="67">
        <f t="shared" si="0"/>
        <v>430103</v>
      </c>
      <c r="F20" s="64">
        <v>449127</v>
      </c>
      <c r="G20" s="64">
        <v>0</v>
      </c>
      <c r="H20" s="68">
        <f t="shared" si="1"/>
        <v>449127</v>
      </c>
    </row>
    <row r="21" spans="1:8">
      <c r="A21" s="63">
        <v>5</v>
      </c>
      <c r="B21" s="66" t="s">
        <v>188</v>
      </c>
      <c r="C21" s="64">
        <v>55655.25</v>
      </c>
      <c r="D21" s="64">
        <v>8322.7199999999993</v>
      </c>
      <c r="E21" s="67">
        <f t="shared" si="0"/>
        <v>63977.97</v>
      </c>
      <c r="F21" s="64">
        <v>71257</v>
      </c>
      <c r="G21" s="64">
        <v>24858</v>
      </c>
      <c r="H21" s="68">
        <f t="shared" si="1"/>
        <v>96115</v>
      </c>
    </row>
    <row r="22" spans="1:8">
      <c r="A22" s="63">
        <v>6</v>
      </c>
      <c r="B22" s="71" t="s">
        <v>187</v>
      </c>
      <c r="C22" s="69">
        <f>C8+C9+C19+C20+C21</f>
        <v>3693911.53</v>
      </c>
      <c r="D22" s="69">
        <f>D8+D9+D19+D20+D21</f>
        <v>5615995.4399999985</v>
      </c>
      <c r="E22" s="67">
        <f t="shared" si="0"/>
        <v>9309906.9699999988</v>
      </c>
      <c r="F22" s="69">
        <f>F8+F9+F19+F20+F21</f>
        <v>2588890</v>
      </c>
      <c r="G22" s="69">
        <f>G8+G9+G19+G20+G21</f>
        <v>5814782</v>
      </c>
      <c r="H22" s="68">
        <f t="shared" si="1"/>
        <v>8403672</v>
      </c>
    </row>
    <row r="23" spans="1:8">
      <c r="A23" s="63"/>
      <c r="B23" s="266" t="s">
        <v>186</v>
      </c>
      <c r="C23" s="72"/>
      <c r="D23" s="72"/>
      <c r="E23" s="73"/>
      <c r="F23" s="72"/>
      <c r="G23" s="72"/>
      <c r="H23" s="74"/>
    </row>
    <row r="24" spans="1:8">
      <c r="A24" s="63">
        <v>7</v>
      </c>
      <c r="B24" s="66" t="s">
        <v>185</v>
      </c>
      <c r="C24" s="64">
        <v>550460.42000000004</v>
      </c>
      <c r="D24" s="64">
        <v>69082.3</v>
      </c>
      <c r="E24" s="67">
        <f t="shared" ref="E24:E31" si="2">C24+D24</f>
        <v>619542.72000000009</v>
      </c>
      <c r="F24" s="64">
        <v>183467</v>
      </c>
      <c r="G24" s="64">
        <v>20430</v>
      </c>
      <c r="H24" s="68">
        <f t="shared" ref="H24:H31" si="3">F24+G24</f>
        <v>203897</v>
      </c>
    </row>
    <row r="25" spans="1:8">
      <c r="A25" s="63">
        <v>8</v>
      </c>
      <c r="B25" s="66" t="s">
        <v>184</v>
      </c>
      <c r="C25" s="64">
        <v>119640.58</v>
      </c>
      <c r="D25" s="64">
        <v>207814.7</v>
      </c>
      <c r="E25" s="67">
        <f t="shared" si="2"/>
        <v>327455.28000000003</v>
      </c>
      <c r="F25" s="64">
        <v>83780</v>
      </c>
      <c r="G25" s="64">
        <v>144896</v>
      </c>
      <c r="H25" s="68">
        <f t="shared" si="3"/>
        <v>228676</v>
      </c>
    </row>
    <row r="26" spans="1:8">
      <c r="A26" s="63">
        <v>9</v>
      </c>
      <c r="B26" s="66" t="s">
        <v>183</v>
      </c>
      <c r="C26" s="64">
        <v>8658</v>
      </c>
      <c r="D26" s="64">
        <v>527855</v>
      </c>
      <c r="E26" s="67">
        <f t="shared" si="2"/>
        <v>536513</v>
      </c>
      <c r="F26" s="64">
        <v>0</v>
      </c>
      <c r="G26" s="64">
        <v>1195901</v>
      </c>
      <c r="H26" s="68">
        <f t="shared" si="3"/>
        <v>1195901</v>
      </c>
    </row>
    <row r="27" spans="1:8">
      <c r="A27" s="63">
        <v>10</v>
      </c>
      <c r="B27" s="66" t="s">
        <v>182</v>
      </c>
      <c r="C27" s="64">
        <v>0</v>
      </c>
      <c r="D27" s="64">
        <v>0</v>
      </c>
      <c r="E27" s="67">
        <f t="shared" si="2"/>
        <v>0</v>
      </c>
      <c r="F27" s="64">
        <v>0</v>
      </c>
      <c r="G27" s="64">
        <v>0</v>
      </c>
      <c r="H27" s="68">
        <f t="shared" si="3"/>
        <v>0</v>
      </c>
    </row>
    <row r="28" spans="1:8">
      <c r="A28" s="63">
        <v>11</v>
      </c>
      <c r="B28" s="66" t="s">
        <v>181</v>
      </c>
      <c r="C28" s="64">
        <v>0</v>
      </c>
      <c r="D28" s="64">
        <v>2257473</v>
      </c>
      <c r="E28" s="67">
        <f t="shared" si="2"/>
        <v>2257473</v>
      </c>
      <c r="F28" s="64">
        <v>0</v>
      </c>
      <c r="G28" s="64">
        <v>734741</v>
      </c>
      <c r="H28" s="68">
        <f t="shared" si="3"/>
        <v>734741</v>
      </c>
    </row>
    <row r="29" spans="1:8">
      <c r="A29" s="63">
        <v>12</v>
      </c>
      <c r="B29" s="66" t="s">
        <v>180</v>
      </c>
      <c r="C29" s="64">
        <v>112746</v>
      </c>
      <c r="D29" s="64">
        <v>24497</v>
      </c>
      <c r="E29" s="67">
        <f t="shared" si="2"/>
        <v>137243</v>
      </c>
      <c r="F29" s="64">
        <v>180155</v>
      </c>
      <c r="G29" s="64">
        <v>12931</v>
      </c>
      <c r="H29" s="68">
        <f t="shared" si="3"/>
        <v>193086</v>
      </c>
    </row>
    <row r="30" spans="1:8">
      <c r="A30" s="63">
        <v>13</v>
      </c>
      <c r="B30" s="75" t="s">
        <v>179</v>
      </c>
      <c r="C30" s="69">
        <f>C24+C25+C26+C27+C28+C29</f>
        <v>791505</v>
      </c>
      <c r="D30" s="69">
        <f>D24+D25+D26+D27+D28+D29</f>
        <v>3086722</v>
      </c>
      <c r="E30" s="67">
        <f t="shared" si="2"/>
        <v>3878227</v>
      </c>
      <c r="F30" s="69">
        <f>F24+F25+F26+F27+F28+F29</f>
        <v>447402</v>
      </c>
      <c r="G30" s="69">
        <f>G24+G25+G26+G27+G28+G29</f>
        <v>2108899</v>
      </c>
      <c r="H30" s="68">
        <f t="shared" si="3"/>
        <v>2556301</v>
      </c>
    </row>
    <row r="31" spans="1:8">
      <c r="A31" s="63">
        <v>14</v>
      </c>
      <c r="B31" s="75" t="s">
        <v>178</v>
      </c>
      <c r="C31" s="69">
        <f>C22-C30</f>
        <v>2902406.53</v>
      </c>
      <c r="D31" s="69">
        <f>D22-D30</f>
        <v>2529273.4399999985</v>
      </c>
      <c r="E31" s="67">
        <f t="shared" si="2"/>
        <v>5431679.9699999988</v>
      </c>
      <c r="F31" s="69">
        <f>F22-F30</f>
        <v>2141488</v>
      </c>
      <c r="G31" s="69">
        <f>G22-G30</f>
        <v>3705883</v>
      </c>
      <c r="H31" s="68">
        <f t="shared" si="3"/>
        <v>5847371</v>
      </c>
    </row>
    <row r="32" spans="1:8">
      <c r="A32" s="63"/>
      <c r="B32" s="76"/>
      <c r="C32" s="76"/>
      <c r="D32" s="77"/>
      <c r="E32" s="73"/>
      <c r="F32" s="77"/>
      <c r="G32" s="77"/>
      <c r="H32" s="74"/>
    </row>
    <row r="33" spans="1:8">
      <c r="A33" s="63"/>
      <c r="B33" s="76" t="s">
        <v>177</v>
      </c>
      <c r="C33" s="72"/>
      <c r="D33" s="72"/>
      <c r="E33" s="73"/>
      <c r="F33" s="72"/>
      <c r="G33" s="72"/>
      <c r="H33" s="74"/>
    </row>
    <row r="34" spans="1:8">
      <c r="A34" s="63">
        <v>15</v>
      </c>
      <c r="B34" s="78" t="s">
        <v>176</v>
      </c>
      <c r="C34" s="69">
        <f>C35-C36</f>
        <v>144979</v>
      </c>
      <c r="D34" s="69">
        <f>D35-D36</f>
        <v>181698</v>
      </c>
      <c r="E34" s="67">
        <f t="shared" ref="E34" si="4">C34+D34</f>
        <v>326677</v>
      </c>
      <c r="F34" s="69">
        <f>F35-F36</f>
        <v>121664</v>
      </c>
      <c r="G34" s="69">
        <f>G35-G36</f>
        <v>187208</v>
      </c>
      <c r="H34" s="68">
        <f t="shared" ref="H34" si="5">F34+G34</f>
        <v>308872</v>
      </c>
    </row>
    <row r="35" spans="1:8">
      <c r="A35" s="63">
        <v>15.1</v>
      </c>
      <c r="B35" s="70" t="s">
        <v>175</v>
      </c>
      <c r="C35" s="64">
        <v>212932</v>
      </c>
      <c r="D35" s="64">
        <v>363523</v>
      </c>
      <c r="E35" s="67">
        <f t="shared" ref="E35:E45" si="6">C35+D35</f>
        <v>576455</v>
      </c>
      <c r="F35" s="64">
        <v>165923</v>
      </c>
      <c r="G35" s="64">
        <v>312786</v>
      </c>
      <c r="H35" s="67">
        <f t="shared" ref="H35:H45" si="7">F35+G35</f>
        <v>478709</v>
      </c>
    </row>
    <row r="36" spans="1:8">
      <c r="A36" s="63">
        <v>15.2</v>
      </c>
      <c r="B36" s="70" t="s">
        <v>174</v>
      </c>
      <c r="C36" s="64">
        <v>67953</v>
      </c>
      <c r="D36" s="64">
        <v>181825</v>
      </c>
      <c r="E36" s="67">
        <f t="shared" si="6"/>
        <v>249778</v>
      </c>
      <c r="F36" s="64">
        <v>44259</v>
      </c>
      <c r="G36" s="64">
        <v>125578</v>
      </c>
      <c r="H36" s="67">
        <f t="shared" si="7"/>
        <v>169837</v>
      </c>
    </row>
    <row r="37" spans="1:8">
      <c r="A37" s="63">
        <v>16</v>
      </c>
      <c r="B37" s="66" t="s">
        <v>173</v>
      </c>
      <c r="C37" s="64">
        <v>0</v>
      </c>
      <c r="D37" s="64">
        <v>0</v>
      </c>
      <c r="E37" s="67">
        <f t="shared" si="6"/>
        <v>0</v>
      </c>
      <c r="F37" s="64">
        <v>0</v>
      </c>
      <c r="G37" s="64">
        <v>0</v>
      </c>
      <c r="H37" s="67">
        <f t="shared" si="7"/>
        <v>0</v>
      </c>
    </row>
    <row r="38" spans="1:8">
      <c r="A38" s="63">
        <v>17</v>
      </c>
      <c r="B38" s="66" t="s">
        <v>172</v>
      </c>
      <c r="C38" s="64">
        <v>0</v>
      </c>
      <c r="D38" s="64">
        <v>0</v>
      </c>
      <c r="E38" s="67">
        <f t="shared" si="6"/>
        <v>0</v>
      </c>
      <c r="F38" s="64">
        <v>0</v>
      </c>
      <c r="G38" s="64">
        <v>0</v>
      </c>
      <c r="H38" s="67">
        <f t="shared" si="7"/>
        <v>0</v>
      </c>
    </row>
    <row r="39" spans="1:8">
      <c r="A39" s="63">
        <v>18</v>
      </c>
      <c r="B39" s="66" t="s">
        <v>171</v>
      </c>
      <c r="C39" s="64">
        <v>0</v>
      </c>
      <c r="D39" s="64">
        <v>0</v>
      </c>
      <c r="E39" s="67">
        <f t="shared" si="6"/>
        <v>0</v>
      </c>
      <c r="F39" s="64">
        <v>0</v>
      </c>
      <c r="G39" s="64">
        <v>0</v>
      </c>
      <c r="H39" s="67">
        <f t="shared" si="7"/>
        <v>0</v>
      </c>
    </row>
    <row r="40" spans="1:8">
      <c r="A40" s="63">
        <v>19</v>
      </c>
      <c r="B40" s="66" t="s">
        <v>170</v>
      </c>
      <c r="C40" s="64">
        <v>175497</v>
      </c>
      <c r="D40" s="64"/>
      <c r="E40" s="67">
        <f t="shared" si="6"/>
        <v>175497</v>
      </c>
      <c r="F40" s="64">
        <v>213949</v>
      </c>
      <c r="G40" s="64"/>
      <c r="H40" s="67">
        <f t="shared" si="7"/>
        <v>213949</v>
      </c>
    </row>
    <row r="41" spans="1:8">
      <c r="A41" s="63">
        <v>20</v>
      </c>
      <c r="B41" s="66" t="s">
        <v>169</v>
      </c>
      <c r="C41" s="64">
        <v>-3718</v>
      </c>
      <c r="D41" s="64"/>
      <c r="E41" s="67">
        <f t="shared" si="6"/>
        <v>-3718</v>
      </c>
      <c r="F41" s="64">
        <v>-204966</v>
      </c>
      <c r="G41" s="64"/>
      <c r="H41" s="67">
        <f t="shared" si="7"/>
        <v>-204966</v>
      </c>
    </row>
    <row r="42" spans="1:8">
      <c r="A42" s="63">
        <v>21</v>
      </c>
      <c r="B42" s="66" t="s">
        <v>168</v>
      </c>
      <c r="C42" s="64">
        <v>-3511</v>
      </c>
      <c r="D42" s="64"/>
      <c r="E42" s="67">
        <f t="shared" si="6"/>
        <v>-3511</v>
      </c>
      <c r="F42" s="64">
        <v>0</v>
      </c>
      <c r="G42" s="64"/>
      <c r="H42" s="67">
        <f t="shared" si="7"/>
        <v>0</v>
      </c>
    </row>
    <row r="43" spans="1:8">
      <c r="A43" s="63">
        <v>22</v>
      </c>
      <c r="B43" s="66" t="s">
        <v>167</v>
      </c>
      <c r="C43" s="64">
        <v>353.75</v>
      </c>
      <c r="D43" s="64">
        <v>32.28</v>
      </c>
      <c r="E43" s="67">
        <f t="shared" si="6"/>
        <v>386.03</v>
      </c>
      <c r="F43" s="64">
        <v>1616</v>
      </c>
      <c r="G43" s="64">
        <v>250</v>
      </c>
      <c r="H43" s="67">
        <f t="shared" si="7"/>
        <v>1866</v>
      </c>
    </row>
    <row r="44" spans="1:8">
      <c r="A44" s="63">
        <v>23</v>
      </c>
      <c r="B44" s="66" t="s">
        <v>166</v>
      </c>
      <c r="C44" s="64">
        <v>105424</v>
      </c>
      <c r="D44" s="64">
        <v>783</v>
      </c>
      <c r="E44" s="67">
        <f t="shared" si="6"/>
        <v>106207</v>
      </c>
      <c r="F44" s="64">
        <v>93290</v>
      </c>
      <c r="G44" s="64">
        <v>10829</v>
      </c>
      <c r="H44" s="67">
        <f t="shared" si="7"/>
        <v>104119</v>
      </c>
    </row>
    <row r="45" spans="1:8">
      <c r="A45" s="63">
        <v>24</v>
      </c>
      <c r="B45" s="75" t="s">
        <v>283</v>
      </c>
      <c r="C45" s="69">
        <f>C34+C37+C38+C39+C40+C41+C42+C43+C44</f>
        <v>419024.75</v>
      </c>
      <c r="D45" s="69">
        <f>D34+D37+D38+D39+D40+D41+D42+D43+D44</f>
        <v>182513.28</v>
      </c>
      <c r="E45" s="67">
        <f t="shared" si="6"/>
        <v>601538.03</v>
      </c>
      <c r="F45" s="69">
        <f>F34+F37+F38+F39+F40+F41+F42+F43+F44</f>
        <v>225553</v>
      </c>
      <c r="G45" s="69">
        <f>G34+G37+G38+G39+G40+G41+G42+G43+G44</f>
        <v>198287</v>
      </c>
      <c r="H45" s="67">
        <f t="shared" si="7"/>
        <v>423840</v>
      </c>
    </row>
    <row r="46" spans="1:8">
      <c r="A46" s="63"/>
      <c r="B46" s="266" t="s">
        <v>165</v>
      </c>
      <c r="C46" s="72"/>
      <c r="D46" s="72"/>
      <c r="E46" s="73"/>
      <c r="F46" s="72"/>
      <c r="G46" s="72"/>
      <c r="H46" s="74"/>
    </row>
    <row r="47" spans="1:8">
      <c r="A47" s="63">
        <v>25</v>
      </c>
      <c r="B47" s="66" t="s">
        <v>164</v>
      </c>
      <c r="C47" s="64">
        <v>101238</v>
      </c>
      <c r="D47" s="64"/>
      <c r="E47" s="67">
        <f t="shared" ref="E47:E54" si="8">C47+D47</f>
        <v>101238</v>
      </c>
      <c r="F47" s="64">
        <v>155033</v>
      </c>
      <c r="G47" s="64"/>
      <c r="H47" s="68">
        <f t="shared" ref="H47:H54" si="9">F47+G47</f>
        <v>155033</v>
      </c>
    </row>
    <row r="48" spans="1:8">
      <c r="A48" s="63">
        <v>26</v>
      </c>
      <c r="B48" s="66" t="s">
        <v>163</v>
      </c>
      <c r="C48" s="64">
        <v>104451</v>
      </c>
      <c r="D48" s="64">
        <v>3472</v>
      </c>
      <c r="E48" s="67">
        <f t="shared" si="8"/>
        <v>107923</v>
      </c>
      <c r="F48" s="64">
        <v>70479</v>
      </c>
      <c r="G48" s="64">
        <v>0</v>
      </c>
      <c r="H48" s="68">
        <f t="shared" si="9"/>
        <v>70479</v>
      </c>
    </row>
    <row r="49" spans="1:8">
      <c r="A49" s="63">
        <v>27</v>
      </c>
      <c r="B49" s="66" t="s">
        <v>162</v>
      </c>
      <c r="C49" s="64">
        <v>2113129</v>
      </c>
      <c r="D49" s="64"/>
      <c r="E49" s="67">
        <f t="shared" si="8"/>
        <v>2113129</v>
      </c>
      <c r="F49" s="64">
        <v>1977428</v>
      </c>
      <c r="G49" s="64"/>
      <c r="H49" s="68">
        <f t="shared" si="9"/>
        <v>1977428</v>
      </c>
    </row>
    <row r="50" spans="1:8">
      <c r="A50" s="63">
        <v>28</v>
      </c>
      <c r="B50" s="66" t="s">
        <v>161</v>
      </c>
      <c r="C50" s="64">
        <v>6241</v>
      </c>
      <c r="D50" s="64"/>
      <c r="E50" s="67">
        <f t="shared" si="8"/>
        <v>6241</v>
      </c>
      <c r="F50" s="64">
        <v>8527</v>
      </c>
      <c r="G50" s="64"/>
      <c r="H50" s="68">
        <f t="shared" si="9"/>
        <v>8527</v>
      </c>
    </row>
    <row r="51" spans="1:8">
      <c r="A51" s="63">
        <v>29</v>
      </c>
      <c r="B51" s="66" t="s">
        <v>160</v>
      </c>
      <c r="C51" s="64">
        <v>404536</v>
      </c>
      <c r="D51" s="64"/>
      <c r="E51" s="67">
        <f t="shared" si="8"/>
        <v>404536</v>
      </c>
      <c r="F51" s="64">
        <v>268808</v>
      </c>
      <c r="G51" s="64"/>
      <c r="H51" s="68">
        <f t="shared" si="9"/>
        <v>268808</v>
      </c>
    </row>
    <row r="52" spans="1:8">
      <c r="A52" s="63">
        <v>30</v>
      </c>
      <c r="B52" s="66" t="s">
        <v>159</v>
      </c>
      <c r="C52" s="64">
        <v>441293</v>
      </c>
      <c r="D52" s="64">
        <v>246538</v>
      </c>
      <c r="E52" s="67">
        <f t="shared" si="8"/>
        <v>687831</v>
      </c>
      <c r="F52" s="64">
        <v>358243</v>
      </c>
      <c r="G52" s="64">
        <v>212294</v>
      </c>
      <c r="H52" s="68">
        <f t="shared" si="9"/>
        <v>570537</v>
      </c>
    </row>
    <row r="53" spans="1:8">
      <c r="A53" s="63">
        <v>31</v>
      </c>
      <c r="B53" s="75" t="s">
        <v>284</v>
      </c>
      <c r="C53" s="69">
        <f>C47+C48+C49+C50+C51+C52</f>
        <v>3170888</v>
      </c>
      <c r="D53" s="69">
        <f>D47+D48+D49+D50+D51+D52</f>
        <v>250010</v>
      </c>
      <c r="E53" s="67">
        <f t="shared" si="8"/>
        <v>3420898</v>
      </c>
      <c r="F53" s="69">
        <f>F47+F48+F49+F50+F51+F52</f>
        <v>2838518</v>
      </c>
      <c r="G53" s="69">
        <f>G47+G48+G49+G50+G51+G52</f>
        <v>212294</v>
      </c>
      <c r="H53" s="67">
        <f t="shared" si="9"/>
        <v>3050812</v>
      </c>
    </row>
    <row r="54" spans="1:8">
      <c r="A54" s="63">
        <v>32</v>
      </c>
      <c r="B54" s="75" t="s">
        <v>285</v>
      </c>
      <c r="C54" s="69">
        <f>C45-C53</f>
        <v>-2751863.25</v>
      </c>
      <c r="D54" s="69">
        <f>D45-D53</f>
        <v>-67496.72</v>
      </c>
      <c r="E54" s="67">
        <f t="shared" si="8"/>
        <v>-2819359.97</v>
      </c>
      <c r="F54" s="69">
        <f>F45-F53</f>
        <v>-2612965</v>
      </c>
      <c r="G54" s="69">
        <f>G45-G53</f>
        <v>-14007</v>
      </c>
      <c r="H54" s="67">
        <f t="shared" si="9"/>
        <v>-2626972</v>
      </c>
    </row>
    <row r="55" spans="1:8">
      <c r="A55" s="63"/>
      <c r="B55" s="76"/>
      <c r="C55" s="77"/>
      <c r="D55" s="77"/>
      <c r="E55" s="73"/>
      <c r="F55" s="77"/>
      <c r="G55" s="77"/>
      <c r="H55" s="74"/>
    </row>
    <row r="56" spans="1:8">
      <c r="A56" s="63">
        <v>33</v>
      </c>
      <c r="B56" s="75" t="s">
        <v>158</v>
      </c>
      <c r="C56" s="69">
        <f>C31+C54</f>
        <v>150543.2799999998</v>
      </c>
      <c r="D56" s="69">
        <f>D31+D54</f>
        <v>2461776.7199999983</v>
      </c>
      <c r="E56" s="67">
        <f>C56+D56</f>
        <v>2612319.9999999981</v>
      </c>
      <c r="F56" s="69">
        <f>F31+F54</f>
        <v>-471477</v>
      </c>
      <c r="G56" s="69">
        <f>G31+G54</f>
        <v>3691876</v>
      </c>
      <c r="H56" s="68">
        <f>F56+G56</f>
        <v>3220399</v>
      </c>
    </row>
    <row r="57" spans="1:8">
      <c r="A57" s="63"/>
      <c r="B57" s="76"/>
      <c r="C57" s="77"/>
      <c r="D57" s="77"/>
      <c r="E57" s="73"/>
      <c r="F57" s="77"/>
      <c r="G57" s="77"/>
      <c r="H57" s="74"/>
    </row>
    <row r="58" spans="1:8">
      <c r="A58" s="63">
        <v>34</v>
      </c>
      <c r="B58" s="66" t="s">
        <v>157</v>
      </c>
      <c r="C58" s="64">
        <v>5102839</v>
      </c>
      <c r="D58" s="64"/>
      <c r="E58" s="67">
        <f>C58+D58</f>
        <v>5102839</v>
      </c>
      <c r="F58" s="64">
        <v>-681487</v>
      </c>
      <c r="G58" s="64"/>
      <c r="H58" s="68">
        <f>F58+G58</f>
        <v>-681487</v>
      </c>
    </row>
    <row r="59" spans="1:8" s="267" customFormat="1">
      <c r="A59" s="63">
        <v>35</v>
      </c>
      <c r="B59" s="66" t="s">
        <v>156</v>
      </c>
      <c r="C59" s="64">
        <v>0</v>
      </c>
      <c r="D59" s="64"/>
      <c r="E59" s="67">
        <f>C59+D59</f>
        <v>0</v>
      </c>
      <c r="F59" s="64">
        <v>0</v>
      </c>
      <c r="G59" s="64"/>
      <c r="H59" s="68">
        <f>F59+G59</f>
        <v>0</v>
      </c>
    </row>
    <row r="60" spans="1:8">
      <c r="A60" s="63">
        <v>36</v>
      </c>
      <c r="B60" s="66" t="s">
        <v>155</v>
      </c>
      <c r="C60" s="64">
        <v>-2991</v>
      </c>
      <c r="D60" s="64"/>
      <c r="E60" s="67">
        <f>C60+D60</f>
        <v>-2991</v>
      </c>
      <c r="F60" s="64">
        <v>5346</v>
      </c>
      <c r="G60" s="64"/>
      <c r="H60" s="68">
        <f>F60+G60</f>
        <v>5346</v>
      </c>
    </row>
    <row r="61" spans="1:8">
      <c r="A61" s="63">
        <v>37</v>
      </c>
      <c r="B61" s="75" t="s">
        <v>154</v>
      </c>
      <c r="C61" s="69">
        <f>C58+C59+C60</f>
        <v>5099848</v>
      </c>
      <c r="D61" s="69">
        <f>D58+D59+D60</f>
        <v>0</v>
      </c>
      <c r="E61" s="67">
        <f>C61+D61</f>
        <v>5099848</v>
      </c>
      <c r="F61" s="69">
        <f>F58+F59+F60</f>
        <v>-676141</v>
      </c>
      <c r="G61" s="69">
        <f>G58+G59+G60</f>
        <v>0</v>
      </c>
      <c r="H61" s="68">
        <f>F61+G61</f>
        <v>-676141</v>
      </c>
    </row>
    <row r="62" spans="1:8">
      <c r="A62" s="63"/>
      <c r="B62" s="79"/>
      <c r="C62" s="72"/>
      <c r="D62" s="72"/>
      <c r="E62" s="73"/>
      <c r="F62" s="72"/>
      <c r="G62" s="72"/>
      <c r="H62" s="74"/>
    </row>
    <row r="63" spans="1:8">
      <c r="A63" s="63">
        <v>38</v>
      </c>
      <c r="B63" s="80" t="s">
        <v>153</v>
      </c>
      <c r="C63" s="69">
        <f>C56-C61</f>
        <v>-4949304.7200000007</v>
      </c>
      <c r="D63" s="69">
        <f>D56-D61</f>
        <v>2461776.7199999983</v>
      </c>
      <c r="E63" s="67">
        <f>C63+D63</f>
        <v>-2487528.0000000023</v>
      </c>
      <c r="F63" s="69">
        <f>F56-F61</f>
        <v>204664</v>
      </c>
      <c r="G63" s="69">
        <f>G56-G61</f>
        <v>3691876</v>
      </c>
      <c r="H63" s="68">
        <f>F63+G63</f>
        <v>3896540</v>
      </c>
    </row>
    <row r="64" spans="1:8">
      <c r="A64" s="59">
        <v>39</v>
      </c>
      <c r="B64" s="66" t="s">
        <v>152</v>
      </c>
      <c r="C64" s="81">
        <v>86342</v>
      </c>
      <c r="D64" s="81"/>
      <c r="E64" s="67">
        <f>C64+D64</f>
        <v>86342</v>
      </c>
      <c r="F64" s="81">
        <v>520270</v>
      </c>
      <c r="G64" s="81"/>
      <c r="H64" s="68">
        <f>F64+G64</f>
        <v>520270</v>
      </c>
    </row>
    <row r="65" spans="1:8">
      <c r="A65" s="63">
        <v>40</v>
      </c>
      <c r="B65" s="75" t="s">
        <v>151</v>
      </c>
      <c r="C65" s="69">
        <f>C63-C64</f>
        <v>-5035646.7200000007</v>
      </c>
      <c r="D65" s="69">
        <f>D63-D64</f>
        <v>2461776.7199999983</v>
      </c>
      <c r="E65" s="67">
        <f>C65+D65</f>
        <v>-2573870.0000000023</v>
      </c>
      <c r="F65" s="69">
        <f>F63-F64</f>
        <v>-315606</v>
      </c>
      <c r="G65" s="69">
        <f>G63-G64</f>
        <v>3691876</v>
      </c>
      <c r="H65" s="68">
        <f>F65+G65</f>
        <v>3376270</v>
      </c>
    </row>
    <row r="66" spans="1:8">
      <c r="A66" s="59">
        <v>41</v>
      </c>
      <c r="B66" s="66" t="s">
        <v>150</v>
      </c>
      <c r="C66" s="81"/>
      <c r="D66" s="81"/>
      <c r="E66" s="67">
        <f>C66+D66</f>
        <v>0</v>
      </c>
      <c r="F66" s="81"/>
      <c r="G66" s="81"/>
      <c r="H66" s="68">
        <f>F66+G66</f>
        <v>0</v>
      </c>
    </row>
    <row r="67" spans="1:8" ht="13.5" thickBot="1">
      <c r="A67" s="82">
        <v>42</v>
      </c>
      <c r="B67" s="83" t="s">
        <v>149</v>
      </c>
      <c r="C67" s="84">
        <f>C65+C66</f>
        <v>-5035646.7200000007</v>
      </c>
      <c r="D67" s="84">
        <f>D65+D66</f>
        <v>2461776.7199999983</v>
      </c>
      <c r="E67" s="85">
        <f>C67+D67</f>
        <v>-2573870.0000000023</v>
      </c>
      <c r="F67" s="84">
        <f>F65+F66</f>
        <v>-315606</v>
      </c>
      <c r="G67" s="84">
        <f>G65+G66</f>
        <v>3691876</v>
      </c>
      <c r="H67" s="86">
        <f>F67+G67</f>
        <v>3376270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B3" sqref="B3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33</v>
      </c>
      <c r="B1" s="5" t="str">
        <f>'Info '!C2</f>
        <v>JSC " Halyk Bank Georgia"</v>
      </c>
    </row>
    <row r="2" spans="1:8">
      <c r="A2" s="2" t="s">
        <v>34</v>
      </c>
      <c r="B2" s="493">
        <f>'1. key ratios '!B2</f>
        <v>43555</v>
      </c>
    </row>
    <row r="3" spans="1:8">
      <c r="A3" s="4"/>
    </row>
    <row r="4" spans="1:8" ht="15" thickBot="1">
      <c r="A4" s="4" t="s">
        <v>77</v>
      </c>
      <c r="B4" s="4"/>
      <c r="C4" s="244"/>
      <c r="D4" s="244"/>
      <c r="E4" s="244"/>
      <c r="F4" s="245"/>
      <c r="G4" s="245"/>
      <c r="H4" s="246" t="s">
        <v>76</v>
      </c>
    </row>
    <row r="5" spans="1:8">
      <c r="A5" s="528" t="s">
        <v>9</v>
      </c>
      <c r="B5" s="530" t="s">
        <v>350</v>
      </c>
      <c r="C5" s="524" t="s">
        <v>71</v>
      </c>
      <c r="D5" s="525"/>
      <c r="E5" s="526"/>
      <c r="F5" s="524" t="s">
        <v>75</v>
      </c>
      <c r="G5" s="525"/>
      <c r="H5" s="527"/>
    </row>
    <row r="6" spans="1:8">
      <c r="A6" s="529"/>
      <c r="B6" s="531"/>
      <c r="C6" s="34" t="s">
        <v>297</v>
      </c>
      <c r="D6" s="34" t="s">
        <v>126</v>
      </c>
      <c r="E6" s="34" t="s">
        <v>113</v>
      </c>
      <c r="F6" s="34" t="s">
        <v>297</v>
      </c>
      <c r="G6" s="34" t="s">
        <v>126</v>
      </c>
      <c r="H6" s="35" t="s">
        <v>113</v>
      </c>
    </row>
    <row r="7" spans="1:8" s="20" customFormat="1">
      <c r="A7" s="247">
        <v>1</v>
      </c>
      <c r="B7" s="248" t="s">
        <v>384</v>
      </c>
      <c r="C7" s="40"/>
      <c r="D7" s="40"/>
      <c r="E7" s="249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47">
        <v>1.1000000000000001</v>
      </c>
      <c r="B8" s="302" t="s">
        <v>315</v>
      </c>
      <c r="C8" s="40">
        <v>7306237</v>
      </c>
      <c r="D8" s="40">
        <v>1315730</v>
      </c>
      <c r="E8" s="249">
        <f t="shared" ref="E8:E53" si="1">C8+D8</f>
        <v>8621967</v>
      </c>
      <c r="F8" s="40">
        <v>8169514</v>
      </c>
      <c r="G8" s="40">
        <v>1151050</v>
      </c>
      <c r="H8" s="41">
        <f t="shared" si="0"/>
        <v>9320564</v>
      </c>
    </row>
    <row r="9" spans="1:8" s="20" customFormat="1">
      <c r="A9" s="247">
        <v>1.2</v>
      </c>
      <c r="B9" s="302" t="s">
        <v>316</v>
      </c>
      <c r="C9" s="40"/>
      <c r="D9" s="40"/>
      <c r="E9" s="249">
        <f t="shared" si="1"/>
        <v>0</v>
      </c>
      <c r="F9" s="40"/>
      <c r="G9" s="40"/>
      <c r="H9" s="41">
        <f t="shared" si="0"/>
        <v>0</v>
      </c>
    </row>
    <row r="10" spans="1:8" s="20" customFormat="1">
      <c r="A10" s="247">
        <v>1.3</v>
      </c>
      <c r="B10" s="302" t="s">
        <v>317</v>
      </c>
      <c r="C10" s="40">
        <v>6785017</v>
      </c>
      <c r="D10" s="40">
        <v>19054480</v>
      </c>
      <c r="E10" s="249">
        <f t="shared" si="1"/>
        <v>25839497</v>
      </c>
      <c r="F10" s="40">
        <v>7698693</v>
      </c>
      <c r="G10" s="40">
        <v>14282829</v>
      </c>
      <c r="H10" s="41">
        <f t="shared" si="0"/>
        <v>21981522</v>
      </c>
    </row>
    <row r="11" spans="1:8" s="20" customFormat="1">
      <c r="A11" s="247">
        <v>1.4</v>
      </c>
      <c r="B11" s="302" t="s">
        <v>298</v>
      </c>
      <c r="C11" s="40"/>
      <c r="D11" s="40"/>
      <c r="E11" s="249">
        <f t="shared" si="1"/>
        <v>0</v>
      </c>
      <c r="F11" s="40"/>
      <c r="G11" s="40"/>
      <c r="H11" s="41">
        <f t="shared" si="0"/>
        <v>0</v>
      </c>
    </row>
    <row r="12" spans="1:8" s="20" customFormat="1" ht="29.25" customHeight="1">
      <c r="A12" s="247">
        <v>2</v>
      </c>
      <c r="B12" s="251" t="s">
        <v>319</v>
      </c>
      <c r="C12" s="40"/>
      <c r="D12" s="40"/>
      <c r="E12" s="249">
        <f t="shared" si="1"/>
        <v>0</v>
      </c>
      <c r="F12" s="40"/>
      <c r="G12" s="40"/>
      <c r="H12" s="41">
        <f t="shared" si="0"/>
        <v>0</v>
      </c>
    </row>
    <row r="13" spans="1:8" s="20" customFormat="1" ht="19.899999999999999" customHeight="1">
      <c r="A13" s="247">
        <v>3</v>
      </c>
      <c r="B13" s="251" t="s">
        <v>318</v>
      </c>
      <c r="C13" s="40"/>
      <c r="D13" s="40"/>
      <c r="E13" s="249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47">
        <v>3.1</v>
      </c>
      <c r="B14" s="303" t="s">
        <v>299</v>
      </c>
      <c r="C14" s="40"/>
      <c r="D14" s="40"/>
      <c r="E14" s="249">
        <f t="shared" si="1"/>
        <v>0</v>
      </c>
      <c r="F14" s="40"/>
      <c r="G14" s="40"/>
      <c r="H14" s="41">
        <f t="shared" si="0"/>
        <v>0</v>
      </c>
    </row>
    <row r="15" spans="1:8" s="20" customFormat="1">
      <c r="A15" s="247">
        <v>3.2</v>
      </c>
      <c r="B15" s="303" t="s">
        <v>300</v>
      </c>
      <c r="C15" s="40"/>
      <c r="D15" s="40"/>
      <c r="E15" s="249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47">
        <v>4</v>
      </c>
      <c r="B16" s="306" t="s">
        <v>329</v>
      </c>
      <c r="C16" s="40"/>
      <c r="D16" s="40"/>
      <c r="E16" s="249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47">
        <v>4.0999999999999996</v>
      </c>
      <c r="B17" s="303" t="s">
        <v>320</v>
      </c>
      <c r="C17" s="40">
        <v>5792276</v>
      </c>
      <c r="D17" s="40">
        <v>251977647</v>
      </c>
      <c r="E17" s="249">
        <f t="shared" si="1"/>
        <v>257769923</v>
      </c>
      <c r="F17" s="40">
        <v>5324282</v>
      </c>
      <c r="G17" s="40">
        <v>220085003</v>
      </c>
      <c r="H17" s="41">
        <f t="shared" si="0"/>
        <v>225409285</v>
      </c>
    </row>
    <row r="18" spans="1:8" s="20" customFormat="1">
      <c r="A18" s="247">
        <v>4.2</v>
      </c>
      <c r="B18" s="303" t="s">
        <v>314</v>
      </c>
      <c r="C18" s="40"/>
      <c r="D18" s="40"/>
      <c r="E18" s="249">
        <f t="shared" si="1"/>
        <v>0</v>
      </c>
      <c r="F18" s="40"/>
      <c r="G18" s="40"/>
      <c r="H18" s="41">
        <f t="shared" si="0"/>
        <v>0</v>
      </c>
    </row>
    <row r="19" spans="1:8" s="20" customFormat="1">
      <c r="A19" s="247">
        <v>5</v>
      </c>
      <c r="B19" s="251" t="s">
        <v>328</v>
      </c>
      <c r="C19" s="40"/>
      <c r="D19" s="40"/>
      <c r="E19" s="249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47">
        <v>5.0999999999999996</v>
      </c>
      <c r="B20" s="304" t="s">
        <v>303</v>
      </c>
      <c r="C20" s="40">
        <v>1121563</v>
      </c>
      <c r="D20" s="40">
        <v>2515832</v>
      </c>
      <c r="E20" s="249">
        <f t="shared" si="1"/>
        <v>3637395</v>
      </c>
      <c r="F20" s="40">
        <v>3143045</v>
      </c>
      <c r="G20" s="40">
        <v>4110504</v>
      </c>
      <c r="H20" s="41">
        <f t="shared" si="0"/>
        <v>7253549</v>
      </c>
    </row>
    <row r="21" spans="1:8" s="20" customFormat="1">
      <c r="A21" s="247">
        <v>5.2</v>
      </c>
      <c r="B21" s="304" t="s">
        <v>302</v>
      </c>
      <c r="C21" s="40"/>
      <c r="D21" s="40"/>
      <c r="E21" s="249">
        <f t="shared" si="1"/>
        <v>0</v>
      </c>
      <c r="F21" s="40"/>
      <c r="G21" s="40"/>
      <c r="H21" s="41">
        <f t="shared" si="0"/>
        <v>0</v>
      </c>
    </row>
    <row r="22" spans="1:8" s="20" customFormat="1">
      <c r="A22" s="247">
        <v>5.3</v>
      </c>
      <c r="B22" s="304" t="s">
        <v>301</v>
      </c>
      <c r="C22" s="40"/>
      <c r="D22" s="40"/>
      <c r="E22" s="249">
        <f t="shared" si="1"/>
        <v>0</v>
      </c>
      <c r="F22" s="40"/>
      <c r="G22" s="40"/>
      <c r="H22" s="41">
        <f t="shared" si="0"/>
        <v>0</v>
      </c>
    </row>
    <row r="23" spans="1:8" s="20" customFormat="1">
      <c r="A23" s="247" t="s">
        <v>18</v>
      </c>
      <c r="B23" s="252" t="s">
        <v>78</v>
      </c>
      <c r="C23" s="40">
        <v>29647141</v>
      </c>
      <c r="D23" s="40">
        <v>192591067</v>
      </c>
      <c r="E23" s="249">
        <f t="shared" si="1"/>
        <v>222238208</v>
      </c>
      <c r="F23" s="40">
        <v>38562358</v>
      </c>
      <c r="G23" s="40">
        <v>141720627</v>
      </c>
      <c r="H23" s="41">
        <f t="shared" si="0"/>
        <v>180282985</v>
      </c>
    </row>
    <row r="24" spans="1:8" s="20" customFormat="1">
      <c r="A24" s="247" t="s">
        <v>19</v>
      </c>
      <c r="B24" s="252" t="s">
        <v>79</v>
      </c>
      <c r="C24" s="40">
        <v>2216289</v>
      </c>
      <c r="D24" s="40">
        <v>259515415</v>
      </c>
      <c r="E24" s="249">
        <f t="shared" si="1"/>
        <v>261731704</v>
      </c>
      <c r="F24" s="40">
        <v>2783513</v>
      </c>
      <c r="G24" s="40">
        <v>203576453</v>
      </c>
      <c r="H24" s="41">
        <f t="shared" si="0"/>
        <v>206359966</v>
      </c>
    </row>
    <row r="25" spans="1:8" s="20" customFormat="1">
      <c r="A25" s="247" t="s">
        <v>20</v>
      </c>
      <c r="B25" s="252" t="s">
        <v>80</v>
      </c>
      <c r="C25" s="40">
        <v>0</v>
      </c>
      <c r="D25" s="40">
        <v>623705</v>
      </c>
      <c r="E25" s="249">
        <f t="shared" si="1"/>
        <v>623705</v>
      </c>
      <c r="F25" s="40">
        <v>0</v>
      </c>
      <c r="G25" s="40">
        <v>557219</v>
      </c>
      <c r="H25" s="41">
        <f t="shared" si="0"/>
        <v>557219</v>
      </c>
    </row>
    <row r="26" spans="1:8" s="20" customFormat="1">
      <c r="A26" s="247" t="s">
        <v>21</v>
      </c>
      <c r="B26" s="252" t="s">
        <v>81</v>
      </c>
      <c r="C26" s="40">
        <v>4955595</v>
      </c>
      <c r="D26" s="40">
        <v>103549681</v>
      </c>
      <c r="E26" s="249">
        <f t="shared" si="1"/>
        <v>108505276</v>
      </c>
      <c r="F26" s="40">
        <v>6534265</v>
      </c>
      <c r="G26" s="40">
        <v>101748867</v>
      </c>
      <c r="H26" s="41">
        <f t="shared" si="0"/>
        <v>108283132</v>
      </c>
    </row>
    <row r="27" spans="1:8" s="20" customFormat="1">
      <c r="A27" s="247" t="s">
        <v>22</v>
      </c>
      <c r="B27" s="252" t="s">
        <v>82</v>
      </c>
      <c r="C27" s="40">
        <v>29046</v>
      </c>
      <c r="D27" s="40">
        <v>32642236</v>
      </c>
      <c r="E27" s="249">
        <f t="shared" si="1"/>
        <v>32671282</v>
      </c>
      <c r="F27" s="40">
        <v>43279</v>
      </c>
      <c r="G27" s="40">
        <v>284868</v>
      </c>
      <c r="H27" s="41">
        <f t="shared" si="0"/>
        <v>328147</v>
      </c>
    </row>
    <row r="28" spans="1:8" s="20" customFormat="1">
      <c r="A28" s="247">
        <v>5.4</v>
      </c>
      <c r="B28" s="304" t="s">
        <v>304</v>
      </c>
      <c r="C28" s="40">
        <v>2156723</v>
      </c>
      <c r="D28" s="40">
        <v>8401630</v>
      </c>
      <c r="E28" s="249">
        <f t="shared" si="1"/>
        <v>10558353</v>
      </c>
      <c r="F28" s="40">
        <v>2244287</v>
      </c>
      <c r="G28" s="40">
        <v>10967260</v>
      </c>
      <c r="H28" s="41">
        <f t="shared" si="0"/>
        <v>13211547</v>
      </c>
    </row>
    <row r="29" spans="1:8" s="20" customFormat="1">
      <c r="A29" s="247">
        <v>5.5</v>
      </c>
      <c r="B29" s="304" t="s">
        <v>305</v>
      </c>
      <c r="C29" s="40">
        <v>0</v>
      </c>
      <c r="D29" s="40">
        <v>0</v>
      </c>
      <c r="E29" s="249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47">
        <v>5.6</v>
      </c>
      <c r="B30" s="304" t="s">
        <v>306</v>
      </c>
      <c r="C30" s="40"/>
      <c r="D30" s="40"/>
      <c r="E30" s="249">
        <f t="shared" si="1"/>
        <v>0</v>
      </c>
      <c r="F30" s="40"/>
      <c r="G30" s="40"/>
      <c r="H30" s="41">
        <f t="shared" si="0"/>
        <v>0</v>
      </c>
    </row>
    <row r="31" spans="1:8" s="20" customFormat="1">
      <c r="A31" s="247">
        <v>5.7</v>
      </c>
      <c r="B31" s="304" t="s">
        <v>82</v>
      </c>
      <c r="C31" s="40"/>
      <c r="D31" s="40"/>
      <c r="E31" s="249">
        <f t="shared" si="1"/>
        <v>0</v>
      </c>
      <c r="F31" s="40"/>
      <c r="G31" s="40"/>
      <c r="H31" s="41">
        <f t="shared" si="0"/>
        <v>0</v>
      </c>
    </row>
    <row r="32" spans="1:8" s="20" customFormat="1">
      <c r="A32" s="247">
        <v>6</v>
      </c>
      <c r="B32" s="251" t="s">
        <v>334</v>
      </c>
      <c r="C32" s="40"/>
      <c r="D32" s="40"/>
      <c r="E32" s="249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47">
        <v>6.1</v>
      </c>
      <c r="B33" s="305" t="s">
        <v>324</v>
      </c>
      <c r="C33" s="40"/>
      <c r="D33" s="40"/>
      <c r="E33" s="249">
        <f t="shared" si="1"/>
        <v>0</v>
      </c>
      <c r="F33" s="40"/>
      <c r="G33" s="40"/>
      <c r="H33" s="41">
        <f t="shared" si="0"/>
        <v>0</v>
      </c>
    </row>
    <row r="34" spans="1:8" s="20" customFormat="1">
      <c r="A34" s="247">
        <v>6.2</v>
      </c>
      <c r="B34" s="305" t="s">
        <v>325</v>
      </c>
      <c r="C34" s="40"/>
      <c r="D34" s="40"/>
      <c r="E34" s="249">
        <f t="shared" si="1"/>
        <v>0</v>
      </c>
      <c r="F34" s="40"/>
      <c r="G34" s="40"/>
      <c r="H34" s="41">
        <f t="shared" si="0"/>
        <v>0</v>
      </c>
    </row>
    <row r="35" spans="1:8" s="20" customFormat="1">
      <c r="A35" s="247">
        <v>6.3</v>
      </c>
      <c r="B35" s="305" t="s">
        <v>321</v>
      </c>
      <c r="C35" s="40"/>
      <c r="D35" s="40"/>
      <c r="E35" s="249">
        <f t="shared" si="1"/>
        <v>0</v>
      </c>
      <c r="F35" s="40"/>
      <c r="G35" s="40"/>
      <c r="H35" s="41">
        <f t="shared" si="0"/>
        <v>0</v>
      </c>
    </row>
    <row r="36" spans="1:8" s="20" customFormat="1">
      <c r="A36" s="247">
        <v>6.4</v>
      </c>
      <c r="B36" s="305" t="s">
        <v>322</v>
      </c>
      <c r="C36" s="40"/>
      <c r="D36" s="40"/>
      <c r="E36" s="249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47">
        <v>6.5</v>
      </c>
      <c r="B37" s="305" t="s">
        <v>323</v>
      </c>
      <c r="C37" s="40"/>
      <c r="D37" s="40"/>
      <c r="E37" s="249">
        <f t="shared" si="1"/>
        <v>0</v>
      </c>
      <c r="F37" s="40"/>
      <c r="G37" s="40"/>
      <c r="H37" s="41">
        <f t="shared" si="0"/>
        <v>0</v>
      </c>
    </row>
    <row r="38" spans="1:8" s="20" customFormat="1">
      <c r="A38" s="247">
        <v>6.6</v>
      </c>
      <c r="B38" s="305" t="s">
        <v>326</v>
      </c>
      <c r="C38" s="40"/>
      <c r="D38" s="40"/>
      <c r="E38" s="249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47">
        <v>6.7</v>
      </c>
      <c r="B39" s="305" t="s">
        <v>327</v>
      </c>
      <c r="C39" s="40"/>
      <c r="D39" s="40"/>
      <c r="E39" s="249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47">
        <v>7</v>
      </c>
      <c r="B40" s="251" t="s">
        <v>330</v>
      </c>
      <c r="C40" s="40"/>
      <c r="D40" s="40"/>
      <c r="E40" s="249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47">
        <v>7.1</v>
      </c>
      <c r="B41" s="250" t="s">
        <v>331</v>
      </c>
      <c r="C41" s="40">
        <v>0</v>
      </c>
      <c r="D41" s="40">
        <v>0</v>
      </c>
      <c r="E41" s="249">
        <f t="shared" si="1"/>
        <v>0</v>
      </c>
      <c r="F41" s="40">
        <v>5926</v>
      </c>
      <c r="G41" s="40">
        <v>66821</v>
      </c>
      <c r="H41" s="41">
        <f t="shared" si="0"/>
        <v>72747</v>
      </c>
    </row>
    <row r="42" spans="1:8" s="20" customFormat="1" ht="25.5">
      <c r="A42" s="247">
        <v>7.2</v>
      </c>
      <c r="B42" s="250" t="s">
        <v>332</v>
      </c>
      <c r="C42" s="40">
        <v>171145.03999999989</v>
      </c>
      <c r="D42" s="40">
        <v>1177308.3799999999</v>
      </c>
      <c r="E42" s="249">
        <f t="shared" si="1"/>
        <v>1348453.4199999997</v>
      </c>
      <c r="F42" s="40">
        <v>412972</v>
      </c>
      <c r="G42" s="40">
        <v>1678910</v>
      </c>
      <c r="H42" s="41">
        <f t="shared" si="0"/>
        <v>2091882</v>
      </c>
    </row>
    <row r="43" spans="1:8" s="20" customFormat="1" ht="25.5">
      <c r="A43" s="247">
        <v>7.3</v>
      </c>
      <c r="B43" s="250" t="s">
        <v>335</v>
      </c>
      <c r="C43" s="40">
        <v>20984</v>
      </c>
      <c r="D43" s="40">
        <v>69451</v>
      </c>
      <c r="E43" s="249">
        <f t="shared" si="1"/>
        <v>90435</v>
      </c>
      <c r="F43" s="40">
        <v>23339</v>
      </c>
      <c r="G43" s="40">
        <v>64540</v>
      </c>
      <c r="H43" s="41">
        <f t="shared" si="0"/>
        <v>87879</v>
      </c>
    </row>
    <row r="44" spans="1:8" s="20" customFormat="1" ht="25.5">
      <c r="A44" s="247">
        <v>7.4</v>
      </c>
      <c r="B44" s="250" t="s">
        <v>336</v>
      </c>
      <c r="C44" s="40">
        <v>202661</v>
      </c>
      <c r="D44" s="40">
        <v>2317718</v>
      </c>
      <c r="E44" s="249">
        <f t="shared" si="1"/>
        <v>2520379</v>
      </c>
      <c r="F44" s="40">
        <v>80169</v>
      </c>
      <c r="G44" s="40">
        <v>889938</v>
      </c>
      <c r="H44" s="41">
        <f t="shared" si="0"/>
        <v>970107</v>
      </c>
    </row>
    <row r="45" spans="1:8" s="20" customFormat="1">
      <c r="A45" s="247">
        <v>8</v>
      </c>
      <c r="B45" s="251" t="s">
        <v>313</v>
      </c>
      <c r="C45" s="40"/>
      <c r="D45" s="40"/>
      <c r="E45" s="249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47">
        <v>8.1</v>
      </c>
      <c r="B46" s="303" t="s">
        <v>337</v>
      </c>
      <c r="C46" s="40"/>
      <c r="D46" s="40"/>
      <c r="E46" s="249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47">
        <v>8.1999999999999993</v>
      </c>
      <c r="B47" s="303" t="s">
        <v>338</v>
      </c>
      <c r="C47" s="40"/>
      <c r="D47" s="40"/>
      <c r="E47" s="249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47">
        <v>8.3000000000000007</v>
      </c>
      <c r="B48" s="303" t="s">
        <v>339</v>
      </c>
      <c r="C48" s="40"/>
      <c r="D48" s="40"/>
      <c r="E48" s="249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47">
        <v>8.4</v>
      </c>
      <c r="B49" s="303" t="s">
        <v>340</v>
      </c>
      <c r="C49" s="40"/>
      <c r="D49" s="40"/>
      <c r="E49" s="249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47">
        <v>8.5</v>
      </c>
      <c r="B50" s="303" t="s">
        <v>341</v>
      </c>
      <c r="C50" s="40"/>
      <c r="D50" s="40"/>
      <c r="E50" s="249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47">
        <v>8.6</v>
      </c>
      <c r="B51" s="303" t="s">
        <v>342</v>
      </c>
      <c r="C51" s="40"/>
      <c r="D51" s="40"/>
      <c r="E51" s="249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47">
        <v>8.6999999999999993</v>
      </c>
      <c r="B52" s="303" t="s">
        <v>343</v>
      </c>
      <c r="C52" s="40"/>
      <c r="D52" s="40"/>
      <c r="E52" s="249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53">
        <v>9</v>
      </c>
      <c r="B53" s="254" t="s">
        <v>333</v>
      </c>
      <c r="C53" s="255"/>
      <c r="D53" s="255"/>
      <c r="E53" s="256">
        <f t="shared" si="1"/>
        <v>0</v>
      </c>
      <c r="F53" s="255"/>
      <c r="G53" s="255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2" sqref="B22:B2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33</v>
      </c>
      <c r="B1" s="3" t="str">
        <f>'Info '!C2</f>
        <v>JSC " Halyk Bank Georgia"</v>
      </c>
      <c r="C1" s="3"/>
    </row>
    <row r="2" spans="1:8">
      <c r="A2" s="2" t="s">
        <v>34</v>
      </c>
      <c r="B2" s="493">
        <f>'1. key ratios '!B2</f>
        <v>43555</v>
      </c>
      <c r="C2" s="6"/>
      <c r="D2" s="7"/>
      <c r="E2" s="87"/>
      <c r="F2" s="87"/>
      <c r="G2" s="87"/>
      <c r="H2" s="87"/>
    </row>
    <row r="3" spans="1:8">
      <c r="A3" s="2"/>
      <c r="B3" s="3"/>
      <c r="C3" s="6"/>
      <c r="D3" s="7"/>
      <c r="E3" s="87"/>
      <c r="F3" s="87"/>
      <c r="G3" s="87"/>
      <c r="H3" s="87"/>
    </row>
    <row r="4" spans="1:8" ht="15" customHeight="1" thickBot="1">
      <c r="A4" s="7" t="s">
        <v>207</v>
      </c>
      <c r="B4" s="190" t="s">
        <v>307</v>
      </c>
      <c r="D4" s="88" t="s">
        <v>76</v>
      </c>
    </row>
    <row r="5" spans="1:8" ht="15" customHeight="1">
      <c r="A5" s="288" t="s">
        <v>9</v>
      </c>
      <c r="B5" s="289"/>
      <c r="C5" s="412" t="s">
        <v>5</v>
      </c>
      <c r="D5" s="413" t="s">
        <v>6</v>
      </c>
    </row>
    <row r="6" spans="1:8" ht="15" customHeight="1">
      <c r="A6" s="89">
        <v>1</v>
      </c>
      <c r="B6" s="403" t="s">
        <v>311</v>
      </c>
      <c r="C6" s="405">
        <f>C7+C9+C10</f>
        <v>447659690.903</v>
      </c>
      <c r="D6" s="406">
        <f>D7+D9+D10</f>
        <v>460060321.07300001</v>
      </c>
    </row>
    <row r="7" spans="1:8" ht="15" customHeight="1">
      <c r="A7" s="89">
        <v>1.1000000000000001</v>
      </c>
      <c r="B7" s="403" t="s">
        <v>206</v>
      </c>
      <c r="C7" s="407">
        <v>431207479.01999998</v>
      </c>
      <c r="D7" s="408">
        <v>443485414.47000003</v>
      </c>
    </row>
    <row r="8" spans="1:8">
      <c r="A8" s="89" t="s">
        <v>17</v>
      </c>
      <c r="B8" s="403" t="s">
        <v>205</v>
      </c>
      <c r="C8" s="407"/>
      <c r="D8" s="408"/>
    </row>
    <row r="9" spans="1:8" ht="15" customHeight="1">
      <c r="A9" s="89">
        <v>1.2</v>
      </c>
      <c r="B9" s="404" t="s">
        <v>204</v>
      </c>
      <c r="C9" s="407">
        <v>16344255.882999998</v>
      </c>
      <c r="D9" s="408">
        <v>16574906.602999998</v>
      </c>
    </row>
    <row r="10" spans="1:8" ht="15" customHeight="1">
      <c r="A10" s="89">
        <v>1.3</v>
      </c>
      <c r="B10" s="403" t="s">
        <v>31</v>
      </c>
      <c r="C10" s="409">
        <v>107956</v>
      </c>
      <c r="D10" s="408">
        <v>0</v>
      </c>
    </row>
    <row r="11" spans="1:8" ht="15" customHeight="1">
      <c r="A11" s="89">
        <v>2</v>
      </c>
      <c r="B11" s="403" t="s">
        <v>308</v>
      </c>
      <c r="C11" s="407">
        <v>6195722.7018699115</v>
      </c>
      <c r="D11" s="408">
        <v>4002187.7725499747</v>
      </c>
    </row>
    <row r="12" spans="1:8" ht="15" customHeight="1">
      <c r="A12" s="89">
        <v>3</v>
      </c>
      <c r="B12" s="403" t="s">
        <v>309</v>
      </c>
      <c r="C12" s="409">
        <v>46403225.368749999</v>
      </c>
      <c r="D12" s="408">
        <v>46403225.368749999</v>
      </c>
    </row>
    <row r="13" spans="1:8" ht="15" customHeight="1" thickBot="1">
      <c r="A13" s="91">
        <v>4</v>
      </c>
      <c r="B13" s="92" t="s">
        <v>310</v>
      </c>
      <c r="C13" s="410">
        <f>C6+C11+C12</f>
        <v>500258638.97361988</v>
      </c>
      <c r="D13" s="411">
        <f>D6+D11+D12</f>
        <v>510465734.21429998</v>
      </c>
    </row>
    <row r="14" spans="1:8">
      <c r="B14" s="95"/>
    </row>
    <row r="15" spans="1:8">
      <c r="B15" s="96"/>
    </row>
    <row r="16" spans="1:8">
      <c r="B16" s="96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11" activePane="bottomRight" state="frozen"/>
      <selection activeCell="B9" sqref="B9"/>
      <selection pane="topRight" activeCell="B9" sqref="B9"/>
      <selection pane="bottomLeft" activeCell="B9" sqref="B9"/>
      <selection pane="bottomRight" activeCell="F21" sqref="E21:F2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33</v>
      </c>
      <c r="B1" s="4" t="str">
        <f>'Info '!C2</f>
        <v>JSC " Halyk Bank Georgia"</v>
      </c>
    </row>
    <row r="2" spans="1:8">
      <c r="A2" s="2" t="s">
        <v>34</v>
      </c>
      <c r="B2" s="493">
        <f>'1. key ratios '!B2</f>
        <v>43555</v>
      </c>
    </row>
    <row r="4" spans="1:8" ht="16.5" customHeight="1" thickBot="1">
      <c r="A4" s="97" t="s">
        <v>83</v>
      </c>
      <c r="B4" s="98" t="s">
        <v>277</v>
      </c>
      <c r="C4" s="99"/>
    </row>
    <row r="5" spans="1:8">
      <c r="A5" s="100"/>
      <c r="B5" s="532" t="s">
        <v>84</v>
      </c>
      <c r="C5" s="533"/>
    </row>
    <row r="6" spans="1:8">
      <c r="A6" s="101">
        <v>1</v>
      </c>
      <c r="B6" s="102" t="s">
        <v>499</v>
      </c>
      <c r="C6" s="103"/>
    </row>
    <row r="7" spans="1:8">
      <c r="A7" s="101">
        <v>2</v>
      </c>
      <c r="B7" s="102" t="s">
        <v>500</v>
      </c>
      <c r="C7" s="103"/>
    </row>
    <row r="8" spans="1:8">
      <c r="A8" s="101">
        <v>3</v>
      </c>
      <c r="B8" s="102" t="s">
        <v>501</v>
      </c>
      <c r="C8" s="103"/>
    </row>
    <row r="9" spans="1:8">
      <c r="A9" s="101">
        <v>4</v>
      </c>
      <c r="B9" s="102" t="s">
        <v>502</v>
      </c>
      <c r="C9" s="103"/>
    </row>
    <row r="10" spans="1:8">
      <c r="A10" s="101">
        <v>5</v>
      </c>
      <c r="B10" s="102" t="s">
        <v>503</v>
      </c>
      <c r="C10" s="103"/>
    </row>
    <row r="11" spans="1:8">
      <c r="A11" s="101">
        <v>6</v>
      </c>
      <c r="B11" s="102"/>
      <c r="C11" s="103"/>
    </row>
    <row r="12" spans="1:8">
      <c r="A12" s="101">
        <v>7</v>
      </c>
      <c r="B12" s="102"/>
      <c r="C12" s="103"/>
      <c r="H12" s="104"/>
    </row>
    <row r="13" spans="1:8">
      <c r="A13" s="101">
        <v>8</v>
      </c>
      <c r="B13" s="102"/>
      <c r="C13" s="103"/>
    </row>
    <row r="14" spans="1:8">
      <c r="A14" s="101">
        <v>9</v>
      </c>
      <c r="B14" s="102"/>
      <c r="C14" s="103"/>
    </row>
    <row r="15" spans="1:8">
      <c r="A15" s="101">
        <v>10</v>
      </c>
      <c r="B15" s="102"/>
      <c r="C15" s="103"/>
    </row>
    <row r="16" spans="1:8">
      <c r="A16" s="101"/>
      <c r="B16" s="534"/>
      <c r="C16" s="535"/>
    </row>
    <row r="17" spans="1:3">
      <c r="A17" s="101"/>
      <c r="B17" s="536" t="s">
        <v>85</v>
      </c>
      <c r="C17" s="537"/>
    </row>
    <row r="18" spans="1:3">
      <c r="A18" s="101">
        <v>1</v>
      </c>
      <c r="B18" s="102" t="s">
        <v>504</v>
      </c>
      <c r="C18" s="105"/>
    </row>
    <row r="19" spans="1:3">
      <c r="A19" s="101">
        <v>2</v>
      </c>
      <c r="B19" s="102" t="s">
        <v>505</v>
      </c>
      <c r="C19" s="105"/>
    </row>
    <row r="20" spans="1:3">
      <c r="A20" s="101">
        <v>3</v>
      </c>
      <c r="B20" s="102" t="s">
        <v>506</v>
      </c>
      <c r="C20" s="105"/>
    </row>
    <row r="21" spans="1:3">
      <c r="A21" s="101">
        <v>4</v>
      </c>
      <c r="B21" s="102" t="s">
        <v>507</v>
      </c>
      <c r="C21" s="105"/>
    </row>
    <row r="22" spans="1:3">
      <c r="A22" s="101">
        <v>5</v>
      </c>
      <c r="B22" s="102" t="s">
        <v>508</v>
      </c>
      <c r="C22" s="105"/>
    </row>
    <row r="23" spans="1:3">
      <c r="A23" s="101">
        <v>6</v>
      </c>
      <c r="B23" s="102"/>
      <c r="C23" s="105"/>
    </row>
    <row r="24" spans="1:3">
      <c r="A24" s="101">
        <v>7</v>
      </c>
      <c r="B24" s="102"/>
      <c r="C24" s="105"/>
    </row>
    <row r="25" spans="1:3">
      <c r="A25" s="101">
        <v>8</v>
      </c>
      <c r="B25" s="102"/>
      <c r="C25" s="105"/>
    </row>
    <row r="26" spans="1:3">
      <c r="A26" s="101">
        <v>9</v>
      </c>
      <c r="B26" s="102"/>
      <c r="C26" s="105"/>
    </row>
    <row r="27" spans="1:3" ht="15.75" customHeight="1">
      <c r="A27" s="101">
        <v>10</v>
      </c>
      <c r="B27" s="102"/>
      <c r="C27" s="106"/>
    </row>
    <row r="28" spans="1:3" ht="15.75" customHeight="1">
      <c r="A28" s="101"/>
      <c r="B28" s="102"/>
      <c r="C28" s="106"/>
    </row>
    <row r="29" spans="1:3" ht="30" customHeight="1">
      <c r="A29" s="101"/>
      <c r="B29" s="536" t="s">
        <v>86</v>
      </c>
      <c r="C29" s="537"/>
    </row>
    <row r="30" spans="1:3">
      <c r="A30" s="101">
        <v>1</v>
      </c>
      <c r="B30" s="102" t="s">
        <v>509</v>
      </c>
      <c r="C30" s="490">
        <v>1</v>
      </c>
    </row>
    <row r="31" spans="1:3" ht="15.75" customHeight="1">
      <c r="A31" s="101"/>
      <c r="B31" s="102"/>
      <c r="C31" s="103"/>
    </row>
    <row r="32" spans="1:3" ht="29.25" customHeight="1">
      <c r="A32" s="101"/>
      <c r="B32" s="536" t="s">
        <v>87</v>
      </c>
      <c r="C32" s="537"/>
    </row>
    <row r="33" spans="1:3">
      <c r="A33" s="101">
        <v>1</v>
      </c>
      <c r="B33" s="102" t="s">
        <v>510</v>
      </c>
      <c r="C33" s="491">
        <v>0.37247516192297903</v>
      </c>
    </row>
    <row r="34" spans="1:3" ht="15" thickBot="1">
      <c r="A34" s="107">
        <v>2</v>
      </c>
      <c r="B34" s="108" t="s">
        <v>511</v>
      </c>
      <c r="C34" s="492">
        <v>0.37247516192297903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5" sqref="B25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7" t="s">
        <v>33</v>
      </c>
      <c r="B1" s="338" t="str">
        <f>'Info '!C2</f>
        <v>JSC " Halyk Bank Georgia"</v>
      </c>
      <c r="C1" s="123"/>
      <c r="D1" s="123"/>
      <c r="E1" s="123"/>
      <c r="F1" s="20"/>
    </row>
    <row r="2" spans="1:7" s="109" customFormat="1" ht="15.75" customHeight="1">
      <c r="A2" s="337" t="s">
        <v>34</v>
      </c>
      <c r="B2" s="493">
        <f>'1. key ratios '!B2</f>
        <v>43555</v>
      </c>
    </row>
    <row r="3" spans="1:7" s="109" customFormat="1" ht="15.75" customHeight="1">
      <c r="A3" s="337"/>
    </row>
    <row r="4" spans="1:7" s="109" customFormat="1" ht="15.75" customHeight="1" thickBot="1">
      <c r="A4" s="339" t="s">
        <v>211</v>
      </c>
      <c r="B4" s="542" t="s">
        <v>357</v>
      </c>
      <c r="C4" s="543"/>
      <c r="D4" s="543"/>
      <c r="E4" s="543"/>
    </row>
    <row r="5" spans="1:7" s="113" customFormat="1" ht="17.45" customHeight="1">
      <c r="A5" s="268"/>
      <c r="B5" s="269"/>
      <c r="C5" s="111" t="s">
        <v>0</v>
      </c>
      <c r="D5" s="111" t="s">
        <v>1</v>
      </c>
      <c r="E5" s="112" t="s">
        <v>2</v>
      </c>
    </row>
    <row r="6" spans="1:7" s="20" customFormat="1" ht="14.45" customHeight="1">
      <c r="A6" s="340"/>
      <c r="B6" s="538" t="s">
        <v>364</v>
      </c>
      <c r="C6" s="538" t="s">
        <v>97</v>
      </c>
      <c r="D6" s="540" t="s">
        <v>210</v>
      </c>
      <c r="E6" s="541"/>
      <c r="G6" s="5"/>
    </row>
    <row r="7" spans="1:7" s="20" customFormat="1" ht="99.6" customHeight="1">
      <c r="A7" s="340"/>
      <c r="B7" s="539"/>
      <c r="C7" s="538"/>
      <c r="D7" s="378" t="s">
        <v>209</v>
      </c>
      <c r="E7" s="379" t="s">
        <v>365</v>
      </c>
      <c r="G7" s="5"/>
    </row>
    <row r="8" spans="1:7">
      <c r="A8" s="341">
        <v>1</v>
      </c>
      <c r="B8" s="380" t="s">
        <v>38</v>
      </c>
      <c r="C8" s="381">
        <v>6614891</v>
      </c>
      <c r="D8" s="381"/>
      <c r="E8" s="382">
        <v>6614891</v>
      </c>
      <c r="F8" s="20"/>
    </row>
    <row r="9" spans="1:7">
      <c r="A9" s="341">
        <v>2</v>
      </c>
      <c r="B9" s="380" t="s">
        <v>39</v>
      </c>
      <c r="C9" s="381">
        <v>44282365</v>
      </c>
      <c r="D9" s="381"/>
      <c r="E9" s="382">
        <v>44282365</v>
      </c>
      <c r="F9" s="20"/>
    </row>
    <row r="10" spans="1:7">
      <c r="A10" s="341">
        <v>3</v>
      </c>
      <c r="B10" s="380" t="s">
        <v>40</v>
      </c>
      <c r="C10" s="381">
        <v>15619996</v>
      </c>
      <c r="D10" s="381"/>
      <c r="E10" s="382">
        <v>15619996</v>
      </c>
      <c r="F10" s="20"/>
    </row>
    <row r="11" spans="1:7">
      <c r="A11" s="341">
        <v>4</v>
      </c>
      <c r="B11" s="380" t="s">
        <v>41</v>
      </c>
      <c r="C11" s="381"/>
      <c r="D11" s="381"/>
      <c r="E11" s="382">
        <v>0</v>
      </c>
      <c r="F11" s="20"/>
    </row>
    <row r="12" spans="1:7">
      <c r="A12" s="341">
        <v>5</v>
      </c>
      <c r="B12" s="380" t="s">
        <v>42</v>
      </c>
      <c r="C12" s="381">
        <v>14628295</v>
      </c>
      <c r="D12" s="381"/>
      <c r="E12" s="382">
        <v>14628295</v>
      </c>
      <c r="F12" s="20"/>
    </row>
    <row r="13" spans="1:7">
      <c r="A13" s="341">
        <v>6.1</v>
      </c>
      <c r="B13" s="383" t="s">
        <v>43</v>
      </c>
      <c r="C13" s="384">
        <v>396469636.99999994</v>
      </c>
      <c r="D13" s="381"/>
      <c r="E13" s="382">
        <v>396469636.99999994</v>
      </c>
      <c r="F13" s="20"/>
    </row>
    <row r="14" spans="1:7">
      <c r="A14" s="341">
        <v>6.2</v>
      </c>
      <c r="B14" s="385" t="s">
        <v>44</v>
      </c>
      <c r="C14" s="384">
        <v>-23917079</v>
      </c>
      <c r="D14" s="381"/>
      <c r="E14" s="382">
        <v>-23917079</v>
      </c>
      <c r="F14" s="20"/>
    </row>
    <row r="15" spans="1:7">
      <c r="A15" s="341">
        <v>6</v>
      </c>
      <c r="B15" s="380" t="s">
        <v>45</v>
      </c>
      <c r="C15" s="381">
        <v>372552557.99999994</v>
      </c>
      <c r="D15" s="381"/>
      <c r="E15" s="382">
        <v>372552557.99999994</v>
      </c>
      <c r="F15" s="20"/>
    </row>
    <row r="16" spans="1:7">
      <c r="A16" s="341">
        <v>7</v>
      </c>
      <c r="B16" s="380" t="s">
        <v>46</v>
      </c>
      <c r="C16" s="381">
        <v>2146715</v>
      </c>
      <c r="D16" s="381"/>
      <c r="E16" s="382">
        <v>2146715</v>
      </c>
      <c r="F16" s="20"/>
    </row>
    <row r="17" spans="1:7">
      <c r="A17" s="341">
        <v>8</v>
      </c>
      <c r="B17" s="380" t="s">
        <v>208</v>
      </c>
      <c r="C17" s="381">
        <v>486546</v>
      </c>
      <c r="D17" s="381"/>
      <c r="E17" s="382">
        <v>486546</v>
      </c>
      <c r="F17" s="342"/>
      <c r="G17" s="117"/>
    </row>
    <row r="18" spans="1:7">
      <c r="A18" s="341">
        <v>9</v>
      </c>
      <c r="B18" s="380" t="s">
        <v>47</v>
      </c>
      <c r="C18" s="381">
        <v>54000</v>
      </c>
      <c r="D18" s="381"/>
      <c r="E18" s="382">
        <v>54000</v>
      </c>
      <c r="F18" s="20"/>
      <c r="G18" s="117"/>
    </row>
    <row r="19" spans="1:7">
      <c r="A19" s="341">
        <v>10</v>
      </c>
      <c r="B19" s="380" t="s">
        <v>48</v>
      </c>
      <c r="C19" s="381">
        <v>18385759</v>
      </c>
      <c r="D19" s="381">
        <v>3700505.8099999996</v>
      </c>
      <c r="E19" s="382">
        <v>14685253.190000001</v>
      </c>
      <c r="F19" s="20"/>
      <c r="G19" s="117"/>
    </row>
    <row r="20" spans="1:7">
      <c r="A20" s="341">
        <v>11</v>
      </c>
      <c r="B20" s="380" t="s">
        <v>49</v>
      </c>
      <c r="C20" s="381">
        <v>1789500.3300001025</v>
      </c>
      <c r="D20" s="381"/>
      <c r="E20" s="382">
        <v>1789500.3300001025</v>
      </c>
      <c r="F20" s="20"/>
    </row>
    <row r="21" spans="1:7" ht="26.25" thickBot="1">
      <c r="A21" s="211"/>
      <c r="B21" s="343" t="s">
        <v>367</v>
      </c>
      <c r="C21" s="270">
        <f>SUM(C8:C12, C15:C20)</f>
        <v>476560625.33000004</v>
      </c>
      <c r="D21" s="270">
        <f>SUM(D8:D12, D15:D20)</f>
        <v>3700505.8099999996</v>
      </c>
      <c r="E21" s="386">
        <f>SUM(E8:E12, E15:E20)</f>
        <v>472860119.52000004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8"/>
      <c r="F25" s="5"/>
      <c r="G25" s="5"/>
    </row>
    <row r="26" spans="1:7" s="4" customFormat="1">
      <c r="B26" s="118"/>
      <c r="F26" s="5"/>
      <c r="G26" s="5"/>
    </row>
    <row r="27" spans="1:7" s="4" customFormat="1">
      <c r="B27" s="118"/>
      <c r="F27" s="5"/>
      <c r="G27" s="5"/>
    </row>
    <row r="28" spans="1:7" s="4" customFormat="1">
      <c r="B28" s="118"/>
      <c r="F28" s="5"/>
      <c r="G28" s="5"/>
    </row>
    <row r="29" spans="1:7" s="4" customFormat="1">
      <c r="B29" s="118"/>
      <c r="F29" s="5"/>
      <c r="G29" s="5"/>
    </row>
    <row r="30" spans="1:7" s="4" customFormat="1">
      <c r="B30" s="118"/>
      <c r="F30" s="5"/>
      <c r="G30" s="5"/>
    </row>
    <row r="31" spans="1:7" s="4" customFormat="1">
      <c r="B31" s="118"/>
      <c r="F31" s="5"/>
      <c r="G31" s="5"/>
    </row>
    <row r="32" spans="1:7" s="4" customFormat="1">
      <c r="B32" s="118"/>
      <c r="F32" s="5"/>
      <c r="G32" s="5"/>
    </row>
    <row r="33" spans="2:7" s="4" customFormat="1">
      <c r="B33" s="118"/>
      <c r="F33" s="5"/>
      <c r="G33" s="5"/>
    </row>
    <row r="34" spans="2:7" s="4" customFormat="1">
      <c r="B34" s="118"/>
      <c r="F34" s="5"/>
      <c r="G34" s="5"/>
    </row>
    <row r="35" spans="2:7" s="4" customFormat="1">
      <c r="B35" s="118"/>
      <c r="F35" s="5"/>
      <c r="G35" s="5"/>
    </row>
    <row r="36" spans="2:7" s="4" customFormat="1">
      <c r="B36" s="118"/>
      <c r="F36" s="5"/>
      <c r="G36" s="5"/>
    </row>
    <row r="37" spans="2:7" s="4" customFormat="1">
      <c r="B37" s="11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9" sqref="B29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33</v>
      </c>
      <c r="B1" s="4" t="str">
        <f>'Info '!C2</f>
        <v>JSC " Halyk Bank Georgia"</v>
      </c>
    </row>
    <row r="2" spans="1:6" s="109" customFormat="1" ht="15.75" customHeight="1">
      <c r="A2" s="2" t="s">
        <v>34</v>
      </c>
      <c r="B2" s="493">
        <f>'1. key ratios '!B2</f>
        <v>43555</v>
      </c>
      <c r="C2" s="4"/>
      <c r="D2" s="4"/>
      <c r="E2" s="4"/>
      <c r="F2" s="4"/>
    </row>
    <row r="3" spans="1:6" s="109" customFormat="1" ht="15.75" customHeight="1">
      <c r="C3" s="4"/>
      <c r="D3" s="4"/>
      <c r="E3" s="4"/>
      <c r="F3" s="4"/>
    </row>
    <row r="4" spans="1:6" s="109" customFormat="1" ht="13.5" thickBot="1">
      <c r="A4" s="109" t="s">
        <v>88</v>
      </c>
      <c r="B4" s="344" t="s">
        <v>344</v>
      </c>
      <c r="C4" s="110" t="s">
        <v>76</v>
      </c>
      <c r="D4" s="4"/>
      <c r="E4" s="4"/>
      <c r="F4" s="4"/>
    </row>
    <row r="5" spans="1:6">
      <c r="A5" s="275">
        <v>1</v>
      </c>
      <c r="B5" s="345" t="s">
        <v>366</v>
      </c>
      <c r="C5" s="276">
        <f>'7. LI1 '!E21</f>
        <v>472860119.52000004</v>
      </c>
    </row>
    <row r="6" spans="1:6" s="277" customFormat="1">
      <c r="A6" s="119">
        <v>2.1</v>
      </c>
      <c r="B6" s="272" t="s">
        <v>345</v>
      </c>
      <c r="C6" s="199">
        <v>34298357.349999994</v>
      </c>
    </row>
    <row r="7" spans="1:6" s="95" customFormat="1" outlineLevel="1">
      <c r="A7" s="89">
        <v>2.2000000000000002</v>
      </c>
      <c r="B7" s="90" t="s">
        <v>346</v>
      </c>
      <c r="C7" s="278"/>
    </row>
    <row r="8" spans="1:6" s="95" customFormat="1" ht="25.5">
      <c r="A8" s="89">
        <v>3</v>
      </c>
      <c r="B8" s="273" t="s">
        <v>347</v>
      </c>
      <c r="C8" s="279">
        <f>SUM(C5:C7)</f>
        <v>507158476.87</v>
      </c>
    </row>
    <row r="9" spans="1:6" s="277" customFormat="1">
      <c r="A9" s="119">
        <v>4</v>
      </c>
      <c r="B9" s="121" t="s">
        <v>91</v>
      </c>
      <c r="C9" s="199">
        <v>6654284</v>
      </c>
    </row>
    <row r="10" spans="1:6" s="95" customFormat="1" outlineLevel="1">
      <c r="A10" s="89">
        <v>5.0999999999999996</v>
      </c>
      <c r="B10" s="90" t="s">
        <v>348</v>
      </c>
      <c r="C10" s="278">
        <v>-17324009.466999996</v>
      </c>
    </row>
    <row r="11" spans="1:6" s="95" customFormat="1" outlineLevel="1">
      <c r="A11" s="89">
        <v>5.2</v>
      </c>
      <c r="B11" s="90" t="s">
        <v>349</v>
      </c>
      <c r="C11" s="278"/>
    </row>
    <row r="12" spans="1:6" s="95" customFormat="1">
      <c r="A12" s="89">
        <v>6</v>
      </c>
      <c r="B12" s="271" t="s">
        <v>90</v>
      </c>
      <c r="C12" s="278"/>
    </row>
    <row r="13" spans="1:6" s="95" customFormat="1" ht="13.5" thickBot="1">
      <c r="A13" s="91">
        <v>7</v>
      </c>
      <c r="B13" s="274" t="s">
        <v>295</v>
      </c>
      <c r="C13" s="280">
        <f>SUM(C8:C12)</f>
        <v>496488751.403</v>
      </c>
    </row>
    <row r="15" spans="1:6">
      <c r="A15" s="295"/>
      <c r="B15" s="295"/>
    </row>
    <row r="16" spans="1:6">
      <c r="A16" s="295"/>
      <c r="B16" s="295"/>
    </row>
    <row r="17" spans="1:5" ht="15">
      <c r="A17" s="290"/>
      <c r="B17" s="291"/>
      <c r="C17" s="295"/>
      <c r="D17" s="295"/>
      <c r="E17" s="295"/>
    </row>
    <row r="18" spans="1:5" ht="15">
      <c r="A18" s="296"/>
      <c r="B18" s="297"/>
      <c r="C18" s="295"/>
      <c r="D18" s="295"/>
      <c r="E18" s="295"/>
    </row>
    <row r="19" spans="1:5">
      <c r="A19" s="298"/>
      <c r="B19" s="292"/>
      <c r="C19" s="295"/>
      <c r="D19" s="295"/>
      <c r="E19" s="295"/>
    </row>
    <row r="20" spans="1:5">
      <c r="A20" s="299"/>
      <c r="B20" s="293"/>
      <c r="C20" s="295"/>
      <c r="D20" s="295"/>
      <c r="E20" s="295"/>
    </row>
    <row r="21" spans="1:5">
      <c r="A21" s="299"/>
      <c r="B21" s="297"/>
      <c r="C21" s="295"/>
      <c r="D21" s="295"/>
      <c r="E21" s="295"/>
    </row>
    <row r="22" spans="1:5">
      <c r="A22" s="298"/>
      <c r="B22" s="294"/>
      <c r="C22" s="295"/>
      <c r="D22" s="295"/>
      <c r="E22" s="295"/>
    </row>
    <row r="23" spans="1:5">
      <c r="A23" s="299"/>
      <c r="B23" s="293"/>
      <c r="C23" s="295"/>
      <c r="D23" s="295"/>
      <c r="E23" s="295"/>
    </row>
    <row r="24" spans="1:5">
      <c r="A24" s="299"/>
      <c r="B24" s="293"/>
      <c r="C24" s="295"/>
      <c r="D24" s="295"/>
      <c r="E24" s="295"/>
    </row>
    <row r="25" spans="1:5">
      <c r="A25" s="299"/>
      <c r="B25" s="300"/>
      <c r="C25" s="295"/>
      <c r="D25" s="295"/>
      <c r="E25" s="295"/>
    </row>
    <row r="26" spans="1:5">
      <c r="A26" s="299"/>
      <c r="B26" s="297"/>
      <c r="C26" s="295"/>
      <c r="D26" s="295"/>
      <c r="E26" s="295"/>
    </row>
    <row r="27" spans="1:5">
      <c r="A27" s="295"/>
      <c r="B27" s="301"/>
      <c r="C27" s="295"/>
      <c r="D27" s="295"/>
      <c r="E27" s="295"/>
    </row>
    <row r="28" spans="1:5">
      <c r="A28" s="295"/>
      <c r="B28" s="301"/>
      <c r="C28" s="295"/>
      <c r="D28" s="295"/>
      <c r="E28" s="295"/>
    </row>
    <row r="29" spans="1:5">
      <c r="A29" s="295"/>
      <c r="B29" s="301"/>
      <c r="C29" s="295"/>
      <c r="D29" s="295"/>
      <c r="E29" s="295"/>
    </row>
    <row r="30" spans="1:5">
      <c r="A30" s="295"/>
      <c r="B30" s="301"/>
      <c r="C30" s="295"/>
      <c r="D30" s="295"/>
      <c r="E30" s="295"/>
    </row>
    <row r="31" spans="1:5">
      <c r="A31" s="295"/>
      <c r="B31" s="301"/>
      <c r="C31" s="295"/>
      <c r="D31" s="295"/>
      <c r="E31" s="295"/>
    </row>
    <row r="32" spans="1:5">
      <c r="A32" s="295"/>
      <c r="B32" s="301"/>
      <c r="C32" s="295"/>
      <c r="D32" s="295"/>
      <c r="E32" s="295"/>
    </row>
    <row r="33" spans="1:5">
      <c r="A33" s="295"/>
      <c r="B33" s="301"/>
      <c r="C33" s="295"/>
      <c r="D33" s="295"/>
      <c r="E33" s="29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Wy25qNwxUSzKrH+qFgq8bke475xZMf5yYlLGWAo5QQo=</DigestValue>
    </Reference>
    <Reference Type="http://www.w3.org/2000/09/xmldsig#Object" URI="#idOfficeObject">
      <DigestMethod Algorithm="http://www.w3.org/2001/04/xmlenc#sha256"/>
      <DigestValue>0l1jEPIdmLvYsExsjoqLeq7I3lv0e/5iOGioF+S0alw=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LRV/vDKThHjdbQo5VO7hDYCuZnwDGaG+jGHrr0huKyg=</DigestValue>
    </Reference>
  </SignedInfo>
  <SignatureValue>ZMR//C1RXnVQhQq2yLYN2NFWTitd+mOfjZzgRWlneg8//8UweiOcZkgzqKrrZpVRHi9//E8ybveD
ltKoWQFjUaFf9SaLHnO7t4xRdylOzSBcB4iSX+L02ZhhqckeIaJL+tyy3CFFNDMuPy8ja+zNFNQ9
VaIcGzFNEdLBaaOzaqtjnbwbYWkNaPpsurHtaX0rwPE0raAJQ+sKb5a6mt6+2YYxD5xhjtYufhyi
xJmbuyi64gPikVOa5aS6oX8MfBlshd8RoQEcLyI8WpEIlhNc3RDPNY0/KDydujDyFN8HC0qS/J5T
hnrhzYKMvGUnTQ0W7Km9WsVlLzpmW75lz/YPCg==</SignatureValue>
  <KeyInfo>
    <X509Data>
      <X509Certificate>MIIGQjCCBSqgAwIBAgIKLbBZSgACAADR3DANBgkqhkiG9w0BAQsFADBKMRIwEAYKCZImiZPyLGQBGRYCZ2UxEzARBgoJkiaJk/IsZAEZFgNuYmcxHzAdBgNVBAMTFk5CRyBDbGFzcyAyIElOVCBTdWIgQ0EwHhcNMTgxMDE3MTIxMTE5WhcNMjAxMDE2MTIxMTE5WjBAMR8wHQYDVQQKExZKU0MgSGFseWsgQmFuayBHZW9yZ2lhMR0wGwYDVQQDExRCSEIgLSBTaG90YSBDaGtvaWR6ZTCCASIwDQYJKoZIhvcNAQEBBQADggEPADCCAQoCggEBAOnLC7SV/3F+Mj4bpd4ddGCeU3flIkkQ2xnr0hO1WHNEOOqMvikDk42rWINcSbLvuIsEbDSFTEeckswaCEe6+SJ51gMpyyuJP1EVXUQVkdHdmlWY1cIF1V5hEYBFv0vtJwtLzyTgBqT+pYtZpcm1wyQyccYGwR/GrM/XbeVs8a+0r3849bCSvfSh1l68onksioo8/Pmbmifi2qnjaOKckqdklx6GyP0GP4voqF6GYb8r6glnIL5ITKRpoZk+2E8N8RJeiqNUPL0ig3ietrTdIEUqWRVZ4FjEMqk4HPb5V8ZFJEjQMSFvDIdoYFUIX/funmgQybVQlzwNJfbbBEp+5q0CAwEAAaOCAzIwggMuMDwGCSsGAQQBgjcVBwQvMC0GJSsGAQQBgjcVCOayYION9USGgZkJg7ihSoO+hHEEg8SRM4SDiF0CAWQCASMwHQYDVR0lBBYwFAYIKwYBBQUHAwIGCCsGAQUFBwMEMAsGA1UdDwQEAwIHgDAnBgkrBgEEAYI3FQoEGjAYMAoGCCsGAQUFBwMCMAoGCCsGAQUFBwMEMB0GA1UdDgQWBBQ0LGNLRv2+A1CMN+4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ULrLN6Ho851RhHj//MdiwJk6l9PhYGbZaAG2zNb7UMW2nd8pmUtfOVkfD18SCgua2QFv0pnJXqo1lhquxM/3l3L3FWwb/UWHnxnc5e4ba6rzdbMOGsieM7xHU5IXJN60144bqtrgY4QqYA0X8UR3I1xo7ldmkKWCR+Nn6iUCDqPBbKlbZPK6ofq5mwgqtIDPyr9tQkczcJZ8ahvSQ/XQP+p90jk7FjmP9kaV+Ud+HLZOwY93hc//cSIv06fYX1vN8nup7k7xkI1t89FM+jnHWxQvR7Dgthl8OGXebQIE/+WzTB6i3H0CXFxzouC9jCcALtG3TSL4j1Djbt8Q+Y2PO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YO+NFA3Z6cU5EBXdNf/M/ViQivjZo+RIAwEx1cU0Tpw=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j07xlGhfuoCNUe/GguzWgvFMGcGHFmP/yMAG+mNjl2Q=</DigestValue>
      </Reference>
      <Reference URI="/xl/styles.xml?ContentType=application/vnd.openxmlformats-officedocument.spreadsheetml.styles+xml">
        <DigestMethod Algorithm="http://www.w3.org/2001/04/xmlenc#sha256"/>
        <DigestValue>0BSMHddfZ9o+CcohsixSyVupBUDBYv5RLjlbixo57eY=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7xTkMHGVZkKPJuLZ9PZVwxgMjlFp5WjgK9+IMtLXN6Q=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0xJZklkNIvsr7RQfp0j52IEM6UcReQ4gx0yaVbAtC/Y=</DigestValue>
      </Reference>
      <Reference URI="/xl/worksheets/sheet10.xml?ContentType=application/vnd.openxmlformats-officedocument.spreadsheetml.worksheet+xml">
        <DigestMethod Algorithm="http://www.w3.org/2001/04/xmlenc#sha256"/>
        <DigestValue>QPb7lKW7/0IHPZLMCpWtdHoque0npIBPLrtacPajYGw=</DigestValue>
      </Reference>
      <Reference URI="/xl/worksheets/sheet11.xml?ContentType=application/vnd.openxmlformats-officedocument.spreadsheetml.worksheet+xml">
        <DigestMethod Algorithm="http://www.w3.org/2001/04/xmlenc#sha256"/>
        <DigestValue>VNItnofPC1taAhhZVRhLiyk70EHC4D14TGihPz0ilQs=</DigestValue>
      </Reference>
      <Reference URI="/xl/worksheets/sheet12.xml?ContentType=application/vnd.openxmlformats-officedocument.spreadsheetml.worksheet+xml">
        <DigestMethod Algorithm="http://www.w3.org/2001/04/xmlenc#sha256"/>
        <DigestValue>W5oOQ8LnOUppkbUHowVhk/fG+4ndG3MFN37VkhDg9KE=</DigestValue>
      </Reference>
      <Reference URI="/xl/worksheets/sheet13.xml?ContentType=application/vnd.openxmlformats-officedocument.spreadsheetml.worksheet+xml">
        <DigestMethod Algorithm="http://www.w3.org/2001/04/xmlenc#sha256"/>
        <DigestValue>q9EAItfdppdQ+G4pHwfK8BYjBKPmRAgRa9Bd7EMe3fc=</DigestValue>
      </Reference>
      <Reference URI="/xl/worksheets/sheet14.xml?ContentType=application/vnd.openxmlformats-officedocument.spreadsheetml.worksheet+xml">
        <DigestMethod Algorithm="http://www.w3.org/2001/04/xmlenc#sha256"/>
        <DigestValue>lhbdAKUSQ6tevte4R0MO66MC9iismQ8ZISZxQu3UMQg=</DigestValue>
      </Reference>
      <Reference URI="/xl/worksheets/sheet15.xml?ContentType=application/vnd.openxmlformats-officedocument.spreadsheetml.worksheet+xml">
        <DigestMethod Algorithm="http://www.w3.org/2001/04/xmlenc#sha256"/>
        <DigestValue>AIuoQIy8Ow1R3DUhVHHV+g3pYdrHQ2R3sjPIpgcZa5c=</DigestValue>
      </Reference>
      <Reference URI="/xl/worksheets/sheet16.xml?ContentType=application/vnd.openxmlformats-officedocument.spreadsheetml.worksheet+xml">
        <DigestMethod Algorithm="http://www.w3.org/2001/04/xmlenc#sha256"/>
        <DigestValue>0sHIJ3Qe2hrWcxk3EG+be6TAX77ih/Dr+JHsaJbqi/4=</DigestValue>
      </Reference>
      <Reference URI="/xl/worksheets/sheet17.xml?ContentType=application/vnd.openxmlformats-officedocument.spreadsheetml.worksheet+xml">
        <DigestMethod Algorithm="http://www.w3.org/2001/04/xmlenc#sha256"/>
        <DigestValue>nk7RLVkAOGvIfQ8MlNoc8voEekGyPdERtT0uKuo6Du8=</DigestValue>
      </Reference>
      <Reference URI="/xl/worksheets/sheet18.xml?ContentType=application/vnd.openxmlformats-officedocument.spreadsheetml.worksheet+xml">
        <DigestMethod Algorithm="http://www.w3.org/2001/04/xmlenc#sha256"/>
        <DigestValue>/FtRLchkYk9Skgu+fo2TqgiGYplXbejkppveRfMPdeA=</DigestValue>
      </Reference>
      <Reference URI="/xl/worksheets/sheet2.xml?ContentType=application/vnd.openxmlformats-officedocument.spreadsheetml.worksheet+xml">
        <DigestMethod Algorithm="http://www.w3.org/2001/04/xmlenc#sha256"/>
        <DigestValue>j2Uck7z6BPOb8TZXJ2UhrxgQ2nDrk9O2GRUUuVTnCnc=</DigestValue>
      </Reference>
      <Reference URI="/xl/worksheets/sheet3.xml?ContentType=application/vnd.openxmlformats-officedocument.spreadsheetml.worksheet+xml">
        <DigestMethod Algorithm="http://www.w3.org/2001/04/xmlenc#sha256"/>
        <DigestValue>LL3ULdsWDhFuzegd1/XJ7yu8eBX8oNTytwzOWpt2UHg=</DigestValue>
      </Reference>
      <Reference URI="/xl/worksheets/sheet4.xml?ContentType=application/vnd.openxmlformats-officedocument.spreadsheetml.worksheet+xml">
        <DigestMethod Algorithm="http://www.w3.org/2001/04/xmlenc#sha256"/>
        <DigestValue>ydycxCWeHgcoIsdd/oQ3HCqDFK+9WZQYPvEwkT3qdtk=</DigestValue>
      </Reference>
      <Reference URI="/xl/worksheets/sheet5.xml?ContentType=application/vnd.openxmlformats-officedocument.spreadsheetml.worksheet+xml">
        <DigestMethod Algorithm="http://www.w3.org/2001/04/xmlenc#sha256"/>
        <DigestValue>uvWgDK4B3e9z4WcpqWLyilwtPTeAU2R3mqdgyPcqE/w=</DigestValue>
      </Reference>
      <Reference URI="/xl/worksheets/sheet6.xml?ContentType=application/vnd.openxmlformats-officedocument.spreadsheetml.worksheet+xml">
        <DigestMethod Algorithm="http://www.w3.org/2001/04/xmlenc#sha256"/>
        <DigestValue>mu76b41kUiI7Ep9t3NjF1+n7mkpkOG4BROXJxSR7Mac=</DigestValue>
      </Reference>
      <Reference URI="/xl/worksheets/sheet7.xml?ContentType=application/vnd.openxmlformats-officedocument.spreadsheetml.worksheet+xml">
        <DigestMethod Algorithm="http://www.w3.org/2001/04/xmlenc#sha256"/>
        <DigestValue>bqeprU4xr988SgtFXIYtS1JI/ipGS/HaG1pwRWo3dTo=</DigestValue>
      </Reference>
      <Reference URI="/xl/worksheets/sheet8.xml?ContentType=application/vnd.openxmlformats-officedocument.spreadsheetml.worksheet+xml">
        <DigestMethod Algorithm="http://www.w3.org/2001/04/xmlenc#sha256"/>
        <DigestValue>SvnLOsKqIv5AmdTn5NLGAt7TlgXjARUoFnIqOWwxwdo=</DigestValue>
      </Reference>
      <Reference URI="/xl/worksheets/sheet9.xml?ContentType=application/vnd.openxmlformats-officedocument.spreadsheetml.worksheet+xml">
        <DigestMethod Algorithm="http://www.w3.org/2001/04/xmlenc#sha256"/>
        <DigestValue>bEmZPjlMb+fyvYwJy/Ub9W9jAFbo28MgtHqTTEcPukw=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2019-04-25T15:08:05Z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Shota Chkoidze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2019-04-25T15:08:05Z</xd:SigningTime>
          <xd:SigningCertificate>
            <xd:Cert>
              <xd:CertDigest>
                <DigestMethod Algorithm="http://www.w3.org/2001/04/xmlenc#sha256"/>
                <DigestValue>X4dL6cl061y3V0pChBIoxHek/RABKdB5DonJe2NnQiY=</DigestValue>
              </xd:CertDigest>
              <xd:IssuerSerial>
                <X509IssuerName>CN=NBG Class 2 INT Sub CA, DC=nbg, DC=ge</X509IssuerName>
                <X509SerialNumber>215759552641133157863900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Shota Chkoidze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j1hrmpXigBHOjanIJajhi64PSfZzhYg59yTRYTtXwqg=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I+8Qw85tpsqTex6ZSQoQfLdTlw6Kir1or20AM4XrsEc=</DigestValue>
    </Reference>
  </SignedInfo>
  <SignatureValue>L9q/Du0s8/yT+bSiY2RpoAWVl3xPEPSG5wQX5fpCBKJ62ZSwnd3itPyG7yt1NMxf4hbSVD/OjkPf
fyi9LxqlGAJSziAmpcfux2l8vkYuh+BShYZv/UVEgdqJE66+/Z3jCPEjsbh1rvUx+KLPlY9CRNb0
HeKvnQ2IPrIfJAwx7JbDh78SddzFFneVzuIupexa66ab4CoyeG8GWXWUTM+VuHJgzPuGhJUu3q9U
dL3Hjg+elowP4skTLHTBQnp4Ntgjwf+49acDVzqnNcvAuJVIt2oxiHgjt7o8Plqu6IG01M9ki5HO
LDnRqy3GJNOPWZvg7goznrgtDIBTXHKw+pKSpQ==</SignatureValue>
  <KeyInfo>
    <X509Data>
      <X509Certificate>MIIGSjCCBTKgAwIBAgIKSKNdHAACAAEMwTANBgkqhkiG9w0BAQsFADBKMRIwEAYKCZImiZPyLGQBGRYCZ2UxEzARBgoJkiaJk/IsZAEZFgNuYmcxHzAdBgNVBAMTFk5CRyBDbGFzcyAyIElOVCBTdWIgQ0EwHhcNMTkwMjE4MTIxMzMyWhcNMjEwMjE3MTIxMzMyWjBIMR8wHQYDVQQKExZKU0MgSGFseWsgQmFuayBHZW9yZ2lhMSUwIwYDVQQDExxCSEIgLSBHdWxuYXJhIE1hcnNoYW5pc2h2aWxpMIIBIjANBgkqhkiG9w0BAQEFAAOCAQ8AMIIBCgKCAQEAyhCHRPgOMwBXPuRM3vL8NoyUCV4Mea+/jRmsU2PBmNX+aASFAi7u/1OOwfa20SkwwRb2p33uMqOUomO28ma+v1a7LO5YNlDIsvok84Mx1kOkTI43AFU/krvB7dBTe9IZvIa2NUPV+ZTIvlcTYC7ZAbe8YB0qsqrvnGQAXUx5pX/YDP0ndyQDTGBxJBMpfs+MzVQcNo1HfokqgHYFsRvVRkOIywYhiptPeV6EM8ciSElHhwDdlxTroQesbeTk7rI3ZOEeIMDtHa6lZ8WF8a5WEJe7ITJyCnNmyxbWTCLwqwh0+R0VMrzKxlaMwgI6L6WZNRphatnZrE7V5GH6e2216QIDAQABo4IDMjCCAy4wPAYJKwYBBAGCNxUHBC8wLQYlKwYBBAGCNxUI5rJgg431RIaBmQmDuKFKg76EcQSBz5ARhq+eEQIBZAIBGzAdBgNVHSUEFjAUBggrBgEFBQcDAgYIKwYBBQUHAwQwCwYDVR0PBAQDAgeAMCcGCSsGAQQBgjcVCgQaMBgwCgYIKwYBBQUHAwIwCgYIKwYBBQUHAwQwHQYDVR0OBBYEFMcGahGI2BEH3P06mB21hWVTMIiH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68XWeflq2Nvgnjx0B9jXpsb58plQD5hNiH5ur+b0agByvJlDUY4Q5tfRFghLn4emU45zxrRWrlyVTPFh1PUpZK+fbWkEa3l8GaDriI9FdbYdq2bUexSFjx0zVLHbpJoUe4mBAlwSmdYMIxFOMrgzwqxXmOLh/NjrNO109yLcnaw8Yp9bN62DBI77IGisn7GIUZcjY7Yu3bMRwvPthEL6w10oyM0DBSJJsSkFeipPmeZIrtonps032tqnqoI9mNGdOu46idxtS64nvNsj8Od0TPw2hBM34jyfAnK26CYdA+ysg2HOMDZNeKjLc33a5nAujMQjnWj0VJbWSl5SuSRw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YO+NFA3Z6cU5EBXdNf/M/ViQivjZo+RIAwEx1cU0Tpw=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j07xlGhfuoCNUe/GguzWgvFMGcGHFmP/yMAG+mNjl2Q=</DigestValue>
      </Reference>
      <Reference URI="/xl/styles.xml?ContentType=application/vnd.openxmlformats-officedocument.spreadsheetml.styles+xml">
        <DigestMethod Algorithm="http://www.w3.org/2001/04/xmlenc#sha256"/>
        <DigestValue>0BSMHddfZ9o+CcohsixSyVupBUDBYv5RLjlbixo57eY=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7xTkMHGVZkKPJuLZ9PZVwxgMjlFp5WjgK9+IMtLXN6Q=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0xJZklkNIvsr7RQfp0j52IEM6UcReQ4gx0yaVbAtC/Y=</DigestValue>
      </Reference>
      <Reference URI="/xl/worksheets/sheet10.xml?ContentType=application/vnd.openxmlformats-officedocument.spreadsheetml.worksheet+xml">
        <DigestMethod Algorithm="http://www.w3.org/2001/04/xmlenc#sha256"/>
        <DigestValue>QPb7lKW7/0IHPZLMCpWtdHoque0npIBPLrtacPajYGw=</DigestValue>
      </Reference>
      <Reference URI="/xl/worksheets/sheet11.xml?ContentType=application/vnd.openxmlformats-officedocument.spreadsheetml.worksheet+xml">
        <DigestMethod Algorithm="http://www.w3.org/2001/04/xmlenc#sha256"/>
        <DigestValue>VNItnofPC1taAhhZVRhLiyk70EHC4D14TGihPz0ilQs=</DigestValue>
      </Reference>
      <Reference URI="/xl/worksheets/sheet12.xml?ContentType=application/vnd.openxmlformats-officedocument.spreadsheetml.worksheet+xml">
        <DigestMethod Algorithm="http://www.w3.org/2001/04/xmlenc#sha256"/>
        <DigestValue>W5oOQ8LnOUppkbUHowVhk/fG+4ndG3MFN37VkhDg9KE=</DigestValue>
      </Reference>
      <Reference URI="/xl/worksheets/sheet13.xml?ContentType=application/vnd.openxmlformats-officedocument.spreadsheetml.worksheet+xml">
        <DigestMethod Algorithm="http://www.w3.org/2001/04/xmlenc#sha256"/>
        <DigestValue>q9EAItfdppdQ+G4pHwfK8BYjBKPmRAgRa9Bd7EMe3fc=</DigestValue>
      </Reference>
      <Reference URI="/xl/worksheets/sheet14.xml?ContentType=application/vnd.openxmlformats-officedocument.spreadsheetml.worksheet+xml">
        <DigestMethod Algorithm="http://www.w3.org/2001/04/xmlenc#sha256"/>
        <DigestValue>lhbdAKUSQ6tevte4R0MO66MC9iismQ8ZISZxQu3UMQg=</DigestValue>
      </Reference>
      <Reference URI="/xl/worksheets/sheet15.xml?ContentType=application/vnd.openxmlformats-officedocument.spreadsheetml.worksheet+xml">
        <DigestMethod Algorithm="http://www.w3.org/2001/04/xmlenc#sha256"/>
        <DigestValue>AIuoQIy8Ow1R3DUhVHHV+g3pYdrHQ2R3sjPIpgcZa5c=</DigestValue>
      </Reference>
      <Reference URI="/xl/worksheets/sheet16.xml?ContentType=application/vnd.openxmlformats-officedocument.spreadsheetml.worksheet+xml">
        <DigestMethod Algorithm="http://www.w3.org/2001/04/xmlenc#sha256"/>
        <DigestValue>0sHIJ3Qe2hrWcxk3EG+be6TAX77ih/Dr+JHsaJbqi/4=</DigestValue>
      </Reference>
      <Reference URI="/xl/worksheets/sheet17.xml?ContentType=application/vnd.openxmlformats-officedocument.spreadsheetml.worksheet+xml">
        <DigestMethod Algorithm="http://www.w3.org/2001/04/xmlenc#sha256"/>
        <DigestValue>nk7RLVkAOGvIfQ8MlNoc8voEekGyPdERtT0uKuo6Du8=</DigestValue>
      </Reference>
      <Reference URI="/xl/worksheets/sheet18.xml?ContentType=application/vnd.openxmlformats-officedocument.spreadsheetml.worksheet+xml">
        <DigestMethod Algorithm="http://www.w3.org/2001/04/xmlenc#sha256"/>
        <DigestValue>/FtRLchkYk9Skgu+fo2TqgiGYplXbejkppveRfMPdeA=</DigestValue>
      </Reference>
      <Reference URI="/xl/worksheets/sheet2.xml?ContentType=application/vnd.openxmlformats-officedocument.spreadsheetml.worksheet+xml">
        <DigestMethod Algorithm="http://www.w3.org/2001/04/xmlenc#sha256"/>
        <DigestValue>j2Uck7z6BPOb8TZXJ2UhrxgQ2nDrk9O2GRUUuVTnCnc=</DigestValue>
      </Reference>
      <Reference URI="/xl/worksheets/sheet3.xml?ContentType=application/vnd.openxmlformats-officedocument.spreadsheetml.worksheet+xml">
        <DigestMethod Algorithm="http://www.w3.org/2001/04/xmlenc#sha256"/>
        <DigestValue>LL3ULdsWDhFuzegd1/XJ7yu8eBX8oNTytwzOWpt2UHg=</DigestValue>
      </Reference>
      <Reference URI="/xl/worksheets/sheet4.xml?ContentType=application/vnd.openxmlformats-officedocument.spreadsheetml.worksheet+xml">
        <DigestMethod Algorithm="http://www.w3.org/2001/04/xmlenc#sha256"/>
        <DigestValue>ydycxCWeHgcoIsdd/oQ3HCqDFK+9WZQYPvEwkT3qdtk=</DigestValue>
      </Reference>
      <Reference URI="/xl/worksheets/sheet5.xml?ContentType=application/vnd.openxmlformats-officedocument.spreadsheetml.worksheet+xml">
        <DigestMethod Algorithm="http://www.w3.org/2001/04/xmlenc#sha256"/>
        <DigestValue>uvWgDK4B3e9z4WcpqWLyilwtPTeAU2R3mqdgyPcqE/w=</DigestValue>
      </Reference>
      <Reference URI="/xl/worksheets/sheet6.xml?ContentType=application/vnd.openxmlformats-officedocument.spreadsheetml.worksheet+xml">
        <DigestMethod Algorithm="http://www.w3.org/2001/04/xmlenc#sha256"/>
        <DigestValue>mu76b41kUiI7Ep9t3NjF1+n7mkpkOG4BROXJxSR7Mac=</DigestValue>
      </Reference>
      <Reference URI="/xl/worksheets/sheet7.xml?ContentType=application/vnd.openxmlformats-officedocument.spreadsheetml.worksheet+xml">
        <DigestMethod Algorithm="http://www.w3.org/2001/04/xmlenc#sha256"/>
        <DigestValue>bqeprU4xr988SgtFXIYtS1JI/ipGS/HaG1pwRWo3dTo=</DigestValue>
      </Reference>
      <Reference URI="/xl/worksheets/sheet8.xml?ContentType=application/vnd.openxmlformats-officedocument.spreadsheetml.worksheet+xml">
        <DigestMethod Algorithm="http://www.w3.org/2001/04/xmlenc#sha256"/>
        <DigestValue>SvnLOsKqIv5AmdTn5NLGAt7TlgXjARUoFnIqOWwxwdo=</DigestValue>
      </Reference>
      <Reference URI="/xl/worksheets/sheet9.xml?ContentType=application/vnd.openxmlformats-officedocument.spreadsheetml.worksheet+xml">
        <DigestMethod Algorithm="http://www.w3.org/2001/04/xmlenc#sha256"/>
        <DigestValue>bEmZPjlMb+fyvYwJy/Ub9W9jAFbo28MgtHqTTEcPukw=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2019-04-25T16:29:08Z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2019-04-25T16:29:08Z</xd:SigningTime>
          <xd:SigningCertificate>
            <xd:Cert>
              <xd:CertDigest>
                <DigestMethod Algorithm="http://www.w3.org/2001/04/xmlenc#sha256"/>
                <DigestValue>5KPyRKSo0lQj6a8TDADYEfUK8ZCsqzhELegDGqfZ7+c=</DigestValue>
              </xd:CertDigest>
              <xd:IssuerSerial>
                <X509IssuerName>CN=NBG Class 2 INT Sub CA, DC=nbg, DC=ge</X509IssuerName>
                <X509SerialNumber>343023915288182577499329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2019-04-25T15:00:37Z</dcterms:modified>
</cp:coreProperties>
</file>