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21" i="93" l="1"/>
  <c r="E21" i="93"/>
  <c r="F21" i="93"/>
  <c r="G21" i="93"/>
  <c r="H21" i="93"/>
  <c r="I21" i="93"/>
  <c r="J21" i="93"/>
  <c r="K21" i="93"/>
  <c r="C21" i="93"/>
  <c r="K20" i="93"/>
  <c r="K19" i="93"/>
  <c r="H20" i="93"/>
  <c r="H19" i="93"/>
  <c r="E20" i="93"/>
  <c r="E19" i="93"/>
  <c r="D16" i="93"/>
  <c r="E16" i="93"/>
  <c r="F16" i="93"/>
  <c r="G16" i="93"/>
  <c r="H16" i="93"/>
  <c r="I16" i="93"/>
  <c r="J16" i="93"/>
  <c r="K16" i="93"/>
  <c r="C16" i="93"/>
  <c r="K11" i="93"/>
  <c r="K12" i="93"/>
  <c r="K13" i="93"/>
  <c r="K14" i="93"/>
  <c r="K15" i="93"/>
  <c r="K10" i="93"/>
  <c r="K8" i="93"/>
  <c r="H11" i="93"/>
  <c r="H12" i="93"/>
  <c r="H13" i="93"/>
  <c r="H14" i="93"/>
  <c r="H15" i="93"/>
  <c r="H10" i="93"/>
  <c r="H8" i="93"/>
  <c r="E11" i="93"/>
  <c r="E12" i="93"/>
  <c r="E13" i="93"/>
  <c r="E14" i="93"/>
  <c r="E15" i="93"/>
  <c r="E10" i="93"/>
  <c r="C36" i="69"/>
  <c r="C14" i="69" l="1"/>
  <c r="D34" i="85"/>
  <c r="E34" i="85"/>
  <c r="F34" i="85"/>
  <c r="G34" i="85"/>
  <c r="H34" i="85"/>
  <c r="C34" i="85"/>
  <c r="D14" i="83"/>
  <c r="E14" i="83"/>
  <c r="F14" i="83"/>
  <c r="G14" i="83"/>
  <c r="H14" i="83"/>
  <c r="E13" i="83"/>
  <c r="H13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 s="1"/>
  <c r="C6" i="86" l="1"/>
  <c r="C13" i="86" s="1"/>
  <c r="D19" i="94" l="1"/>
  <c r="D12" i="94"/>
  <c r="D17" i="94"/>
  <c r="D15" i="94"/>
  <c r="D21" i="94"/>
  <c r="D11" i="94"/>
  <c r="D8" i="94"/>
  <c r="D13" i="94"/>
  <c r="D20" i="94"/>
  <c r="D9" i="94"/>
  <c r="D16" i="94"/>
  <c r="D7" i="94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9" i="85" l="1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<sst xmlns="http://schemas.openxmlformats.org/spreadsheetml/2006/main" count="728" uniqueCount="519">
  <si>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</si>
  <si>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</si>
  <si>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</si>
  <si>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</si>
  <si>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</si>
  <si>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</si>
  <si>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</si>
  <si>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</si>
  <si>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</si>
  <si>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</si>
  <si>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</si>
  <si>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</si>
  <si>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</si>
  <si>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</si>
  <si>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</si>
  <si>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</si>
  <si>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</si>
  <si>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</si>
  <si>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</si>
  <si>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</si>
  <si>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</si>
  <si>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</si>
  <si>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</si>
  <si>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</si>
  <si>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</si>
  <si>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</si>
  <si>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</si>
  <si>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</si>
  <si>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</si>
  <si>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</si>
  <si>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</si>
  <si>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</si>
  <si>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</si>
  <si>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</si>
  <si>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</si>
  <si>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</si>
  <si>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</si>
  <si>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</si>
  <si>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</si>
  <si>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</si>
  <si>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</si>
  <si>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</si>
  <si>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</si>
  <si>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</si>
  <si>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</si>
  <si>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</si>
  <si>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</si>
  <si>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</si>
  <si>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</si>
  <si>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</si>
  <si>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</si>
  <si>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</si>
  <si>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</si>
  <si>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</si>
  <si>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</si>
  <si>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</si>
  <si>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</si>
  <si>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</si>
  <si>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</si>
  <si>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</si>
  <si>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</si>
  <si>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</si>
  <si>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</si>
  <si>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</si>
  <si>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</si>
  <si>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</si>
  <si>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</si>
  <si>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</si>
  <si>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</si>
  <si>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</si>
  <si>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</si>
  <si>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</si>
  <si>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</si>
  <si>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</si>
  <si>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</si>
  <si>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</si>
  <si>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</si>
  <si>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</si>
  <si>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</si>
  <si>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</si>
  <si>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</si>
  <si>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</si>
  <si>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</si>
  <si>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</si>
  <si>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</si>
  <si>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</si>
  <si>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</si>
  <si>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</si>
  <si>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</si>
  <si>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</si>
  <si>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</si>
  <si>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</si>
  <si>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</si>
  <si>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</si>
  <si>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</si>
  <si>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</si>
  <si>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</si>
  <si>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</si>
  <si>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</si>
  <si>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</si>
  <si>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</si>
  <si>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</si>
  <si>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</si>
  <si>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</si>
  <si>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</si>
  <si>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</si>
  <si>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</si>
  <si>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</si>
  <si>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</si>
  <si>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</si>
  <si>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</si>
  <si>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</si>
  <si>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</si>
  <si>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</si>
  <si>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</si>
  <si>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</si>
  <si>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</si>
  <si>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</si>
  <si>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</si>
  <si>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</si>
  <si>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</si>
  <si>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</si>
  <si>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</si>
  <si>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</si>
  <si>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</si>
  <si>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</si>
  <si>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</si>
  <si>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</si>
  <si>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</si>
  <si>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</si>
  <si>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</si>
  <si>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</si>
  <si>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</si>
  <si>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</si>
  <si>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</si>
  <si>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</si>
  <si>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</si>
  <si>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</si>
  <si>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</si>
  <si>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</si>
  <si>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</si>
  <si>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</si>
  <si>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</si>
  <si>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</si>
  <si>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</si>
  <si>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</si>
  <si>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</si>
  <si>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</si>
  <si>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</si>
  <si>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</si>
  <si>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</si>
  <si>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</si>
  <si>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</si>
  <si>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</si>
  <si>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</si>
  <si>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</si>
  <si>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</si>
  <si>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</si>
  <si>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</si>
  <si>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</si>
  <si>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</si>
  <si>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</si>
  <si>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</si>
  <si>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</si>
  <si>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</si>
  <si>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</si>
  <si>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</si>
  <si>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</si>
  <si>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</si>
  <si>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</si>
  <si>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</si>
  <si>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</si>
  <si>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</si>
  <si>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</si>
  <si>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</si>
  <si>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</si>
  <si>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</si>
  <si>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</si>
  <si>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</si>
  <si>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</si>
  <si>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</si>
  <si>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</si>
  <si>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</si>
  <si>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</si>
  <si>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</si>
  <si>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</si>
  <si>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</si>
  <si>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</si>
  <si>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</si>
  <si>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</si>
  <si>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</si>
  <si>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</si>
  <si>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</si>
  <si>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</si>
  <si>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</si>
  <si>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</si>
  <si>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</si>
  <si>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</si>
  <si>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</si>
  <si>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</si>
  <si>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</si>
  <si>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</si>
  <si>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</si>
  <si>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</si>
  <si>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</si>
  <si>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</si>
  <si>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</si>
  <si>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</si>
  <si>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</si>
  <si>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</si>
  <si>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</si>
  <si>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</si>
  <si>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</si>
  <si>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</si>
  <si>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</si>
  <si>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</si>
  <si>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</si>
  <si>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</si>
  <si>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</si>
  <si>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</si>
  <si>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</si>
  <si>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</si>
  <si>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</si>
  <si>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</si>
  <si>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</si>
  <si>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</si>
  <si>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</si>
  <si>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</si>
  <si>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</si>
  <si>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</si>
  <si>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</si>
  <si>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</si>
  <si>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</si>
  <si>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</si>
  <si>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</si>
  <si>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</si>
  <si>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</si>
  <si>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</si>
  <si>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</si>
  <si>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</si>
  <si>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</si>
  <si>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</si>
  <si>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</si>
  <si>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</si>
  <si>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</si>
  <si>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</si>
  <si>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</si>
  <si>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</si>
  <si>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</si>
  <si>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</si>
  <si>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</si>
  <si>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</si>
  <si>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</si>
  <si>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</si>
  <si>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</si>
  <si>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</si>
  <si>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</si>
  <si>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</si>
  <si>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</si>
  <si>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</si>
  <si>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</si>
  <si>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</si>
  <si>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</si>
  <si>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</si>
  <si>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</si>
  <si>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</si>
  <si>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</si>
  <si>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</si>
  <si>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</si>
  <si>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</si>
  <si>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</si>
  <si>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</si>
  <si>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</si>
  <si>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</si>
  <si>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</si>
  <si>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</si>
  <si>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</si>
  <si>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</si>
  <si>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</si>
  <si>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</si>
  <si>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</si>
  <si>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</si>
  <si>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</si>
  <si>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</si>
  <si>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</si>
  <si>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</si>
  <si>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</si>
  <si>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</si>
  <si>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</si>
  <si>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</si>
  <si>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</si>
  <si>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</si>
  <si>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</si>
  <si>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</si>
  <si>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</si>
  <si>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</si>
  <si>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</si>
  <si>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</si>
  <si>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</si>
  <si>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</si>
  <si>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</si>
  <si>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</si>
  <si>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</si>
  <si>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</si>
  <si>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</si>
  <si>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</si>
  <si>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</si>
  <si>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</si>
  <si>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</si>
  <si>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</si>
  <si>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</si>
  <si>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</si>
  <si>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</si>
  <si>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</si>
  <si>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</si>
  <si>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</si>
  <si>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</si>
  <si>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</si>
  <si>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</si>
  <si>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</si>
  <si>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</si>
  <si>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</si>
  <si>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</si>
  <si>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</si>
  <si>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</si>
  <si>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</si>
  <si>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</si>
  <si>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</si>
  <si>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</si>
  <si>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</si>
  <si>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</si>
  <si>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</si>
  <si>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</si>
  <si>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</si>
  <si>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</si>
  <si>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</si>
  <si>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</si>
  <si>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</si>
  <si>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</si>
  <si>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</si>
  <si>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</si>
  <si>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</si>
  <si>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</si>
  <si>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</si>
  <si>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</si>
  <si>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</si>
  <si>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</si>
  <si>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</si>
  <si>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</si>
  <si>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</si>
  <si>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</si>
  <si>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</si>
  <si>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</si>
  <si>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</si>
  <si>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</si>
  <si>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</si>
  <si>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</si>
  <si>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</si>
  <si>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</si>
  <si>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</si>
  <si>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</si>
  <si>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</si>
  <si>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</si>
  <si>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</si>
  <si>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</si>
  <si>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</si>
  <si>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</si>
  <si>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</si>
  <si>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</si>
  <si>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</si>
  <si>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</si>
  <si>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</si>
  <si>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</si>
  <si>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</si>
  <si>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</si>
  <si>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</si>
  <si>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</si>
  <si>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</si>
  <si>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</si>
  <si>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</si>
  <si>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</si>
  <si>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</si>
  <si>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</si>
  <si>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</si>
  <si>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</si>
  <si>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</si>
  <si>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</si>
  <si>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</si>
  <si>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</si>
  <si>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</si>
  <si>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</si>
  <si>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</si>
  <si>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</si>
  <si>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</si>
  <si>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</si>
  <si>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</si>
  <si>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</si>
  <si>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</si>
  <si>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</si>
  <si>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</si>
  <si>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</si>
  <si>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</si>
  <si>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</si>
  <si>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</si>
  <si>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</si>
  <si>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</si>
  <si>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</si>
  <si>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</si>
  <si>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</si>
  <si>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</si>
  <si>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</si>
  <si>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</si>
  <si>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</si>
  <si>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</si>
  <si>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</si>
  <si>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</si>
  <si>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</si>
  <si>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</si>
  <si>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</si>
  <si>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</si>
  <si>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</si>
  <si>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</si>
  <si>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</si>
  <si>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</si>
  <si>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</si>
  <si>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</si>
  <si>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</si>
  <si>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</si>
  <si>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</si>
  <si>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</si>
  <si>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</si>
  <si>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</si>
  <si>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</si>
  <si>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</si>
  <si>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</si>
  <si>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</si>
  <si>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</si>
  <si>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</si>
  <si>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</si>
  <si>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</si>
  <si>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</si>
  <si>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</si>
  <si>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</si>
  <si>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</si>
  <si>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</si>
  <si>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</si>
  <si>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</si>
  <si>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</si>
  <si>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</si>
  <si>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</si>
  <si>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</si>
  <si>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</si>
  <si>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</si>
  <si>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</si>
  <si>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</si>
  <si>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</si>
  <si>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</si>
  <si>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</si>
  <si>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</si>
  <si>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</si>
  <si>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</si>
  <si>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</si>
  <si>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</si>
  <si>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</si>
  <si>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</si>
  <si>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</si>
  <si>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</si>
  <si>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</si>
  <si>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</si>
  <si>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</si>
  <si>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</si>
  <si>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</si>
  <si>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</si>
  <si>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</si>
  <si>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</si>
  <si>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</si>
  <si>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</si>
  <si>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</si>
  <si>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</si>
  <si>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</si>
  <si>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</si>
  <si>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</si>
  <si>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</si>
  <si>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</si>
  <si>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</si>
  <si>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</si>
  <si>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</si>
  <si>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</si>
  <si>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</si>
  <si>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</si>
  <si>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 Halyk Bank Georgia"</t>
  </si>
  <si>
    <t>Ivan Vakhtangishvili</t>
  </si>
  <si>
    <t>Nikoloz Geguchadze</t>
  </si>
  <si>
    <t>www.Halykbank.ge</t>
  </si>
  <si>
    <t>Ivan Vakhtangishvili -Chairman of the Supervisory Board</t>
  </si>
  <si>
    <t>Anna borodovotsina -Member of the Supervisory Board</t>
  </si>
  <si>
    <t>Aslan Talpakov-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</si>
  <si>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</si>
  <si>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</si>
  <si>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</si>
  <si>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</si>
  <si>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</si>
  <si>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</si>
  <si>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</si>
  <si>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</si>
  <si>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Arman Dunaev - Independent member of the Supervisory Board</t>
  </si>
  <si>
    <t>Nana Gvaladze - Independent member of the Supervisory Board</t>
  </si>
  <si>
    <t>4 Q 2018</t>
  </si>
  <si>
    <t>3 Q 2018</t>
  </si>
  <si>
    <t>2 Q 2018</t>
  </si>
  <si>
    <t>1 Q 2018</t>
  </si>
  <si>
    <t>4 Q 2017</t>
  </si>
  <si>
    <t>6.2.1</t>
  </si>
  <si>
    <t>Of which 2% Loan Loss Reserves</t>
  </si>
  <si>
    <t xml:space="preserve">table 9 (Capital), N  39 </t>
  </si>
  <si>
    <t>table 9 (Capital),  N 37</t>
  </si>
  <si>
    <t>table 9 (Capital),  N 2</t>
  </si>
  <si>
    <t>table 9 (Capital),  N 6</t>
  </si>
  <si>
    <t>table 9 (Capital), 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</si>
</sst>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-* #,##0.00_-;\-* #,##0.00_-;_-* &quot;-&quot;??_-;_-@_-"/>
    <numFmt numFmtId="172" formatCode="_(#,##0_);_(\(#,##0\);_(\ \-\ _);_(@_)"/>
    <numFmt numFmtId="173" formatCode="[$-409]dd\-mmm\-yy;@"/>
    <numFmt numFmtId="174" formatCode="[$-409]mmm\-yy;@"/>
    <numFmt numFmtId="175" formatCode="_ * #,##0.00_)&quot;F&quot;_ ;_ * \(#,##0.00\)&quot;F&quot;_ ;_ * &quot;-&quot;??_)&quot;F&quot;_ ;_ @_ "/>
    <numFmt numFmtId="176" formatCode="_(* #,##0.0_);_(* \(#,##0.00\);_(* &quot;-&quot;??_);_(@_)"/>
    <numFmt numFmtId="177" formatCode="General_)"/>
    <numFmt numFmtId="178" formatCode="0.000"/>
    <numFmt numFmtId="179" formatCode="&quot;fl&quot;#,##0_);\(&quot;fl&quot;#,##0\)"/>
    <numFmt numFmtId="180" formatCode="&quot;fl&quot;#,##0_);[Red]\(&quot;fl&quot;#,##0\)"/>
    <numFmt numFmtId="181" formatCode="&quot;fl&quot;#,##0.00_);\(&quot;fl&quot;#,##0.00\)"/>
    <numFmt numFmtId="182" formatCode="_-* #,##0.00_$_-;\-* #,##0.00_$_-;_-* &quot;-&quot;??_$_-;_-@_-"/>
    <numFmt numFmtId="183" formatCode="_-* #,##0.00\ _L_a_r_i_-;\-* #,##0.00\ _L_a_r_i_-;_-* &quot;-&quot;??\ _L_a_r_i_-;_-@_-"/>
    <numFmt numFmtId="184" formatCode="[$-409]d\-mmm\-yy;@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#,##0_ ;[Red]\-#,##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3" fontId="9" fillId="37" borderId="0"/>
    <xf numFmtId="174" fontId="9" fillId="37" borderId="0"/>
    <xf numFmtId="173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3" fontId="11" fillId="38" borderId="0" applyNumberFormat="0" applyBorder="0" applyAlignment="0" applyProtection="0"/>
    <xf numFmtId="173" fontId="11" fillId="38" borderId="0" applyNumberFormat="0" applyBorder="0" applyAlignment="0" applyProtection="0"/>
    <xf numFmtId="174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3" fontId="11" fillId="38" borderId="0" applyNumberFormat="0" applyBorder="0" applyAlignment="0" applyProtection="0"/>
    <xf numFmtId="174" fontId="11" fillId="38" borderId="0" applyNumberFormat="0" applyBorder="0" applyAlignment="0" applyProtection="0"/>
    <xf numFmtId="173" fontId="11" fillId="38" borderId="0" applyNumberFormat="0" applyBorder="0" applyAlignment="0" applyProtection="0"/>
    <xf numFmtId="173" fontId="11" fillId="38" borderId="0" applyNumberFormat="0" applyBorder="0" applyAlignment="0" applyProtection="0"/>
    <xf numFmtId="174" fontId="11" fillId="38" borderId="0" applyNumberFormat="0" applyBorder="0" applyAlignment="0" applyProtection="0"/>
    <xf numFmtId="173" fontId="11" fillId="38" borderId="0" applyNumberFormat="0" applyBorder="0" applyAlignment="0" applyProtection="0"/>
    <xf numFmtId="173" fontId="11" fillId="38" borderId="0" applyNumberFormat="0" applyBorder="0" applyAlignment="0" applyProtection="0"/>
    <xf numFmtId="174" fontId="11" fillId="38" borderId="0" applyNumberFormat="0" applyBorder="0" applyAlignment="0" applyProtection="0"/>
    <xf numFmtId="173" fontId="11" fillId="38" borderId="0" applyNumberFormat="0" applyBorder="0" applyAlignment="0" applyProtection="0"/>
    <xf numFmtId="173" fontId="11" fillId="38" borderId="0" applyNumberFormat="0" applyBorder="0" applyAlignment="0" applyProtection="0"/>
    <xf numFmtId="174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3" fontId="11" fillId="39" borderId="0" applyNumberFormat="0" applyBorder="0" applyAlignment="0" applyProtection="0"/>
    <xf numFmtId="173" fontId="11" fillId="39" borderId="0" applyNumberFormat="0" applyBorder="0" applyAlignment="0" applyProtection="0"/>
    <xf numFmtId="174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3" fontId="11" fillId="39" borderId="0" applyNumberFormat="0" applyBorder="0" applyAlignment="0" applyProtection="0"/>
    <xf numFmtId="174" fontId="11" fillId="39" borderId="0" applyNumberFormat="0" applyBorder="0" applyAlignment="0" applyProtection="0"/>
    <xf numFmtId="173" fontId="11" fillId="39" borderId="0" applyNumberFormat="0" applyBorder="0" applyAlignment="0" applyProtection="0"/>
    <xf numFmtId="173" fontId="11" fillId="39" borderId="0" applyNumberFormat="0" applyBorder="0" applyAlignment="0" applyProtection="0"/>
    <xf numFmtId="174" fontId="11" fillId="39" borderId="0" applyNumberFormat="0" applyBorder="0" applyAlignment="0" applyProtection="0"/>
    <xf numFmtId="173" fontId="11" fillId="39" borderId="0" applyNumberFormat="0" applyBorder="0" applyAlignment="0" applyProtection="0"/>
    <xf numFmtId="173" fontId="11" fillId="39" borderId="0" applyNumberFormat="0" applyBorder="0" applyAlignment="0" applyProtection="0"/>
    <xf numFmtId="174" fontId="11" fillId="39" borderId="0" applyNumberFormat="0" applyBorder="0" applyAlignment="0" applyProtection="0"/>
    <xf numFmtId="173" fontId="11" fillId="39" borderId="0" applyNumberFormat="0" applyBorder="0" applyAlignment="0" applyProtection="0"/>
    <xf numFmtId="173" fontId="11" fillId="39" borderId="0" applyNumberFormat="0" applyBorder="0" applyAlignment="0" applyProtection="0"/>
    <xf numFmtId="174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3" fontId="11" fillId="40" borderId="0" applyNumberFormat="0" applyBorder="0" applyAlignment="0" applyProtection="0"/>
    <xf numFmtId="173" fontId="11" fillId="40" borderId="0" applyNumberFormat="0" applyBorder="0" applyAlignment="0" applyProtection="0"/>
    <xf numFmtId="174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3" fontId="11" fillId="40" borderId="0" applyNumberFormat="0" applyBorder="0" applyAlignment="0" applyProtection="0"/>
    <xf numFmtId="174" fontId="11" fillId="40" borderId="0" applyNumberFormat="0" applyBorder="0" applyAlignment="0" applyProtection="0"/>
    <xf numFmtId="173" fontId="11" fillId="40" borderId="0" applyNumberFormat="0" applyBorder="0" applyAlignment="0" applyProtection="0"/>
    <xf numFmtId="173" fontId="11" fillId="40" borderId="0" applyNumberFormat="0" applyBorder="0" applyAlignment="0" applyProtection="0"/>
    <xf numFmtId="174" fontId="11" fillId="40" borderId="0" applyNumberFormat="0" applyBorder="0" applyAlignment="0" applyProtection="0"/>
    <xf numFmtId="173" fontId="11" fillId="40" borderId="0" applyNumberFormat="0" applyBorder="0" applyAlignment="0" applyProtection="0"/>
    <xf numFmtId="173" fontId="11" fillId="40" borderId="0" applyNumberFormat="0" applyBorder="0" applyAlignment="0" applyProtection="0"/>
    <xf numFmtId="174" fontId="11" fillId="40" borderId="0" applyNumberFormat="0" applyBorder="0" applyAlignment="0" applyProtection="0"/>
    <xf numFmtId="173" fontId="11" fillId="40" borderId="0" applyNumberFormat="0" applyBorder="0" applyAlignment="0" applyProtection="0"/>
    <xf numFmtId="173" fontId="11" fillId="40" borderId="0" applyNumberFormat="0" applyBorder="0" applyAlignment="0" applyProtection="0"/>
    <xf numFmtId="174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3" fontId="11" fillId="42" borderId="0" applyNumberFormat="0" applyBorder="0" applyAlignment="0" applyProtection="0"/>
    <xf numFmtId="173" fontId="11" fillId="42" borderId="0" applyNumberFormat="0" applyBorder="0" applyAlignment="0" applyProtection="0"/>
    <xf numFmtId="174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3" fontId="11" fillId="42" borderId="0" applyNumberFormat="0" applyBorder="0" applyAlignment="0" applyProtection="0"/>
    <xf numFmtId="174" fontId="11" fillId="42" borderId="0" applyNumberFormat="0" applyBorder="0" applyAlignment="0" applyProtection="0"/>
    <xf numFmtId="173" fontId="11" fillId="42" borderId="0" applyNumberFormat="0" applyBorder="0" applyAlignment="0" applyProtection="0"/>
    <xf numFmtId="173" fontId="11" fillId="42" borderId="0" applyNumberFormat="0" applyBorder="0" applyAlignment="0" applyProtection="0"/>
    <xf numFmtId="174" fontId="11" fillId="42" borderId="0" applyNumberFormat="0" applyBorder="0" applyAlignment="0" applyProtection="0"/>
    <xf numFmtId="173" fontId="11" fillId="42" borderId="0" applyNumberFormat="0" applyBorder="0" applyAlignment="0" applyProtection="0"/>
    <xf numFmtId="173" fontId="11" fillId="42" borderId="0" applyNumberFormat="0" applyBorder="0" applyAlignment="0" applyProtection="0"/>
    <xf numFmtId="174" fontId="11" fillId="42" borderId="0" applyNumberFormat="0" applyBorder="0" applyAlignment="0" applyProtection="0"/>
    <xf numFmtId="173" fontId="11" fillId="42" borderId="0" applyNumberFormat="0" applyBorder="0" applyAlignment="0" applyProtection="0"/>
    <xf numFmtId="173" fontId="11" fillId="42" borderId="0" applyNumberFormat="0" applyBorder="0" applyAlignment="0" applyProtection="0"/>
    <xf numFmtId="174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3" fontId="11" fillId="43" borderId="0" applyNumberFormat="0" applyBorder="0" applyAlignment="0" applyProtection="0"/>
    <xf numFmtId="173" fontId="11" fillId="43" borderId="0" applyNumberFormat="0" applyBorder="0" applyAlignment="0" applyProtection="0"/>
    <xf numFmtId="174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3" fontId="11" fillId="43" borderId="0" applyNumberFormat="0" applyBorder="0" applyAlignment="0" applyProtection="0"/>
    <xf numFmtId="174" fontId="11" fillId="43" borderId="0" applyNumberFormat="0" applyBorder="0" applyAlignment="0" applyProtection="0"/>
    <xf numFmtId="173" fontId="11" fillId="43" borderId="0" applyNumberFormat="0" applyBorder="0" applyAlignment="0" applyProtection="0"/>
    <xf numFmtId="173" fontId="11" fillId="43" borderId="0" applyNumberFormat="0" applyBorder="0" applyAlignment="0" applyProtection="0"/>
    <xf numFmtId="174" fontId="11" fillId="43" borderId="0" applyNumberFormat="0" applyBorder="0" applyAlignment="0" applyProtection="0"/>
    <xf numFmtId="173" fontId="11" fillId="43" borderId="0" applyNumberFormat="0" applyBorder="0" applyAlignment="0" applyProtection="0"/>
    <xf numFmtId="173" fontId="11" fillId="43" borderId="0" applyNumberFormat="0" applyBorder="0" applyAlignment="0" applyProtection="0"/>
    <xf numFmtId="174" fontId="11" fillId="43" borderId="0" applyNumberFormat="0" applyBorder="0" applyAlignment="0" applyProtection="0"/>
    <xf numFmtId="173" fontId="11" fillId="43" borderId="0" applyNumberFormat="0" applyBorder="0" applyAlignment="0" applyProtection="0"/>
    <xf numFmtId="173" fontId="11" fillId="43" borderId="0" applyNumberFormat="0" applyBorder="0" applyAlignment="0" applyProtection="0"/>
    <xf numFmtId="174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3" fontId="11" fillId="45" borderId="0" applyNumberFormat="0" applyBorder="0" applyAlignment="0" applyProtection="0"/>
    <xf numFmtId="173" fontId="11" fillId="45" borderId="0" applyNumberFormat="0" applyBorder="0" applyAlignment="0" applyProtection="0"/>
    <xf numFmtId="174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3" fontId="11" fillId="45" borderId="0" applyNumberFormat="0" applyBorder="0" applyAlignment="0" applyProtection="0"/>
    <xf numFmtId="174" fontId="11" fillId="45" borderId="0" applyNumberFormat="0" applyBorder="0" applyAlignment="0" applyProtection="0"/>
    <xf numFmtId="173" fontId="11" fillId="45" borderId="0" applyNumberFormat="0" applyBorder="0" applyAlignment="0" applyProtection="0"/>
    <xf numFmtId="173" fontId="11" fillId="45" borderId="0" applyNumberFormat="0" applyBorder="0" applyAlignment="0" applyProtection="0"/>
    <xf numFmtId="174" fontId="11" fillId="45" borderId="0" applyNumberFormat="0" applyBorder="0" applyAlignment="0" applyProtection="0"/>
    <xf numFmtId="173" fontId="11" fillId="45" borderId="0" applyNumberFormat="0" applyBorder="0" applyAlignment="0" applyProtection="0"/>
    <xf numFmtId="173" fontId="11" fillId="45" borderId="0" applyNumberFormat="0" applyBorder="0" applyAlignment="0" applyProtection="0"/>
    <xf numFmtId="174" fontId="11" fillId="45" borderId="0" applyNumberFormat="0" applyBorder="0" applyAlignment="0" applyProtection="0"/>
    <xf numFmtId="173" fontId="11" fillId="45" borderId="0" applyNumberFormat="0" applyBorder="0" applyAlignment="0" applyProtection="0"/>
    <xf numFmtId="173" fontId="11" fillId="45" borderId="0" applyNumberFormat="0" applyBorder="0" applyAlignment="0" applyProtection="0"/>
    <xf numFmtId="174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3" fontId="11" fillId="46" borderId="0" applyNumberFormat="0" applyBorder="0" applyAlignment="0" applyProtection="0"/>
    <xf numFmtId="173" fontId="11" fillId="46" borderId="0" applyNumberFormat="0" applyBorder="0" applyAlignment="0" applyProtection="0"/>
    <xf numFmtId="174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3" fontId="11" fillId="46" borderId="0" applyNumberFormat="0" applyBorder="0" applyAlignment="0" applyProtection="0"/>
    <xf numFmtId="174" fontId="11" fillId="46" borderId="0" applyNumberFormat="0" applyBorder="0" applyAlignment="0" applyProtection="0"/>
    <xf numFmtId="173" fontId="11" fillId="46" borderId="0" applyNumberFormat="0" applyBorder="0" applyAlignment="0" applyProtection="0"/>
    <xf numFmtId="173" fontId="11" fillId="46" borderId="0" applyNumberFormat="0" applyBorder="0" applyAlignment="0" applyProtection="0"/>
    <xf numFmtId="174" fontId="11" fillId="46" borderId="0" applyNumberFormat="0" applyBorder="0" applyAlignment="0" applyProtection="0"/>
    <xf numFmtId="173" fontId="11" fillId="46" borderId="0" applyNumberFormat="0" applyBorder="0" applyAlignment="0" applyProtection="0"/>
    <xf numFmtId="173" fontId="11" fillId="46" borderId="0" applyNumberFormat="0" applyBorder="0" applyAlignment="0" applyProtection="0"/>
    <xf numFmtId="174" fontId="11" fillId="46" borderId="0" applyNumberFormat="0" applyBorder="0" applyAlignment="0" applyProtection="0"/>
    <xf numFmtId="173" fontId="11" fillId="46" borderId="0" applyNumberFormat="0" applyBorder="0" applyAlignment="0" applyProtection="0"/>
    <xf numFmtId="173" fontId="11" fillId="46" borderId="0" applyNumberFormat="0" applyBorder="0" applyAlignment="0" applyProtection="0"/>
    <xf numFmtId="174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173" fontId="11" fillId="41" borderId="0" applyNumberFormat="0" applyBorder="0" applyAlignment="0" applyProtection="0"/>
    <xf numFmtId="174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173" fontId="11" fillId="44" borderId="0" applyNumberFormat="0" applyBorder="0" applyAlignment="0" applyProtection="0"/>
    <xf numFmtId="174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3" fontId="11" fillId="47" borderId="0" applyNumberFormat="0" applyBorder="0" applyAlignment="0" applyProtection="0"/>
    <xf numFmtId="173" fontId="11" fillId="47" borderId="0" applyNumberFormat="0" applyBorder="0" applyAlignment="0" applyProtection="0"/>
    <xf numFmtId="174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3" fontId="11" fillId="47" borderId="0" applyNumberFormat="0" applyBorder="0" applyAlignment="0" applyProtection="0"/>
    <xf numFmtId="174" fontId="11" fillId="47" borderId="0" applyNumberFormat="0" applyBorder="0" applyAlignment="0" applyProtection="0"/>
    <xf numFmtId="173" fontId="11" fillId="47" borderId="0" applyNumberFormat="0" applyBorder="0" applyAlignment="0" applyProtection="0"/>
    <xf numFmtId="173" fontId="11" fillId="47" borderId="0" applyNumberFormat="0" applyBorder="0" applyAlignment="0" applyProtection="0"/>
    <xf numFmtId="174" fontId="11" fillId="47" borderId="0" applyNumberFormat="0" applyBorder="0" applyAlignment="0" applyProtection="0"/>
    <xf numFmtId="173" fontId="11" fillId="47" borderId="0" applyNumberFormat="0" applyBorder="0" applyAlignment="0" applyProtection="0"/>
    <xf numFmtId="173" fontId="11" fillId="47" borderId="0" applyNumberFormat="0" applyBorder="0" applyAlignment="0" applyProtection="0"/>
    <xf numFmtId="174" fontId="11" fillId="47" borderId="0" applyNumberFormat="0" applyBorder="0" applyAlignment="0" applyProtection="0"/>
    <xf numFmtId="173" fontId="11" fillId="47" borderId="0" applyNumberFormat="0" applyBorder="0" applyAlignment="0" applyProtection="0"/>
    <xf numFmtId="173" fontId="11" fillId="47" borderId="0" applyNumberFormat="0" applyBorder="0" applyAlignment="0" applyProtection="0"/>
    <xf numFmtId="174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3" fontId="14" fillId="48" borderId="0" applyNumberFormat="0" applyBorder="0" applyAlignment="0" applyProtection="0"/>
    <xf numFmtId="173" fontId="14" fillId="48" borderId="0" applyNumberFormat="0" applyBorder="0" applyAlignment="0" applyProtection="0"/>
    <xf numFmtId="174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3" fontId="14" fillId="48" borderId="0" applyNumberFormat="0" applyBorder="0" applyAlignment="0" applyProtection="0"/>
    <xf numFmtId="174" fontId="14" fillId="48" borderId="0" applyNumberFormat="0" applyBorder="0" applyAlignment="0" applyProtection="0"/>
    <xf numFmtId="173" fontId="14" fillId="48" borderId="0" applyNumberFormat="0" applyBorder="0" applyAlignment="0" applyProtection="0"/>
    <xf numFmtId="173" fontId="14" fillId="48" borderId="0" applyNumberFormat="0" applyBorder="0" applyAlignment="0" applyProtection="0"/>
    <xf numFmtId="174" fontId="14" fillId="48" borderId="0" applyNumberFormat="0" applyBorder="0" applyAlignment="0" applyProtection="0"/>
    <xf numFmtId="173" fontId="14" fillId="48" borderId="0" applyNumberFormat="0" applyBorder="0" applyAlignment="0" applyProtection="0"/>
    <xf numFmtId="173" fontId="14" fillId="48" borderId="0" applyNumberFormat="0" applyBorder="0" applyAlignment="0" applyProtection="0"/>
    <xf numFmtId="174" fontId="14" fillId="48" borderId="0" applyNumberFormat="0" applyBorder="0" applyAlignment="0" applyProtection="0"/>
    <xf numFmtId="173" fontId="14" fillId="48" borderId="0" applyNumberFormat="0" applyBorder="0" applyAlignment="0" applyProtection="0"/>
    <xf numFmtId="173" fontId="14" fillId="48" borderId="0" applyNumberFormat="0" applyBorder="0" applyAlignment="0" applyProtection="0"/>
    <xf numFmtId="174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3" fontId="14" fillId="45" borderId="0" applyNumberFormat="0" applyBorder="0" applyAlignment="0" applyProtection="0"/>
    <xf numFmtId="173" fontId="14" fillId="45" borderId="0" applyNumberFormat="0" applyBorder="0" applyAlignment="0" applyProtection="0"/>
    <xf numFmtId="174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3" fontId="14" fillId="45" borderId="0" applyNumberFormat="0" applyBorder="0" applyAlignment="0" applyProtection="0"/>
    <xf numFmtId="174" fontId="14" fillId="45" borderId="0" applyNumberFormat="0" applyBorder="0" applyAlignment="0" applyProtection="0"/>
    <xf numFmtId="173" fontId="14" fillId="45" borderId="0" applyNumberFormat="0" applyBorder="0" applyAlignment="0" applyProtection="0"/>
    <xf numFmtId="173" fontId="14" fillId="45" borderId="0" applyNumberFormat="0" applyBorder="0" applyAlignment="0" applyProtection="0"/>
    <xf numFmtId="174" fontId="14" fillId="45" borderId="0" applyNumberFormat="0" applyBorder="0" applyAlignment="0" applyProtection="0"/>
    <xf numFmtId="173" fontId="14" fillId="45" borderId="0" applyNumberFormat="0" applyBorder="0" applyAlignment="0" applyProtection="0"/>
    <xf numFmtId="173" fontId="14" fillId="45" borderId="0" applyNumberFormat="0" applyBorder="0" applyAlignment="0" applyProtection="0"/>
    <xf numFmtId="174" fontId="14" fillId="45" borderId="0" applyNumberFormat="0" applyBorder="0" applyAlignment="0" applyProtection="0"/>
    <xf numFmtId="173" fontId="14" fillId="45" borderId="0" applyNumberFormat="0" applyBorder="0" applyAlignment="0" applyProtection="0"/>
    <xf numFmtId="173" fontId="14" fillId="45" borderId="0" applyNumberFormat="0" applyBorder="0" applyAlignment="0" applyProtection="0"/>
    <xf numFmtId="174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3" fontId="14" fillId="46" borderId="0" applyNumberFormat="0" applyBorder="0" applyAlignment="0" applyProtection="0"/>
    <xf numFmtId="173" fontId="14" fillId="46" borderId="0" applyNumberFormat="0" applyBorder="0" applyAlignment="0" applyProtection="0"/>
    <xf numFmtId="174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3" fontId="14" fillId="46" borderId="0" applyNumberFormat="0" applyBorder="0" applyAlignment="0" applyProtection="0"/>
    <xf numFmtId="174" fontId="14" fillId="46" borderId="0" applyNumberFormat="0" applyBorder="0" applyAlignment="0" applyProtection="0"/>
    <xf numFmtId="173" fontId="14" fillId="46" borderId="0" applyNumberFormat="0" applyBorder="0" applyAlignment="0" applyProtection="0"/>
    <xf numFmtId="173" fontId="14" fillId="46" borderId="0" applyNumberFormat="0" applyBorder="0" applyAlignment="0" applyProtection="0"/>
    <xf numFmtId="174" fontId="14" fillId="46" borderId="0" applyNumberFormat="0" applyBorder="0" applyAlignment="0" applyProtection="0"/>
    <xf numFmtId="173" fontId="14" fillId="46" borderId="0" applyNumberFormat="0" applyBorder="0" applyAlignment="0" applyProtection="0"/>
    <xf numFmtId="173" fontId="14" fillId="46" borderId="0" applyNumberFormat="0" applyBorder="0" applyAlignment="0" applyProtection="0"/>
    <xf numFmtId="174" fontId="14" fillId="46" borderId="0" applyNumberFormat="0" applyBorder="0" applyAlignment="0" applyProtection="0"/>
    <xf numFmtId="173" fontId="14" fillId="46" borderId="0" applyNumberFormat="0" applyBorder="0" applyAlignment="0" applyProtection="0"/>
    <xf numFmtId="173" fontId="14" fillId="46" borderId="0" applyNumberFormat="0" applyBorder="0" applyAlignment="0" applyProtection="0"/>
    <xf numFmtId="174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3" fontId="14" fillId="51" borderId="0" applyNumberFormat="0" applyBorder="0" applyAlignment="0" applyProtection="0"/>
    <xf numFmtId="173" fontId="14" fillId="51" borderId="0" applyNumberFormat="0" applyBorder="0" applyAlignment="0" applyProtection="0"/>
    <xf numFmtId="174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3" fontId="14" fillId="51" borderId="0" applyNumberFormat="0" applyBorder="0" applyAlignment="0" applyProtection="0"/>
    <xf numFmtId="174" fontId="14" fillId="51" borderId="0" applyNumberFormat="0" applyBorder="0" applyAlignment="0" applyProtection="0"/>
    <xf numFmtId="173" fontId="14" fillId="51" borderId="0" applyNumberFormat="0" applyBorder="0" applyAlignment="0" applyProtection="0"/>
    <xf numFmtId="173" fontId="14" fillId="51" borderId="0" applyNumberFormat="0" applyBorder="0" applyAlignment="0" applyProtection="0"/>
    <xf numFmtId="174" fontId="14" fillId="51" borderId="0" applyNumberFormat="0" applyBorder="0" applyAlignment="0" applyProtection="0"/>
    <xf numFmtId="173" fontId="14" fillId="51" borderId="0" applyNumberFormat="0" applyBorder="0" applyAlignment="0" applyProtection="0"/>
    <xf numFmtId="173" fontId="14" fillId="51" borderId="0" applyNumberFormat="0" applyBorder="0" applyAlignment="0" applyProtection="0"/>
    <xf numFmtId="174" fontId="14" fillId="51" borderId="0" applyNumberFormat="0" applyBorder="0" applyAlignment="0" applyProtection="0"/>
    <xf numFmtId="173" fontId="14" fillId="51" borderId="0" applyNumberFormat="0" applyBorder="0" applyAlignment="0" applyProtection="0"/>
    <xf numFmtId="173" fontId="14" fillId="51" borderId="0" applyNumberFormat="0" applyBorder="0" applyAlignment="0" applyProtection="0"/>
    <xf numFmtId="174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3" fontId="14" fillId="54" borderId="0" applyNumberFormat="0" applyBorder="0" applyAlignment="0" applyProtection="0"/>
    <xf numFmtId="173" fontId="14" fillId="54" borderId="0" applyNumberFormat="0" applyBorder="0" applyAlignment="0" applyProtection="0"/>
    <xf numFmtId="174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3" fontId="14" fillId="54" borderId="0" applyNumberFormat="0" applyBorder="0" applyAlignment="0" applyProtection="0"/>
    <xf numFmtId="174" fontId="14" fillId="54" borderId="0" applyNumberFormat="0" applyBorder="0" applyAlignment="0" applyProtection="0"/>
    <xf numFmtId="173" fontId="14" fillId="54" borderId="0" applyNumberFormat="0" applyBorder="0" applyAlignment="0" applyProtection="0"/>
    <xf numFmtId="173" fontId="14" fillId="54" borderId="0" applyNumberFormat="0" applyBorder="0" applyAlignment="0" applyProtection="0"/>
    <xf numFmtId="174" fontId="14" fillId="54" borderId="0" applyNumberFormat="0" applyBorder="0" applyAlignment="0" applyProtection="0"/>
    <xf numFmtId="173" fontId="14" fillId="54" borderId="0" applyNumberFormat="0" applyBorder="0" applyAlignment="0" applyProtection="0"/>
    <xf numFmtId="173" fontId="14" fillId="54" borderId="0" applyNumberFormat="0" applyBorder="0" applyAlignment="0" applyProtection="0"/>
    <xf numFmtId="174" fontId="14" fillId="54" borderId="0" applyNumberFormat="0" applyBorder="0" applyAlignment="0" applyProtection="0"/>
    <xf numFmtId="173" fontId="14" fillId="54" borderId="0" applyNumberFormat="0" applyBorder="0" applyAlignment="0" applyProtection="0"/>
    <xf numFmtId="173" fontId="14" fillId="54" borderId="0" applyNumberFormat="0" applyBorder="0" applyAlignment="0" applyProtection="0"/>
    <xf numFmtId="174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3" fontId="14" fillId="58" borderId="0" applyNumberFormat="0" applyBorder="0" applyAlignment="0" applyProtection="0"/>
    <xf numFmtId="173" fontId="14" fillId="58" borderId="0" applyNumberFormat="0" applyBorder="0" applyAlignment="0" applyProtection="0"/>
    <xf numFmtId="174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3" fontId="14" fillId="58" borderId="0" applyNumberFormat="0" applyBorder="0" applyAlignment="0" applyProtection="0"/>
    <xf numFmtId="174" fontId="14" fillId="58" borderId="0" applyNumberFormat="0" applyBorder="0" applyAlignment="0" applyProtection="0"/>
    <xf numFmtId="173" fontId="14" fillId="58" borderId="0" applyNumberFormat="0" applyBorder="0" applyAlignment="0" applyProtection="0"/>
    <xf numFmtId="173" fontId="14" fillId="58" borderId="0" applyNumberFormat="0" applyBorder="0" applyAlignment="0" applyProtection="0"/>
    <xf numFmtId="174" fontId="14" fillId="58" borderId="0" applyNumberFormat="0" applyBorder="0" applyAlignment="0" applyProtection="0"/>
    <xf numFmtId="173" fontId="14" fillId="58" borderId="0" applyNumberFormat="0" applyBorder="0" applyAlignment="0" applyProtection="0"/>
    <xf numFmtId="173" fontId="14" fillId="58" borderId="0" applyNumberFormat="0" applyBorder="0" applyAlignment="0" applyProtection="0"/>
    <xf numFmtId="174" fontId="14" fillId="58" borderId="0" applyNumberFormat="0" applyBorder="0" applyAlignment="0" applyProtection="0"/>
    <xf numFmtId="173" fontId="14" fillId="58" borderId="0" applyNumberFormat="0" applyBorder="0" applyAlignment="0" applyProtection="0"/>
    <xf numFmtId="173" fontId="14" fillId="58" borderId="0" applyNumberFormat="0" applyBorder="0" applyAlignment="0" applyProtection="0"/>
    <xf numFmtId="174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3" fontId="14" fillId="60" borderId="0" applyNumberFormat="0" applyBorder="0" applyAlignment="0" applyProtection="0"/>
    <xf numFmtId="173" fontId="14" fillId="60" borderId="0" applyNumberFormat="0" applyBorder="0" applyAlignment="0" applyProtection="0"/>
    <xf numFmtId="174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3" fontId="14" fillId="60" borderId="0" applyNumberFormat="0" applyBorder="0" applyAlignment="0" applyProtection="0"/>
    <xf numFmtId="174" fontId="14" fillId="60" borderId="0" applyNumberFormat="0" applyBorder="0" applyAlignment="0" applyProtection="0"/>
    <xf numFmtId="173" fontId="14" fillId="60" borderId="0" applyNumberFormat="0" applyBorder="0" applyAlignment="0" applyProtection="0"/>
    <xf numFmtId="173" fontId="14" fillId="60" borderId="0" applyNumberFormat="0" applyBorder="0" applyAlignment="0" applyProtection="0"/>
    <xf numFmtId="174" fontId="14" fillId="60" borderId="0" applyNumberFormat="0" applyBorder="0" applyAlignment="0" applyProtection="0"/>
    <xf numFmtId="173" fontId="14" fillId="60" borderId="0" applyNumberFormat="0" applyBorder="0" applyAlignment="0" applyProtection="0"/>
    <xf numFmtId="173" fontId="14" fillId="60" borderId="0" applyNumberFormat="0" applyBorder="0" applyAlignment="0" applyProtection="0"/>
    <xf numFmtId="174" fontId="14" fillId="60" borderId="0" applyNumberFormat="0" applyBorder="0" applyAlignment="0" applyProtection="0"/>
    <xf numFmtId="173" fontId="14" fillId="60" borderId="0" applyNumberFormat="0" applyBorder="0" applyAlignment="0" applyProtection="0"/>
    <xf numFmtId="173" fontId="14" fillId="60" borderId="0" applyNumberFormat="0" applyBorder="0" applyAlignment="0" applyProtection="0"/>
    <xf numFmtId="174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173" fontId="14" fillId="49" borderId="0" applyNumberFormat="0" applyBorder="0" applyAlignment="0" applyProtection="0"/>
    <xf numFmtId="174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173" fontId="14" fillId="50" borderId="0" applyNumberFormat="0" applyBorder="0" applyAlignment="0" applyProtection="0"/>
    <xf numFmtId="174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3" fontId="14" fillId="63" borderId="0" applyNumberFormat="0" applyBorder="0" applyAlignment="0" applyProtection="0"/>
    <xf numFmtId="173" fontId="14" fillId="63" borderId="0" applyNumberFormat="0" applyBorder="0" applyAlignment="0" applyProtection="0"/>
    <xf numFmtId="174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3" fontId="14" fillId="63" borderId="0" applyNumberFormat="0" applyBorder="0" applyAlignment="0" applyProtection="0"/>
    <xf numFmtId="174" fontId="14" fillId="63" borderId="0" applyNumberFormat="0" applyBorder="0" applyAlignment="0" applyProtection="0"/>
    <xf numFmtId="173" fontId="14" fillId="63" borderId="0" applyNumberFormat="0" applyBorder="0" applyAlignment="0" applyProtection="0"/>
    <xf numFmtId="173" fontId="14" fillId="63" borderId="0" applyNumberFormat="0" applyBorder="0" applyAlignment="0" applyProtection="0"/>
    <xf numFmtId="174" fontId="14" fillId="63" borderId="0" applyNumberFormat="0" applyBorder="0" applyAlignment="0" applyProtection="0"/>
    <xf numFmtId="173" fontId="14" fillId="63" borderId="0" applyNumberFormat="0" applyBorder="0" applyAlignment="0" applyProtection="0"/>
    <xf numFmtId="173" fontId="14" fillId="63" borderId="0" applyNumberFormat="0" applyBorder="0" applyAlignment="0" applyProtection="0"/>
    <xf numFmtId="174" fontId="14" fillId="63" borderId="0" applyNumberFormat="0" applyBorder="0" applyAlignment="0" applyProtection="0"/>
    <xf numFmtId="173" fontId="14" fillId="63" borderId="0" applyNumberFormat="0" applyBorder="0" applyAlignment="0" applyProtection="0"/>
    <xf numFmtId="173" fontId="14" fillId="63" borderId="0" applyNumberFormat="0" applyBorder="0" applyAlignment="0" applyProtection="0"/>
    <xf numFmtId="174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4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3" fontId="17" fillId="39" borderId="0" applyNumberFormat="0" applyBorder="0" applyAlignment="0" applyProtection="0"/>
    <xf numFmtId="174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4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4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4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175" fontId="18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6" fontId="20" fillId="0" borderId="0" applyFill="0" applyBorder="0" applyAlignment="0"/>
    <xf numFmtId="176" fontId="20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5" fontId="19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81" fontId="20" fillId="0" borderId="0" applyFill="0" applyBorder="0" applyAlignment="0"/>
    <xf numFmtId="177" fontId="20" fillId="0" borderId="0" applyFill="0" applyBorder="0" applyAlignment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3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3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4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3" fontId="23" fillId="64" borderId="42" applyNumberFormat="0" applyAlignment="0" applyProtection="0"/>
    <xf numFmtId="174" fontId="23" fillId="64" borderId="42" applyNumberFormat="0" applyAlignment="0" applyProtection="0"/>
    <xf numFmtId="173" fontId="23" fillId="64" borderId="42" applyNumberFormat="0" applyAlignment="0" applyProtection="0"/>
    <xf numFmtId="173" fontId="23" fillId="64" borderId="42" applyNumberFormat="0" applyAlignment="0" applyProtection="0"/>
    <xf numFmtId="174" fontId="23" fillId="64" borderId="42" applyNumberFormat="0" applyAlignment="0" applyProtection="0"/>
    <xf numFmtId="173" fontId="23" fillId="64" borderId="42" applyNumberFormat="0" applyAlignment="0" applyProtection="0"/>
    <xf numFmtId="173" fontId="23" fillId="64" borderId="42" applyNumberFormat="0" applyAlignment="0" applyProtection="0"/>
    <xf numFmtId="174" fontId="23" fillId="64" borderId="42" applyNumberFormat="0" applyAlignment="0" applyProtection="0"/>
    <xf numFmtId="173" fontId="23" fillId="64" borderId="42" applyNumberFormat="0" applyAlignment="0" applyProtection="0"/>
    <xf numFmtId="173" fontId="23" fillId="64" borderId="42" applyNumberFormat="0" applyAlignment="0" applyProtection="0"/>
    <xf numFmtId="174" fontId="23" fillId="64" borderId="42" applyNumberFormat="0" applyAlignment="0" applyProtection="0"/>
    <xf numFmtId="173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9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0" fontId="24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0" fontId="25" fillId="10" borderId="39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174" fontId="26" fillId="65" borderId="43" applyNumberFormat="0" applyAlignment="0" applyProtection="0"/>
    <xf numFmtId="173" fontId="26" fillId="65" borderId="43" applyNumberFormat="0" applyAlignment="0" applyProtection="0"/>
    <xf numFmtId="0" fontId="24" fillId="65" borderId="43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6" fontId="20" fillId="0" borderId="0" applyFill="0" applyBorder="0" applyAlignment="0"/>
    <xf numFmtId="177" fontId="20" fillId="0" borderId="0" applyFill="0" applyBorder="0" applyAlignment="0"/>
    <xf numFmtId="176" fontId="20" fillId="0" borderId="0" applyFill="0" applyBorder="0" applyAlignment="0"/>
    <xf numFmtId="181" fontId="20" fillId="0" borderId="0" applyFill="0" applyBorder="0" applyAlignment="0"/>
    <xf numFmtId="177" fontId="20" fillId="0" borderId="0" applyFill="0" applyBorder="0" applyAlignment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2" fillId="0" borderId="0"/>
    <xf numFmtId="0" fontId="2" fillId="0" borderId="0"/>
    <xf numFmtId="173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3" fontId="36" fillId="40" borderId="0" applyNumberFormat="0" applyBorder="0" applyAlignment="0" applyProtection="0"/>
    <xf numFmtId="173" fontId="36" fillId="40" borderId="0" applyNumberFormat="0" applyBorder="0" applyAlignment="0" applyProtection="0"/>
    <xf numFmtId="174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3" fontId="36" fillId="40" borderId="0" applyNumberFormat="0" applyBorder="0" applyAlignment="0" applyProtection="0"/>
    <xf numFmtId="174" fontId="36" fillId="40" borderId="0" applyNumberFormat="0" applyBorder="0" applyAlignment="0" applyProtection="0"/>
    <xf numFmtId="173" fontId="36" fillId="40" borderId="0" applyNumberFormat="0" applyBorder="0" applyAlignment="0" applyProtection="0"/>
    <xf numFmtId="173" fontId="36" fillId="40" borderId="0" applyNumberFormat="0" applyBorder="0" applyAlignment="0" applyProtection="0"/>
    <xf numFmtId="174" fontId="36" fillId="40" borderId="0" applyNumberFormat="0" applyBorder="0" applyAlignment="0" applyProtection="0"/>
    <xf numFmtId="173" fontId="36" fillId="40" borderId="0" applyNumberFormat="0" applyBorder="0" applyAlignment="0" applyProtection="0"/>
    <xf numFmtId="173" fontId="36" fillId="40" borderId="0" applyNumberFormat="0" applyBorder="0" applyAlignment="0" applyProtection="0"/>
    <xf numFmtId="174" fontId="36" fillId="40" borderId="0" applyNumberFormat="0" applyBorder="0" applyAlignment="0" applyProtection="0"/>
    <xf numFmtId="173" fontId="36" fillId="40" borderId="0" applyNumberFormat="0" applyBorder="0" applyAlignment="0" applyProtection="0"/>
    <xf numFmtId="173" fontId="36" fillId="40" borderId="0" applyNumberFormat="0" applyBorder="0" applyAlignment="0" applyProtection="0"/>
    <xf numFmtId="174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3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3" fontId="37" fillId="0" borderId="9">
      <alignment horizontal="left" vertical="center"/>
    </xf>
    <xf numFmtId="0" fontId="38" fillId="0" borderId="45" applyNumberFormat="0" applyFill="0" applyAlignment="0" applyProtection="0"/>
    <xf numFmtId="174" fontId="38" fillId="0" borderId="45" applyNumberFormat="0" applyFill="0" applyAlignment="0" applyProtection="0"/>
    <xf numFmtId="0" fontId="38" fillId="0" borderId="45" applyNumberFormat="0" applyFill="0" applyAlignment="0" applyProtection="0"/>
    <xf numFmtId="173" fontId="38" fillId="0" borderId="45" applyNumberFormat="0" applyFill="0" applyAlignment="0" applyProtection="0"/>
    <xf numFmtId="173" fontId="38" fillId="0" borderId="45" applyNumberFormat="0" applyFill="0" applyAlignment="0" applyProtection="0"/>
    <xf numFmtId="173" fontId="38" fillId="0" borderId="45" applyNumberFormat="0" applyFill="0" applyAlignment="0" applyProtection="0"/>
    <xf numFmtId="174" fontId="38" fillId="0" borderId="45" applyNumberFormat="0" applyFill="0" applyAlignment="0" applyProtection="0"/>
    <xf numFmtId="173" fontId="38" fillId="0" borderId="45" applyNumberFormat="0" applyFill="0" applyAlignment="0" applyProtection="0"/>
    <xf numFmtId="173" fontId="38" fillId="0" borderId="45" applyNumberFormat="0" applyFill="0" applyAlignment="0" applyProtection="0"/>
    <xf numFmtId="174" fontId="38" fillId="0" borderId="45" applyNumberFormat="0" applyFill="0" applyAlignment="0" applyProtection="0"/>
    <xf numFmtId="173" fontId="38" fillId="0" borderId="45" applyNumberFormat="0" applyFill="0" applyAlignment="0" applyProtection="0"/>
    <xf numFmtId="173" fontId="38" fillId="0" borderId="45" applyNumberFormat="0" applyFill="0" applyAlignment="0" applyProtection="0"/>
    <xf numFmtId="174" fontId="38" fillId="0" borderId="45" applyNumberFormat="0" applyFill="0" applyAlignment="0" applyProtection="0"/>
    <xf numFmtId="173" fontId="38" fillId="0" borderId="45" applyNumberFormat="0" applyFill="0" applyAlignment="0" applyProtection="0"/>
    <xf numFmtId="173" fontId="38" fillId="0" borderId="45" applyNumberFormat="0" applyFill="0" applyAlignment="0" applyProtection="0"/>
    <xf numFmtId="174" fontId="38" fillId="0" borderId="45" applyNumberFormat="0" applyFill="0" applyAlignment="0" applyProtection="0"/>
    <xf numFmtId="173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74" fontId="39" fillId="0" borderId="46" applyNumberFormat="0" applyFill="0" applyAlignment="0" applyProtection="0"/>
    <xf numFmtId="0" fontId="39" fillId="0" borderId="46" applyNumberFormat="0" applyFill="0" applyAlignment="0" applyProtection="0"/>
    <xf numFmtId="173" fontId="39" fillId="0" borderId="46" applyNumberFormat="0" applyFill="0" applyAlignment="0" applyProtection="0"/>
    <xf numFmtId="173" fontId="39" fillId="0" borderId="46" applyNumberFormat="0" applyFill="0" applyAlignment="0" applyProtection="0"/>
    <xf numFmtId="173" fontId="39" fillId="0" borderId="46" applyNumberFormat="0" applyFill="0" applyAlignment="0" applyProtection="0"/>
    <xf numFmtId="174" fontId="39" fillId="0" borderId="46" applyNumberFormat="0" applyFill="0" applyAlignment="0" applyProtection="0"/>
    <xf numFmtId="173" fontId="39" fillId="0" borderId="46" applyNumberFormat="0" applyFill="0" applyAlignment="0" applyProtection="0"/>
    <xf numFmtId="173" fontId="39" fillId="0" borderId="46" applyNumberFormat="0" applyFill="0" applyAlignment="0" applyProtection="0"/>
    <xf numFmtId="174" fontId="39" fillId="0" borderId="46" applyNumberFormat="0" applyFill="0" applyAlignment="0" applyProtection="0"/>
    <xf numFmtId="173" fontId="39" fillId="0" borderId="46" applyNumberFormat="0" applyFill="0" applyAlignment="0" applyProtection="0"/>
    <xf numFmtId="173" fontId="39" fillId="0" borderId="46" applyNumberFormat="0" applyFill="0" applyAlignment="0" applyProtection="0"/>
    <xf numFmtId="174" fontId="39" fillId="0" borderId="46" applyNumberFormat="0" applyFill="0" applyAlignment="0" applyProtection="0"/>
    <xf numFmtId="173" fontId="39" fillId="0" borderId="46" applyNumberFormat="0" applyFill="0" applyAlignment="0" applyProtection="0"/>
    <xf numFmtId="173" fontId="39" fillId="0" borderId="46" applyNumberFormat="0" applyFill="0" applyAlignment="0" applyProtection="0"/>
    <xf numFmtId="174" fontId="39" fillId="0" borderId="46" applyNumberFormat="0" applyFill="0" applyAlignment="0" applyProtection="0"/>
    <xf numFmtId="173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74" fontId="40" fillId="0" borderId="47" applyNumberFormat="0" applyFill="0" applyAlignment="0" applyProtection="0"/>
    <xf numFmtId="0" fontId="40" fillId="0" borderId="47" applyNumberFormat="0" applyFill="0" applyAlignment="0" applyProtection="0"/>
    <xf numFmtId="173" fontId="40" fillId="0" borderId="47" applyNumberFormat="0" applyFill="0" applyAlignment="0" applyProtection="0"/>
    <xf numFmtId="0" fontId="40" fillId="0" borderId="47" applyNumberFormat="0" applyFill="0" applyAlignment="0" applyProtection="0"/>
    <xf numFmtId="173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73" fontId="40" fillId="0" borderId="47" applyNumberFormat="0" applyFill="0" applyAlignment="0" applyProtection="0"/>
    <xf numFmtId="174" fontId="40" fillId="0" borderId="47" applyNumberFormat="0" applyFill="0" applyAlignment="0" applyProtection="0"/>
    <xf numFmtId="173" fontId="40" fillId="0" borderId="47" applyNumberFormat="0" applyFill="0" applyAlignment="0" applyProtection="0"/>
    <xf numFmtId="173" fontId="40" fillId="0" borderId="47" applyNumberFormat="0" applyFill="0" applyAlignment="0" applyProtection="0"/>
    <xf numFmtId="174" fontId="40" fillId="0" borderId="47" applyNumberFormat="0" applyFill="0" applyAlignment="0" applyProtection="0"/>
    <xf numFmtId="173" fontId="40" fillId="0" borderId="47" applyNumberFormat="0" applyFill="0" applyAlignment="0" applyProtection="0"/>
    <xf numFmtId="173" fontId="40" fillId="0" borderId="47" applyNumberFormat="0" applyFill="0" applyAlignment="0" applyProtection="0"/>
    <xf numFmtId="174" fontId="40" fillId="0" borderId="47" applyNumberFormat="0" applyFill="0" applyAlignment="0" applyProtection="0"/>
    <xf numFmtId="173" fontId="40" fillId="0" borderId="47" applyNumberFormat="0" applyFill="0" applyAlignment="0" applyProtection="0"/>
    <xf numFmtId="173" fontId="40" fillId="0" borderId="47" applyNumberFormat="0" applyFill="0" applyAlignment="0" applyProtection="0"/>
    <xf numFmtId="174" fontId="40" fillId="0" borderId="47" applyNumberFormat="0" applyFill="0" applyAlignment="0" applyProtection="0"/>
    <xf numFmtId="173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4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3" fontId="42" fillId="0" borderId="0"/>
    <xf numFmtId="0" fontId="42" fillId="0" borderId="0"/>
    <xf numFmtId="173" fontId="42" fillId="0" borderId="0"/>
    <xf numFmtId="173" fontId="37" fillId="0" borderId="0"/>
    <xf numFmtId="0" fontId="37" fillId="0" borderId="0"/>
    <xf numFmtId="173" fontId="37" fillId="0" borderId="0"/>
    <xf numFmtId="173" fontId="43" fillId="0" borderId="0"/>
    <xf numFmtId="0" fontId="43" fillId="0" borderId="0"/>
    <xf numFmtId="173" fontId="43" fillId="0" borderId="0"/>
    <xf numFmtId="173" fontId="44" fillId="0" borderId="0"/>
    <xf numFmtId="0" fontId="44" fillId="0" borderId="0"/>
    <xf numFmtId="173" fontId="44" fillId="0" borderId="0"/>
    <xf numFmtId="173" fontId="45" fillId="0" borderId="0"/>
    <xf numFmtId="0" fontId="45" fillId="0" borderId="0"/>
    <xf numFmtId="173" fontId="45" fillId="0" borderId="0"/>
    <xf numFmtId="173" fontId="46" fillId="0" borderId="0"/>
    <xf numFmtId="0" fontId="46" fillId="0" borderId="0"/>
    <xf numFmtId="173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3" fontId="2" fillId="0" borderId="0">
      <alignment horizontal="center"/>
    </xf>
    <xf numFmtId="0" fontId="2" fillId="0" borderId="0">
      <alignment horizontal="center"/>
    </xf>
    <xf numFmtId="173" fontId="2" fillId="0" borderId="0">
      <alignment horizontal="center"/>
    </xf>
    <xf numFmtId="173" fontId="47" fillId="0" borderId="0" applyNumberFormat="0" applyFill="0" applyBorder="0" applyAlignment="0" applyProtection="0">
      <alignment vertical="top"/>
      <protection locked="0"/>
    </xf>
    <xf numFmtId="174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3" fontId="48" fillId="0" borderId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3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3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4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3" fontId="51" fillId="43" borderId="42" applyNumberFormat="0" applyAlignment="0" applyProtection="0"/>
    <xf numFmtId="174" fontId="51" fillId="43" borderId="42" applyNumberFormat="0" applyAlignment="0" applyProtection="0"/>
    <xf numFmtId="173" fontId="51" fillId="43" borderId="42" applyNumberFormat="0" applyAlignment="0" applyProtection="0"/>
    <xf numFmtId="173" fontId="51" fillId="43" borderId="42" applyNumberFormat="0" applyAlignment="0" applyProtection="0"/>
    <xf numFmtId="174" fontId="51" fillId="43" borderId="42" applyNumberFormat="0" applyAlignment="0" applyProtection="0"/>
    <xf numFmtId="173" fontId="51" fillId="43" borderId="42" applyNumberFormat="0" applyAlignment="0" applyProtection="0"/>
    <xf numFmtId="173" fontId="51" fillId="43" borderId="42" applyNumberFormat="0" applyAlignment="0" applyProtection="0"/>
    <xf numFmtId="174" fontId="51" fillId="43" borderId="42" applyNumberFormat="0" applyAlignment="0" applyProtection="0"/>
    <xf numFmtId="173" fontId="51" fillId="43" borderId="42" applyNumberFormat="0" applyAlignment="0" applyProtection="0"/>
    <xf numFmtId="173" fontId="51" fillId="43" borderId="42" applyNumberFormat="0" applyAlignment="0" applyProtection="0"/>
    <xf numFmtId="174" fontId="51" fillId="43" borderId="42" applyNumberFormat="0" applyAlignment="0" applyProtection="0"/>
    <xf numFmtId="173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6" fontId="20" fillId="0" borderId="0" applyFill="0" applyBorder="0" applyAlignment="0"/>
    <xf numFmtId="177" fontId="20" fillId="0" borderId="0" applyFill="0" applyBorder="0" applyAlignment="0"/>
    <xf numFmtId="176" fontId="20" fillId="0" borderId="0" applyFill="0" applyBorder="0" applyAlignment="0"/>
    <xf numFmtId="181" fontId="20" fillId="0" borderId="0" applyFill="0" applyBorder="0" applyAlignment="0"/>
    <xf numFmtId="177" fontId="20" fillId="0" borderId="0" applyFill="0" applyBorder="0" applyAlignment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173" fontId="54" fillId="0" borderId="48" applyNumberFormat="0" applyFill="0" applyAlignment="0" applyProtection="0"/>
    <xf numFmtId="173" fontId="54" fillId="0" borderId="48" applyNumberFormat="0" applyFill="0" applyAlignment="0" applyProtection="0"/>
    <xf numFmtId="174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3" fontId="54" fillId="0" borderId="48" applyNumberFormat="0" applyFill="0" applyAlignment="0" applyProtection="0"/>
    <xf numFmtId="174" fontId="54" fillId="0" borderId="48" applyNumberFormat="0" applyFill="0" applyAlignment="0" applyProtection="0"/>
    <xf numFmtId="173" fontId="54" fillId="0" borderId="48" applyNumberFormat="0" applyFill="0" applyAlignment="0" applyProtection="0"/>
    <xf numFmtId="173" fontId="54" fillId="0" borderId="48" applyNumberFormat="0" applyFill="0" applyAlignment="0" applyProtection="0"/>
    <xf numFmtId="174" fontId="54" fillId="0" borderId="48" applyNumberFormat="0" applyFill="0" applyAlignment="0" applyProtection="0"/>
    <xf numFmtId="173" fontId="54" fillId="0" borderId="48" applyNumberFormat="0" applyFill="0" applyAlignment="0" applyProtection="0"/>
    <xf numFmtId="173" fontId="54" fillId="0" borderId="48" applyNumberFormat="0" applyFill="0" applyAlignment="0" applyProtection="0"/>
    <xf numFmtId="174" fontId="54" fillId="0" borderId="48" applyNumberFormat="0" applyFill="0" applyAlignment="0" applyProtection="0"/>
    <xf numFmtId="173" fontId="54" fillId="0" borderId="48" applyNumberFormat="0" applyFill="0" applyAlignment="0" applyProtection="0"/>
    <xf numFmtId="173" fontId="54" fillId="0" borderId="48" applyNumberFormat="0" applyFill="0" applyAlignment="0" applyProtection="0"/>
    <xf numFmtId="174" fontId="54" fillId="0" borderId="48" applyNumberFormat="0" applyFill="0" applyAlignment="0" applyProtection="0"/>
    <xf numFmtId="173" fontId="54" fillId="0" borderId="48" applyNumberFormat="0" applyFill="0" applyAlignment="0" applyProtection="0"/>
    <xf numFmtId="0" fontId="52" fillId="0" borderId="48" applyNumberFormat="0" applyFill="0" applyAlignment="0" applyProtection="0"/>
    <xf numFmtId="173" fontId="2" fillId="0" borderId="0">
      <alignment horizontal="center"/>
    </xf>
    <xf numFmtId="0" fontId="2" fillId="0" borderId="0">
      <alignment horizontal="center"/>
    </xf>
    <xf numFmtId="173" fontId="2" fillId="0" borderId="0">
      <alignment horizont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3" fontId="57" fillId="73" borderId="0" applyNumberFormat="0" applyBorder="0" applyAlignment="0" applyProtection="0"/>
    <xf numFmtId="173" fontId="57" fillId="73" borderId="0" applyNumberFormat="0" applyBorder="0" applyAlignment="0" applyProtection="0"/>
    <xf numFmtId="174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3" fontId="57" fillId="73" borderId="0" applyNumberFormat="0" applyBorder="0" applyAlignment="0" applyProtection="0"/>
    <xf numFmtId="174" fontId="57" fillId="73" borderId="0" applyNumberFormat="0" applyBorder="0" applyAlignment="0" applyProtection="0"/>
    <xf numFmtId="173" fontId="57" fillId="73" borderId="0" applyNumberFormat="0" applyBorder="0" applyAlignment="0" applyProtection="0"/>
    <xf numFmtId="173" fontId="57" fillId="73" borderId="0" applyNumberFormat="0" applyBorder="0" applyAlignment="0" applyProtection="0"/>
    <xf numFmtId="174" fontId="57" fillId="73" borderId="0" applyNumberFormat="0" applyBorder="0" applyAlignment="0" applyProtection="0"/>
    <xf numFmtId="173" fontId="57" fillId="73" borderId="0" applyNumberFormat="0" applyBorder="0" applyAlignment="0" applyProtection="0"/>
    <xf numFmtId="173" fontId="57" fillId="73" borderId="0" applyNumberFormat="0" applyBorder="0" applyAlignment="0" applyProtection="0"/>
    <xf numFmtId="174" fontId="57" fillId="73" borderId="0" applyNumberFormat="0" applyBorder="0" applyAlignment="0" applyProtection="0"/>
    <xf numFmtId="173" fontId="57" fillId="73" borderId="0" applyNumberFormat="0" applyBorder="0" applyAlignment="0" applyProtection="0"/>
    <xf numFmtId="173" fontId="57" fillId="73" borderId="0" applyNumberFormat="0" applyBorder="0" applyAlignment="0" applyProtection="0"/>
    <xf numFmtId="174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3" fontId="9" fillId="0" borderId="49"/>
    <xf numFmtId="174" fontId="9" fillId="0" borderId="49"/>
    <xf numFmtId="173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6" fontId="2" fillId="0" borderId="0"/>
    <xf numFmtId="184" fontId="11" fillId="0" borderId="0"/>
    <xf numFmtId="0" fontId="5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0" fillId="0" borderId="0"/>
    <xf numFmtId="0" fontId="60" fillId="0" borderId="0"/>
    <xf numFmtId="0" fontId="59" fillId="0" borderId="0"/>
    <xf numFmtId="184" fontId="11" fillId="0" borderId="0"/>
    <xf numFmtId="184" fontId="2" fillId="0" borderId="0"/>
    <xf numFmtId="184" fontId="2" fillId="0" borderId="0"/>
    <xf numFmtId="0" fontId="2" fillId="0" borderId="0"/>
    <xf numFmtId="0" fontId="2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0" fontId="2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2" fillId="0" borderId="0"/>
    <xf numFmtId="0" fontId="2" fillId="0" borderId="0"/>
    <xf numFmtId="18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0" fontId="2" fillId="0" borderId="0"/>
    <xf numFmtId="173" fontId="2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73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73" fontId="2" fillId="0" borderId="0"/>
    <xf numFmtId="184" fontId="2" fillId="0" borderId="0"/>
    <xf numFmtId="184" fontId="2" fillId="0" borderId="0"/>
    <xf numFmtId="173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" fillId="0" borderId="0"/>
    <xf numFmtId="184" fontId="1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" fillId="0" borderId="0"/>
    <xf numFmtId="184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73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8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1" fillId="0" borderId="0"/>
    <xf numFmtId="173" fontId="11" fillId="0" borderId="0"/>
    <xf numFmtId="0" fontId="11" fillId="0" borderId="0"/>
    <xf numFmtId="0" fontId="11" fillId="0" borderId="0"/>
    <xf numFmtId="0" fontId="2" fillId="0" borderId="0"/>
    <xf numFmtId="18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0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73" fontId="10" fillId="0" borderId="0"/>
    <xf numFmtId="184" fontId="11" fillId="0" borderId="0"/>
    <xf numFmtId="184" fontId="1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1" fillId="0" borderId="0"/>
    <xf numFmtId="184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" fillId="0" borderId="0"/>
    <xf numFmtId="0" fontId="11" fillId="0" borderId="0"/>
    <xf numFmtId="0" fontId="2" fillId="0" borderId="0"/>
    <xf numFmtId="0" fontId="10" fillId="0" borderId="0"/>
    <xf numFmtId="173" fontId="8" fillId="0" borderId="0"/>
    <xf numFmtId="0" fontId="2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4" fontId="2" fillId="0" borderId="0"/>
    <xf numFmtId="0" fontId="11" fillId="0" borderId="0"/>
    <xf numFmtId="0" fontId="11" fillId="0" borderId="0"/>
    <xf numFmtId="173" fontId="8" fillId="0" borderId="0"/>
    <xf numFmtId="0" fontId="48" fillId="0" borderId="0"/>
    <xf numFmtId="0" fontId="2" fillId="0" borderId="0"/>
    <xf numFmtId="173" fontId="8" fillId="0" borderId="0"/>
    <xf numFmtId="0" fontId="1" fillId="0" borderId="0"/>
    <xf numFmtId="18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3" fontId="8" fillId="0" borderId="0"/>
    <xf numFmtId="173" fontId="8" fillId="0" borderId="0"/>
    <xf numFmtId="0" fontId="1" fillId="0" borderId="0"/>
    <xf numFmtId="184" fontId="11" fillId="0" borderId="0"/>
    <xf numFmtId="184" fontId="11" fillId="0" borderId="0"/>
    <xf numFmtId="184" fontId="2" fillId="0" borderId="0"/>
    <xf numFmtId="0" fontId="2" fillId="0" borderId="0"/>
    <xf numFmtId="184" fontId="2" fillId="0" borderId="0"/>
    <xf numFmtId="0" fontId="2" fillId="0" borderId="0"/>
    <xf numFmtId="184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3" fontId="8" fillId="0" borderId="0"/>
    <xf numFmtId="173" fontId="8" fillId="0" borderId="0"/>
    <xf numFmtId="0" fontId="1" fillId="0" borderId="0"/>
    <xf numFmtId="184" fontId="11" fillId="0" borderId="0"/>
    <xf numFmtId="184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184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11" fillId="0" borderId="0"/>
    <xf numFmtId="0" fontId="5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59" fillId="0" borderId="0"/>
    <xf numFmtId="184" fontId="2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4" fontId="9" fillId="0" borderId="0"/>
    <xf numFmtId="0" fontId="5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5" fillId="0" borderId="0"/>
    <xf numFmtId="0" fontId="9" fillId="0" borderId="0"/>
    <xf numFmtId="184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4" fontId="9" fillId="0" borderId="0"/>
    <xf numFmtId="184" fontId="5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5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3" fontId="9" fillId="0" borderId="0"/>
    <xf numFmtId="0" fontId="59" fillId="0" borderId="0"/>
    <xf numFmtId="17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3" fontId="5" fillId="0" borderId="0"/>
    <xf numFmtId="0" fontId="59" fillId="0" borderId="0"/>
    <xf numFmtId="173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4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4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0" fontId="1" fillId="0" borderId="0"/>
    <xf numFmtId="184" fontId="9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73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7" fillId="0" borderId="0"/>
    <xf numFmtId="0" fontId="2" fillId="0" borderId="0"/>
    <xf numFmtId="0" fontId="59" fillId="0" borderId="0"/>
    <xf numFmtId="173" fontId="27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5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59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59" fillId="0" borderId="0"/>
    <xf numFmtId="0" fontId="2" fillId="0" borderId="0"/>
    <xf numFmtId="0" fontId="5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4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3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" fillId="0" borderId="0"/>
    <xf numFmtId="0" fontId="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3" fillId="0" borderId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3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73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4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4" fontId="2" fillId="0" borderId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4" fontId="2" fillId="0" borderId="0"/>
    <xf numFmtId="173" fontId="2" fillId="0" borderId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4" fontId="2" fillId="0" borderId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173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4" fontId="2" fillId="0" borderId="0"/>
    <xf numFmtId="173" fontId="2" fillId="0" borderId="0"/>
    <xf numFmtId="173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64" fillId="0" borderId="0">
      <alignment horizontal="left"/>
    </xf>
    <xf numFmtId="0" fontId="2" fillId="0" borderId="0"/>
    <xf numFmtId="0" fontId="2" fillId="0" borderId="0"/>
    <xf numFmtId="173" fontId="2" fillId="0" borderId="0"/>
    <xf numFmtId="3" fontId="2" fillId="75" borderId="3" applyFont="0">
      <alignment horizontal="right" vertical="center"/>
      <protection locked="0"/>
    </xf>
    <xf numFmtId="173" fontId="65" fillId="0" borderId="0"/>
    <xf numFmtId="0" fontId="65" fillId="0" borderId="0"/>
    <xf numFmtId="173" fontId="65" fillId="0" borderId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3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3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4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3" fontId="68" fillId="64" borderId="51" applyNumberFormat="0" applyAlignment="0" applyProtection="0"/>
    <xf numFmtId="174" fontId="68" fillId="64" borderId="51" applyNumberFormat="0" applyAlignment="0" applyProtection="0"/>
    <xf numFmtId="173" fontId="68" fillId="64" borderId="51" applyNumberFormat="0" applyAlignment="0" applyProtection="0"/>
    <xf numFmtId="173" fontId="68" fillId="64" borderId="51" applyNumberFormat="0" applyAlignment="0" applyProtection="0"/>
    <xf numFmtId="174" fontId="68" fillId="64" borderId="51" applyNumberFormat="0" applyAlignment="0" applyProtection="0"/>
    <xf numFmtId="173" fontId="68" fillId="64" borderId="51" applyNumberFormat="0" applyAlignment="0" applyProtection="0"/>
    <xf numFmtId="173" fontId="68" fillId="64" borderId="51" applyNumberFormat="0" applyAlignment="0" applyProtection="0"/>
    <xf numFmtId="174" fontId="68" fillId="64" borderId="51" applyNumberFormat="0" applyAlignment="0" applyProtection="0"/>
    <xf numFmtId="173" fontId="68" fillId="64" borderId="51" applyNumberFormat="0" applyAlignment="0" applyProtection="0"/>
    <xf numFmtId="173" fontId="68" fillId="64" borderId="51" applyNumberFormat="0" applyAlignment="0" applyProtection="0"/>
    <xf numFmtId="174" fontId="68" fillId="64" borderId="51" applyNumberFormat="0" applyAlignment="0" applyProtection="0"/>
    <xf numFmtId="173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8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0" fillId="0" borderId="0" applyFill="0" applyBorder="0" applyAlignment="0"/>
    <xf numFmtId="177" fontId="20" fillId="0" borderId="0" applyFill="0" applyBorder="0" applyAlignment="0"/>
    <xf numFmtId="176" fontId="20" fillId="0" borderId="0" applyFill="0" applyBorder="0" applyAlignment="0"/>
    <xf numFmtId="181" fontId="20" fillId="0" borderId="0" applyFill="0" applyBorder="0" applyAlignment="0"/>
    <xf numFmtId="177" fontId="20" fillId="0" borderId="0" applyFill="0" applyBorder="0" applyAlignment="0"/>
    <xf numFmtId="173" fontId="2" fillId="0" borderId="0"/>
    <xf numFmtId="0" fontId="2" fillId="0" borderId="0"/>
    <xf numFmtId="173" fontId="2" fillId="0" borderId="0"/>
    <xf numFmtId="192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3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3" fontId="8" fillId="0" borderId="0"/>
    <xf numFmtId="173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4" fontId="20" fillId="0" borderId="0" applyFill="0" applyBorder="0" applyAlignment="0"/>
    <xf numFmtId="195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4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3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3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4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3" fontId="77" fillId="0" borderId="52" applyNumberFormat="0" applyFill="0" applyAlignment="0" applyProtection="0"/>
    <xf numFmtId="174" fontId="77" fillId="0" borderId="52" applyNumberFormat="0" applyFill="0" applyAlignment="0" applyProtection="0"/>
    <xf numFmtId="173" fontId="77" fillId="0" borderId="52" applyNumberFormat="0" applyFill="0" applyAlignment="0" applyProtection="0"/>
    <xf numFmtId="173" fontId="77" fillId="0" borderId="52" applyNumberFormat="0" applyFill="0" applyAlignment="0" applyProtection="0"/>
    <xf numFmtId="174" fontId="77" fillId="0" borderId="52" applyNumberFormat="0" applyFill="0" applyAlignment="0" applyProtection="0"/>
    <xf numFmtId="173" fontId="77" fillId="0" borderId="52" applyNumberFormat="0" applyFill="0" applyAlignment="0" applyProtection="0"/>
    <xf numFmtId="173" fontId="77" fillId="0" borderId="52" applyNumberFormat="0" applyFill="0" applyAlignment="0" applyProtection="0"/>
    <xf numFmtId="174" fontId="77" fillId="0" borderId="52" applyNumberFormat="0" applyFill="0" applyAlignment="0" applyProtection="0"/>
    <xf numFmtId="173" fontId="77" fillId="0" borderId="52" applyNumberFormat="0" applyFill="0" applyAlignment="0" applyProtection="0"/>
    <xf numFmtId="173" fontId="77" fillId="0" borderId="52" applyNumberFormat="0" applyFill="0" applyAlignment="0" applyProtection="0"/>
    <xf numFmtId="174" fontId="77" fillId="0" borderId="52" applyNumberFormat="0" applyFill="0" applyAlignment="0" applyProtection="0"/>
    <xf numFmtId="173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90" fontId="64" fillId="0" borderId="0">
      <alignment horizontal="left"/>
    </xf>
    <xf numFmtId="0" fontId="2" fillId="0" borderId="0"/>
    <xf numFmtId="0" fontId="2" fillId="0" borderId="0"/>
    <xf numFmtId="173" fontId="2" fillId="0" borderId="0"/>
    <xf numFmtId="173" fontId="2" fillId="0" borderId="0">
      <alignment horizontal="center" textRotation="90"/>
    </xf>
    <xf numFmtId="0" fontId="2" fillId="0" borderId="0">
      <alignment horizontal="center" textRotation="90"/>
    </xf>
    <xf numFmtId="173" fontId="2" fillId="0" borderId="0">
      <alignment horizontal="center" textRotation="90"/>
    </xf>
    <xf numFmtId="196" fontId="9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8" fontId="2" fillId="0" borderId="3" xfId="0" applyNumberFormat="1" applyFont="1" applyFill="1" applyBorder="1" applyAlignment="1" applyProtection="1">
      <alignment vertical="center" wrapText="1"/>
      <protection locked="0"/>
    </xf>
    <xf numFmtId="198" fontId="84" fillId="0" borderId="3" xfId="0" applyNumberFormat="1" applyFont="1" applyFill="1" applyBorder="1" applyAlignment="1" applyProtection="1">
      <alignment vertical="center" wrapText="1"/>
      <protection locked="0"/>
    </xf>
    <xf numFmtId="198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8" fontId="2" fillId="2" borderId="3" xfId="0" applyNumberFormat="1" applyFont="1" applyFill="1" applyBorder="1" applyAlignment="1" applyProtection="1">
      <alignment vertical="center"/>
      <protection locked="0"/>
    </xf>
    <xf numFmtId="198" fontId="87" fillId="2" borderId="3" xfId="0" applyNumberFormat="1" applyFont="1" applyFill="1" applyBorder="1" applyAlignment="1" applyProtection="1">
      <alignment vertical="center"/>
      <protection locked="0"/>
    </xf>
    <xf numFmtId="198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8" fontId="2" fillId="0" borderId="3" xfId="7" applyNumberFormat="1" applyFont="1" applyFill="1" applyBorder="1" applyAlignment="1" applyProtection="1">
      <alignment horizontal="right"/>
    </xf>
    <xf numFmtId="198" fontId="2" fillId="36" borderId="3" xfId="7" applyNumberFormat="1" applyFont="1" applyFill="1" applyBorder="1" applyAlignment="1" applyProtection="1">
      <alignment horizontal="right"/>
    </xf>
    <xf numFmtId="198" fontId="2" fillId="0" borderId="10" xfId="0" applyNumberFormat="1" applyFont="1" applyFill="1" applyBorder="1" applyAlignment="1" applyProtection="1">
      <alignment horizontal="right"/>
    </xf>
    <xf numFmtId="198" fontId="2" fillId="0" borderId="3" xfId="0" applyNumberFormat="1" applyFont="1" applyFill="1" applyBorder="1" applyAlignment="1" applyProtection="1">
      <alignment horizontal="right"/>
    </xf>
    <xf numFmtId="198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8" fontId="2" fillId="0" borderId="3" xfId="7" applyNumberFormat="1" applyFont="1" applyFill="1" applyBorder="1" applyAlignment="1" applyProtection="1">
      <alignment horizontal="right"/>
      <protection locked="0"/>
    </xf>
    <xf numFmtId="198" fontId="2" fillId="0" borderId="10" xfId="0" applyNumberFormat="1" applyFont="1" applyFill="1" applyBorder="1" applyAlignment="1" applyProtection="1">
      <alignment horizontal="right"/>
      <protection locked="0"/>
    </xf>
    <xf numFmtId="198" fontId="2" fillId="0" borderId="3" xfId="0" applyNumberFormat="1" applyFont="1" applyFill="1" applyBorder="1" applyAlignment="1" applyProtection="1">
      <alignment horizontal="right"/>
      <protection locked="0"/>
    </xf>
    <xf numFmtId="198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8" fontId="2" fillId="36" borderId="25" xfId="7" applyNumberFormat="1" applyFont="1" applyFill="1" applyBorder="1" applyAlignment="1" applyProtection="1">
      <alignment horizontal="right"/>
    </xf>
    <xf numFmtId="198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2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8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8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8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8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8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8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8" fontId="84" fillId="0" borderId="34" xfId="0" applyNumberFormat="1" applyFont="1" applyBorder="1" applyAlignment="1">
      <alignment vertical="center"/>
    </xf>
    <xf numFmtId="172" fontId="84" fillId="0" borderId="66" xfId="0" applyNumberFormat="1" applyFont="1" applyBorder="1" applyAlignment="1">
      <alignment horizontal="center"/>
    </xf>
    <xf numFmtId="172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8" fontId="84" fillId="0" borderId="13" xfId="0" applyNumberFormat="1" applyFont="1" applyBorder="1" applyAlignment="1">
      <alignment vertical="center"/>
    </xf>
    <xf numFmtId="172" fontId="84" fillId="0" borderId="64" xfId="0" applyNumberFormat="1" applyFont="1" applyBorder="1" applyAlignment="1">
      <alignment horizontal="center"/>
    </xf>
    <xf numFmtId="198" fontId="88" fillId="0" borderId="13" xfId="0" applyNumberFormat="1" applyFont="1" applyBorder="1" applyAlignment="1">
      <alignment vertical="center"/>
    </xf>
    <xf numFmtId="172" fontId="88" fillId="0" borderId="64" xfId="0" applyNumberFormat="1" applyFont="1" applyBorder="1" applyAlignment="1">
      <alignment horizontal="center"/>
    </xf>
    <xf numFmtId="172" fontId="92" fillId="0" borderId="0" xfId="0" applyNumberFormat="1" applyFont="1" applyBorder="1" applyAlignment="1">
      <alignment horizontal="center"/>
    </xf>
    <xf numFmtId="198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72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8" fontId="84" fillId="0" borderId="14" xfId="0" applyNumberFormat="1" applyFont="1" applyBorder="1" applyAlignment="1">
      <alignment vertical="center"/>
    </xf>
    <xf numFmtId="172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8" fontId="86" fillId="36" borderId="16" xfId="0" applyNumberFormat="1" applyFont="1" applyFill="1" applyBorder="1" applyAlignment="1">
      <alignment vertical="center"/>
    </xf>
    <xf numFmtId="172" fontId="86" fillId="36" borderId="59" xfId="0" applyNumberFormat="1" applyFont="1" applyFill="1" applyBorder="1" applyAlignment="1">
      <alignment horizontal="center"/>
    </xf>
    <xf numFmtId="172" fontId="90" fillId="0" borderId="0" xfId="0" applyNumberFormat="1" applyFont="1" applyFill="1" applyBorder="1" applyAlignment="1">
      <alignment horizontal="center"/>
    </xf>
    <xf numFmtId="198" fontId="84" fillId="0" borderId="17" xfId="0" applyNumberFormat="1" applyFont="1" applyBorder="1" applyAlignment="1">
      <alignment vertical="center"/>
    </xf>
    <xf numFmtId="172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8" fontId="88" fillId="0" borderId="14" xfId="0" applyNumberFormat="1" applyFont="1" applyBorder="1" applyAlignment="1">
      <alignment vertical="center"/>
    </xf>
    <xf numFmtId="172" fontId="84" fillId="0" borderId="68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8" fontId="86" fillId="36" borderId="61" xfId="0" applyNumberFormat="1" applyFont="1" applyFill="1" applyBorder="1" applyAlignment="1">
      <alignment vertical="center"/>
    </xf>
    <xf numFmtId="172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8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8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8" fontId="84" fillId="0" borderId="21" xfId="0" applyNumberFormat="1" applyFont="1" applyBorder="1" applyAlignment="1"/>
    <xf numFmtId="198" fontId="84" fillId="0" borderId="22" xfId="0" applyNumberFormat="1" applyFont="1" applyBorder="1" applyAlignment="1"/>
    <xf numFmtId="198" fontId="84" fillId="36" borderId="55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8" fontId="84" fillId="36" borderId="24" xfId="0" applyNumberFormat="1" applyFont="1" applyFill="1" applyBorder="1"/>
    <xf numFmtId="198" fontId="84" fillId="36" borderId="26" xfId="0" applyNumberFormat="1" applyFont="1" applyFill="1" applyBorder="1"/>
    <xf numFmtId="198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8" fontId="45" fillId="36" borderId="25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8" fontId="2" fillId="36" borderId="3" xfId="5" applyNumberFormat="1" applyFont="1" applyFill="1" applyBorder="1" applyProtection="1">
      <protection locked="0"/>
    </xf>
    <xf numFmtId="198" fontId="2" fillId="36" borderId="3" xfId="1" applyNumberFormat="1" applyFont="1" applyFill="1" applyBorder="1" applyProtection="1">
      <protection locked="0"/>
    </xf>
    <xf numFmtId="198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8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8" fontId="45" fillId="36" borderId="25" xfId="1" applyNumberFormat="1" applyFont="1" applyFill="1" applyBorder="1" applyAlignment="1" applyProtection="1">
      <protection locked="0"/>
    </xf>
    <xf numFmtId="198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8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8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8" fontId="2" fillId="0" borderId="25" xfId="0" applyNumberFormat="1" applyFont="1" applyFill="1" applyBorder="1" applyAlignment="1" applyProtection="1">
      <alignment horizontal="right"/>
    </xf>
    <xf numFmtId="198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8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8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8" fontId="84" fillId="0" borderId="22" xfId="0" applyNumberFormat="1" applyFont="1" applyBorder="1" applyAlignment="1">
      <alignment wrapText="1"/>
    </xf>
    <xf numFmtId="198" fontId="84" fillId="36" borderId="22" xfId="0" applyNumberFormat="1" applyFont="1" applyFill="1" applyBorder="1" applyAlignment="1">
      <alignment horizontal="center" vertical="center" wrapText="1"/>
    </xf>
    <xf numFmtId="198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8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8" fontId="3" fillId="0" borderId="3" xfId="0" applyNumberFormat="1" applyFont="1" applyBorder="1"/>
    <xf numFmtId="198" fontId="3" fillId="0" borderId="3" xfId="0" applyNumberFormat="1" applyFont="1" applyFill="1" applyBorder="1"/>
    <xf numFmtId="198" fontId="3" fillId="0" borderId="8" xfId="0" applyNumberFormat="1" applyFont="1" applyBorder="1"/>
    <xf numFmtId="198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2" fontId="84" fillId="0" borderId="3" xfId="0" applyNumberFormat="1" applyFont="1" applyBorder="1" applyAlignment="1"/>
    <xf numFmtId="172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2" fontId="85" fillId="0" borderId="0" xfId="0" applyNumberFormat="1" applyFont="1" applyFill="1"/>
    <xf numFmtId="198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8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8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4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4" fontId="9" fillId="37" borderId="5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74" fontId="9" fillId="37" borderId="27" xfId="20" applyBorder="1"/>
    <xf numFmtId="174" fontId="9" fillId="37" borderId="96" xfId="20" applyBorder="1"/>
    <xf numFmtId="174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4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8" fontId="84" fillId="0" borderId="87" xfId="0" applyNumberFormat="1" applyFont="1" applyFill="1" applyBorder="1" applyAlignment="1">
      <alignment horizontal="center" vertical="center"/>
    </xf>
    <xf numFmtId="198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8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8" fontId="86" fillId="36" borderId="26" xfId="0" applyNumberFormat="1" applyFont="1" applyFill="1" applyBorder="1" applyAlignment="1">
      <alignment horizontal="center" vertical="center"/>
    </xf>
    <xf numFmtId="174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9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9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9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9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9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85" fillId="0" borderId="106" xfId="0" applyFont="1" applyBorder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5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9" fontId="84" fillId="0" borderId="23" xfId="0" applyNumberFormat="1" applyFont="1" applyBorder="1" applyAlignment="1"/>
    <xf numFmtId="10" fontId="84" fillId="0" borderId="23" xfId="0" applyNumberFormat="1" applyFont="1" applyBorder="1" applyAlignment="1"/>
    <xf numFmtId="10" fontId="2" fillId="0" borderId="3" xfId="0" applyNumberFormat="1" applyFont="1" applyBorder="1" applyAlignment="1" applyProtection="1">
      <alignment horizontal="right" vertical="center" wrapText="1"/>
      <protection locked="0"/>
    </xf>
    <xf numFmtId="10" fontId="84" fillId="0" borderId="3" xfId="0" applyNumberFormat="1" applyFont="1" applyBorder="1" applyAlignment="1" applyProtection="1">
      <alignment vertical="center" wrapText="1"/>
      <protection locked="0"/>
    </xf>
    <xf numFmtId="10" fontId="84" fillId="0" borderId="22" xfId="0" applyNumberFormat="1" applyFont="1" applyBorder="1" applyAlignment="1" applyProtection="1">
      <alignment vertical="center" wrapText="1"/>
      <protection locked="0"/>
    </xf>
    <xf numFmtId="10" fontId="2" fillId="2" borderId="3" xfId="0" applyNumberFormat="1" applyFont="1" applyFill="1" applyBorder="1" applyAlignment="1" applyProtection="1">
      <alignment vertical="center"/>
      <protection locked="0"/>
    </xf>
    <xf numFmtId="10" fontId="87" fillId="2" borderId="3" xfId="0" applyNumberFormat="1" applyFont="1" applyFill="1" applyBorder="1" applyAlignment="1" applyProtection="1">
      <alignment vertical="center"/>
      <protection locked="0"/>
    </xf>
    <xf numFmtId="10" fontId="87" fillId="2" borderId="22" xfId="0" applyNumberFormat="1" applyFont="1" applyFill="1" applyBorder="1" applyAlignment="1" applyProtection="1">
      <alignment vertical="center"/>
      <protection locked="0"/>
    </xf>
    <xf numFmtId="168" fontId="2" fillId="36" borderId="3" xfId="7" applyFont="1" applyFill="1" applyBorder="1" applyAlignment="1" applyProtection="1">
      <alignment horizontal="right"/>
    </xf>
    <xf numFmtId="168" fontId="2" fillId="3" borderId="3" xfId="7" applyFont="1" applyFill="1" applyBorder="1" applyAlignment="1" applyProtection="1">
      <alignment horizontal="right"/>
    </xf>
    <xf numFmtId="168" fontId="2" fillId="36" borderId="25" xfId="7" applyFont="1" applyFill="1" applyBorder="1" applyAlignment="1" applyProtection="1">
      <alignment horizontal="right"/>
    </xf>
    <xf numFmtId="168" fontId="2" fillId="36" borderId="22" xfId="7" applyFont="1" applyFill="1" applyBorder="1" applyAlignment="1" applyProtection="1">
      <alignment horizontal="right"/>
    </xf>
    <xf numFmtId="168" fontId="2" fillId="3" borderId="22" xfId="7" applyFont="1" applyFill="1" applyBorder="1" applyAlignment="1" applyProtection="1">
      <alignment horizontal="right"/>
    </xf>
    <xf numFmtId="168" fontId="2" fillId="36" borderId="26" xfId="7" applyFont="1" applyFill="1" applyBorder="1" applyAlignment="1" applyProtection="1">
      <alignment horizontal="right"/>
    </xf>
    <xf numFmtId="168" fontId="3" fillId="0" borderId="88" xfId="7" applyFont="1" applyFill="1" applyBorder="1" applyAlignment="1">
      <alignment horizontal="right" vertical="center" wrapText="1"/>
    </xf>
    <xf numFmtId="0" fontId="88" fillId="0" borderId="11" xfId="0" applyFont="1" applyBorder="1" applyAlignment="1">
      <alignment horizontal="right" wrapText="1" indent="1"/>
    </xf>
    <xf numFmtId="0" fontId="113" fillId="0" borderId="21" xfId="0" applyFont="1" applyBorder="1" applyAlignment="1">
      <alignment horizontal="center"/>
    </xf>
    <xf numFmtId="0" fontId="114" fillId="0" borderId="12" xfId="0" applyFont="1" applyBorder="1" applyAlignment="1">
      <alignment horizontal="right" wrapText="1"/>
    </xf>
    <xf numFmtId="198" fontId="114" fillId="0" borderId="14" xfId="0" applyNumberFormat="1" applyFont="1" applyBorder="1" applyAlignment="1">
      <alignment vertical="center"/>
    </xf>
    <xf numFmtId="172" fontId="115" fillId="76" borderId="64" xfId="0" applyNumberFormat="1" applyFont="1" applyFill="1" applyBorder="1" applyAlignment="1">
      <alignment horizontal="center"/>
    </xf>
    <xf numFmtId="10" fontId="3" fillId="0" borderId="101" xfId="0" applyNumberFormat="1" applyFont="1" applyFill="1" applyBorder="1" applyAlignment="1">
      <alignment vertical="center"/>
    </xf>
    <xf numFmtId="10" fontId="3" fillId="0" borderId="102" xfId="0" applyNumberFormat="1" applyFont="1" applyFill="1" applyBorder="1" applyAlignment="1">
      <alignment vertical="center"/>
    </xf>
    <xf numFmtId="168" fontId="3" fillId="0" borderId="29" xfId="7" applyFont="1" applyFill="1" applyBorder="1" applyAlignment="1">
      <alignment vertical="center"/>
    </xf>
    <xf numFmtId="168" fontId="3" fillId="0" borderId="20" xfId="7" applyFont="1" applyFill="1" applyBorder="1" applyAlignment="1">
      <alignment vertical="center"/>
    </xf>
    <xf numFmtId="168" fontId="3" fillId="0" borderId="97" xfId="7" applyFont="1" applyFill="1" applyBorder="1" applyAlignment="1">
      <alignment vertical="center"/>
    </xf>
    <xf numFmtId="168" fontId="3" fillId="0" borderId="98" xfId="7" applyFont="1" applyFill="1" applyBorder="1" applyAlignment="1">
      <alignment vertical="center"/>
    </xf>
    <xf numFmtId="168" fontId="3" fillId="0" borderId="92" xfId="7" applyFont="1" applyFill="1" applyBorder="1" applyAlignment="1">
      <alignment vertical="center"/>
    </xf>
    <xf numFmtId="168" fontId="3" fillId="0" borderId="70" xfId="7" applyFont="1" applyFill="1" applyBorder="1" applyAlignment="1">
      <alignment vertical="center"/>
    </xf>
    <xf numFmtId="168" fontId="3" fillId="3" borderId="90" xfId="7" applyFont="1" applyFill="1" applyBorder="1" applyAlignment="1">
      <alignment vertical="center"/>
    </xf>
    <xf numFmtId="168" fontId="3" fillId="3" borderId="91" xfId="7" applyFont="1" applyFill="1" applyBorder="1" applyAlignment="1">
      <alignment vertical="center"/>
    </xf>
    <xf numFmtId="168" fontId="3" fillId="0" borderId="93" xfId="7" applyFont="1" applyFill="1" applyBorder="1" applyAlignment="1">
      <alignment vertical="center"/>
    </xf>
    <xf numFmtId="168" fontId="3" fillId="0" borderId="88" xfId="7" applyFont="1" applyFill="1" applyBorder="1" applyAlignment="1">
      <alignment vertical="center"/>
    </xf>
    <xf numFmtId="168" fontId="3" fillId="0" borderId="87" xfId="7" applyFont="1" applyFill="1" applyBorder="1" applyAlignment="1">
      <alignment vertical="center"/>
    </xf>
    <xf numFmtId="168" fontId="3" fillId="78" borderId="87" xfId="7" applyFont="1" applyFill="1" applyBorder="1" applyAlignment="1">
      <alignment vertical="center"/>
    </xf>
    <xf numFmtId="168" fontId="3" fillId="78" borderId="25" xfId="7" applyFont="1" applyFill="1" applyBorder="1" applyAlignment="1">
      <alignment vertical="center"/>
    </xf>
    <xf numFmtId="9" fontId="107" fillId="78" borderId="106" xfId="948" applyNumberFormat="1" applyFont="1" applyFill="1" applyBorder="1" applyAlignment="1" applyProtection="1">
      <alignment horizontal="right" vertical="center"/>
    </xf>
    <xf numFmtId="168" fontId="4" fillId="36" borderId="88" xfId="7" applyFont="1" applyFill="1" applyBorder="1" applyAlignment="1">
      <alignment horizontal="left" vertical="center" wrapText="1"/>
    </xf>
    <xf numFmtId="168" fontId="3" fillId="0" borderId="26" xfId="7" applyFont="1" applyFill="1" applyBorder="1" applyAlignment="1">
      <alignment horizontal="right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B34" sqref="B3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3"/>
      <c r="B1" s="251" t="s">
        <v>354</v>
      </c>
      <c r="C1" s="203"/>
    </row>
    <row r="2" spans="1:3">
      <c r="A2" s="252">
        <v>1</v>
      </c>
      <c r="B2" s="410" t="s">
        <v>355</v>
      </c>
      <c r="C2" s="524" t="s">
        <v>490</v>
      </c>
    </row>
    <row r="3" spans="1:3">
      <c r="A3" s="252">
        <v>2</v>
      </c>
      <c r="B3" s="411" t="s">
        <v>351</v>
      </c>
      <c r="C3" s="524" t="s">
        <v>491</v>
      </c>
    </row>
    <row r="4" spans="1:3">
      <c r="A4" s="252">
        <v>3</v>
      </c>
      <c r="B4" s="412" t="s">
        <v>356</v>
      </c>
      <c r="C4" s="524" t="s">
        <v>492</v>
      </c>
    </row>
    <row r="5" spans="1:3">
      <c r="A5" s="253">
        <v>4</v>
      </c>
      <c r="B5" s="413" t="s">
        <v>352</v>
      </c>
      <c r="C5" s="469" t="s">
        <v>493</v>
      </c>
    </row>
    <row r="6" spans="1:3" s="254" customFormat="1" ht="45.75" customHeight="1">
      <c r="A6" s="473" t="s">
        <v>431</v>
      </c>
      <c r="B6" s="474"/>
      <c r="C6" s="474"/>
    </row>
    <row r="7" spans="1:3" ht="15">
      <c r="A7" s="255" t="s">
        <v>32</v>
      </c>
      <c r="B7" s="251" t="s">
        <v>353</v>
      </c>
    </row>
    <row r="8" spans="1:3">
      <c r="A8" s="203">
        <v>1</v>
      </c>
      <c r="B8" s="301" t="s">
        <v>23</v>
      </c>
    </row>
    <row r="9" spans="1:3">
      <c r="A9" s="203">
        <v>2</v>
      </c>
      <c r="B9" s="302" t="s">
        <v>24</v>
      </c>
    </row>
    <row r="10" spans="1:3">
      <c r="A10" s="203">
        <v>3</v>
      </c>
      <c r="B10" s="302" t="s">
        <v>25</v>
      </c>
    </row>
    <row r="11" spans="1:3">
      <c r="A11" s="203">
        <v>4</v>
      </c>
      <c r="B11" s="302" t="s">
        <v>26</v>
      </c>
      <c r="C11" s="114"/>
    </row>
    <row r="12" spans="1:3">
      <c r="A12" s="203">
        <v>5</v>
      </c>
      <c r="B12" s="302" t="s">
        <v>27</v>
      </c>
    </row>
    <row r="13" spans="1:3">
      <c r="A13" s="203">
        <v>6</v>
      </c>
      <c r="B13" s="303" t="s">
        <v>363</v>
      </c>
    </row>
    <row r="14" spans="1:3">
      <c r="A14" s="203">
        <v>7</v>
      </c>
      <c r="B14" s="302" t="s">
        <v>357</v>
      </c>
    </row>
    <row r="15" spans="1:3">
      <c r="A15" s="203">
        <v>8</v>
      </c>
      <c r="B15" s="302" t="s">
        <v>358</v>
      </c>
    </row>
    <row r="16" spans="1:3">
      <c r="A16" s="203">
        <v>9</v>
      </c>
      <c r="B16" s="302" t="s">
        <v>28</v>
      </c>
    </row>
    <row r="17" spans="1:2">
      <c r="A17" s="409" t="s">
        <v>430</v>
      </c>
      <c r="B17" s="408" t="s">
        <v>416</v>
      </c>
    </row>
    <row r="18" spans="1:2">
      <c r="A18" s="203">
        <v>10</v>
      </c>
      <c r="B18" s="302" t="s">
        <v>29</v>
      </c>
    </row>
    <row r="19" spans="1:2">
      <c r="A19" s="203">
        <v>11</v>
      </c>
      <c r="B19" s="303" t="s">
        <v>359</v>
      </c>
    </row>
    <row r="20" spans="1:2">
      <c r="A20" s="203">
        <v>12</v>
      </c>
      <c r="B20" s="303" t="s">
        <v>30</v>
      </c>
    </row>
    <row r="21" spans="1:2">
      <c r="A21" s="467">
        <v>13</v>
      </c>
      <c r="B21" s="468" t="s">
        <v>360</v>
      </c>
    </row>
    <row r="22" spans="1:2">
      <c r="A22" s="467">
        <v>14</v>
      </c>
      <c r="B22" s="469" t="s">
        <v>387</v>
      </c>
    </row>
    <row r="23" spans="1:2">
      <c r="A23" s="470">
        <v>15</v>
      </c>
      <c r="B23" s="471" t="s">
        <v>31</v>
      </c>
    </row>
    <row r="24" spans="1:2">
      <c r="A24" s="470">
        <v>15.1</v>
      </c>
      <c r="B24" s="472" t="s">
        <v>444</v>
      </c>
    </row>
    <row r="25" spans="1:2">
      <c r="A25" s="117"/>
      <c r="B25" s="20"/>
    </row>
    <row r="26" spans="1:2">
      <c r="A26" s="117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7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33</v>
      </c>
      <c r="B1" s="3" t="str">
        <f>'Info '!C2</f>
        <v>JSC " Halyk Bank Georgia"</v>
      </c>
    </row>
    <row r="2" spans="1:3" s="104" customFormat="1" ht="15.75" customHeight="1">
      <c r="A2" s="104" t="s">
        <v>34</v>
      </c>
      <c r="B2" s="529">
        <f>'1. key ratios '!B2</f>
        <v>43465</v>
      </c>
    </row>
    <row r="3" spans="1:3" s="104" customFormat="1" ht="15.75" customHeight="1"/>
    <row r="4" spans="1:3" ht="13.5" thickBot="1">
      <c r="A4" s="117" t="s">
        <v>255</v>
      </c>
      <c r="B4" s="184" t="s">
        <v>254</v>
      </c>
    </row>
    <row r="5" spans="1:3">
      <c r="A5" s="118" t="s">
        <v>9</v>
      </c>
      <c r="B5" s="119"/>
      <c r="C5" s="120" t="s">
        <v>76</v>
      </c>
    </row>
    <row r="6" spans="1:3">
      <c r="A6" s="121">
        <v>1</v>
      </c>
      <c r="B6" s="122" t="s">
        <v>253</v>
      </c>
      <c r="C6" s="123">
        <f>SUM(C7:C11)</f>
        <v>86379744.000000015</v>
      </c>
    </row>
    <row r="7" spans="1:3">
      <c r="A7" s="121">
        <v>2</v>
      </c>
      <c r="B7" s="124" t="s">
        <v>252</v>
      </c>
      <c r="C7" s="125">
        <v>62000000</v>
      </c>
    </row>
    <row r="8" spans="1:3">
      <c r="A8" s="121">
        <v>3</v>
      </c>
      <c r="B8" s="126" t="s">
        <v>251</v>
      </c>
      <c r="C8" s="125"/>
    </row>
    <row r="9" spans="1:3">
      <c r="A9" s="121">
        <v>4</v>
      </c>
      <c r="B9" s="126" t="s">
        <v>250</v>
      </c>
      <c r="C9" s="125">
        <v>1614289.89</v>
      </c>
    </row>
    <row r="10" spans="1:3">
      <c r="A10" s="121">
        <v>5</v>
      </c>
      <c r="B10" s="126" t="s">
        <v>249</v>
      </c>
      <c r="C10" s="125"/>
    </row>
    <row r="11" spans="1:3">
      <c r="A11" s="121">
        <v>6</v>
      </c>
      <c r="B11" s="127" t="s">
        <v>248</v>
      </c>
      <c r="C11" s="125">
        <v>22765454.110000011</v>
      </c>
    </row>
    <row r="12" spans="1:3" s="90" customFormat="1">
      <c r="A12" s="121">
        <v>7</v>
      </c>
      <c r="B12" s="122" t="s">
        <v>247</v>
      </c>
      <c r="C12" s="128">
        <f>SUM(C13:C27)</f>
        <v>5365326.9899999993</v>
      </c>
    </row>
    <row r="13" spans="1:3" s="90" customFormat="1">
      <c r="A13" s="121">
        <v>8</v>
      </c>
      <c r="B13" s="129" t="s">
        <v>246</v>
      </c>
      <c r="C13" s="130">
        <v>1614289.89</v>
      </c>
    </row>
    <row r="14" spans="1:3" s="90" customFormat="1" ht="25.5">
      <c r="A14" s="121">
        <v>9</v>
      </c>
      <c r="B14" s="131" t="s">
        <v>245</v>
      </c>
      <c r="C14" s="130"/>
    </row>
    <row r="15" spans="1:3" s="90" customFormat="1">
      <c r="A15" s="121">
        <v>10</v>
      </c>
      <c r="B15" s="132" t="s">
        <v>244</v>
      </c>
      <c r="C15" s="130">
        <v>3751037.0999999996</v>
      </c>
    </row>
    <row r="16" spans="1:3" s="90" customFormat="1">
      <c r="A16" s="121">
        <v>11</v>
      </c>
      <c r="B16" s="133" t="s">
        <v>243</v>
      </c>
      <c r="C16" s="130"/>
    </row>
    <row r="17" spans="1:3" s="90" customFormat="1">
      <c r="A17" s="121">
        <v>12</v>
      </c>
      <c r="B17" s="132" t="s">
        <v>242</v>
      </c>
      <c r="C17" s="130"/>
    </row>
    <row r="18" spans="1:3" s="90" customFormat="1">
      <c r="A18" s="121">
        <v>13</v>
      </c>
      <c r="B18" s="132" t="s">
        <v>241</v>
      </c>
      <c r="C18" s="130"/>
    </row>
    <row r="19" spans="1:3" s="90" customFormat="1">
      <c r="A19" s="121">
        <v>14</v>
      </c>
      <c r="B19" s="132" t="s">
        <v>240</v>
      </c>
      <c r="C19" s="130"/>
    </row>
    <row r="20" spans="1:3" s="90" customFormat="1">
      <c r="A20" s="121">
        <v>15</v>
      </c>
      <c r="B20" s="132" t="s">
        <v>239</v>
      </c>
      <c r="C20" s="130"/>
    </row>
    <row r="21" spans="1:3" s="90" customFormat="1" ht="25.5">
      <c r="A21" s="121">
        <v>16</v>
      </c>
      <c r="B21" s="131" t="s">
        <v>238</v>
      </c>
      <c r="C21" s="130"/>
    </row>
    <row r="22" spans="1:3" s="90" customFormat="1">
      <c r="A22" s="121">
        <v>17</v>
      </c>
      <c r="B22" s="134" t="s">
        <v>237</v>
      </c>
      <c r="C22" s="130"/>
    </row>
    <row r="23" spans="1:3" s="90" customFormat="1">
      <c r="A23" s="121">
        <v>18</v>
      </c>
      <c r="B23" s="131" t="s">
        <v>236</v>
      </c>
      <c r="C23" s="130"/>
    </row>
    <row r="24" spans="1:3" s="90" customFormat="1" ht="25.5">
      <c r="A24" s="121">
        <v>19</v>
      </c>
      <c r="B24" s="131" t="s">
        <v>213</v>
      </c>
      <c r="C24" s="130"/>
    </row>
    <row r="25" spans="1:3" s="90" customFormat="1">
      <c r="A25" s="121">
        <v>20</v>
      </c>
      <c r="B25" s="135" t="s">
        <v>235</v>
      </c>
      <c r="C25" s="130"/>
    </row>
    <row r="26" spans="1:3" s="90" customFormat="1">
      <c r="A26" s="121">
        <v>21</v>
      </c>
      <c r="B26" s="135" t="s">
        <v>234</v>
      </c>
      <c r="C26" s="130"/>
    </row>
    <row r="27" spans="1:3" s="90" customFormat="1">
      <c r="A27" s="121">
        <v>22</v>
      </c>
      <c r="B27" s="135" t="s">
        <v>233</v>
      </c>
      <c r="C27" s="130"/>
    </row>
    <row r="28" spans="1:3" s="90" customFormat="1">
      <c r="A28" s="121">
        <v>23</v>
      </c>
      <c r="B28" s="136" t="s">
        <v>232</v>
      </c>
      <c r="C28" s="128">
        <f>C6-C12</f>
        <v>81014417.01000002</v>
      </c>
    </row>
    <row r="29" spans="1:3" s="90" customFormat="1">
      <c r="A29" s="137"/>
      <c r="B29" s="138"/>
      <c r="C29" s="130"/>
    </row>
    <row r="30" spans="1:3" s="90" customFormat="1">
      <c r="A30" s="137">
        <v>24</v>
      </c>
      <c r="B30" s="136" t="s">
        <v>231</v>
      </c>
      <c r="C30" s="128">
        <f>C31+C34</f>
        <v>0</v>
      </c>
    </row>
    <row r="31" spans="1:3" s="90" customFormat="1">
      <c r="A31" s="137">
        <v>25</v>
      </c>
      <c r="B31" s="126" t="s">
        <v>230</v>
      </c>
      <c r="C31" s="139">
        <f>C32+C33</f>
        <v>0</v>
      </c>
    </row>
    <row r="32" spans="1:3" s="90" customFormat="1">
      <c r="A32" s="137">
        <v>26</v>
      </c>
      <c r="B32" s="140" t="s">
        <v>312</v>
      </c>
      <c r="C32" s="130"/>
    </row>
    <row r="33" spans="1:3" s="90" customFormat="1">
      <c r="A33" s="137">
        <v>27</v>
      </c>
      <c r="B33" s="140" t="s">
        <v>229</v>
      </c>
      <c r="C33" s="130"/>
    </row>
    <row r="34" spans="1:3" s="90" customFormat="1">
      <c r="A34" s="137">
        <v>28</v>
      </c>
      <c r="B34" s="126" t="s">
        <v>228</v>
      </c>
      <c r="C34" s="130"/>
    </row>
    <row r="35" spans="1:3" s="90" customFormat="1">
      <c r="A35" s="137">
        <v>29</v>
      </c>
      <c r="B35" s="136" t="s">
        <v>227</v>
      </c>
      <c r="C35" s="128">
        <f>SUM(C36:C40)</f>
        <v>0</v>
      </c>
    </row>
    <row r="36" spans="1:3" s="90" customFormat="1">
      <c r="A36" s="137">
        <v>30</v>
      </c>
      <c r="B36" s="131" t="s">
        <v>226</v>
      </c>
      <c r="C36" s="130"/>
    </row>
    <row r="37" spans="1:3" s="90" customFormat="1">
      <c r="A37" s="137">
        <v>31</v>
      </c>
      <c r="B37" s="132" t="s">
        <v>225</v>
      </c>
      <c r="C37" s="130"/>
    </row>
    <row r="38" spans="1:3" s="90" customFormat="1" ht="25.5">
      <c r="A38" s="137">
        <v>32</v>
      </c>
      <c r="B38" s="131" t="s">
        <v>224</v>
      </c>
      <c r="C38" s="130"/>
    </row>
    <row r="39" spans="1:3" s="90" customFormat="1" ht="25.5">
      <c r="A39" s="137">
        <v>33</v>
      </c>
      <c r="B39" s="131" t="s">
        <v>213</v>
      </c>
      <c r="C39" s="130"/>
    </row>
    <row r="40" spans="1:3" s="90" customFormat="1">
      <c r="A40" s="137">
        <v>34</v>
      </c>
      <c r="B40" s="135" t="s">
        <v>223</v>
      </c>
      <c r="C40" s="130"/>
    </row>
    <row r="41" spans="1:3" s="90" customFormat="1">
      <c r="A41" s="137">
        <v>35</v>
      </c>
      <c r="B41" s="136" t="s">
        <v>222</v>
      </c>
      <c r="C41" s="128">
        <f>C30-C35</f>
        <v>0</v>
      </c>
    </row>
    <row r="42" spans="1:3" s="90" customFormat="1">
      <c r="A42" s="137"/>
      <c r="B42" s="138"/>
      <c r="C42" s="130"/>
    </row>
    <row r="43" spans="1:3" s="90" customFormat="1">
      <c r="A43" s="137">
        <v>36</v>
      </c>
      <c r="B43" s="141" t="s">
        <v>221</v>
      </c>
      <c r="C43" s="128">
        <f>SUM(C44:C46)</f>
        <v>21810354.013412502</v>
      </c>
    </row>
    <row r="44" spans="1:3" s="90" customFormat="1">
      <c r="A44" s="137">
        <v>37</v>
      </c>
      <c r="B44" s="126" t="s">
        <v>220</v>
      </c>
      <c r="C44" s="130">
        <v>16059600</v>
      </c>
    </row>
    <row r="45" spans="1:3" s="90" customFormat="1">
      <c r="A45" s="137">
        <v>38</v>
      </c>
      <c r="B45" s="126" t="s">
        <v>219</v>
      </c>
      <c r="C45" s="130"/>
    </row>
    <row r="46" spans="1:3" s="90" customFormat="1">
      <c r="A46" s="137">
        <v>39</v>
      </c>
      <c r="B46" s="126" t="s">
        <v>218</v>
      </c>
      <c r="C46" s="130">
        <v>5750754.0134125007</v>
      </c>
    </row>
    <row r="47" spans="1:3" s="90" customFormat="1">
      <c r="A47" s="137">
        <v>40</v>
      </c>
      <c r="B47" s="141" t="s">
        <v>217</v>
      </c>
      <c r="C47" s="128">
        <f>SUM(C48:C51)</f>
        <v>0</v>
      </c>
    </row>
    <row r="48" spans="1:3" s="90" customFormat="1">
      <c r="A48" s="137">
        <v>41</v>
      </c>
      <c r="B48" s="131" t="s">
        <v>216</v>
      </c>
      <c r="C48" s="130"/>
    </row>
    <row r="49" spans="1:3" s="90" customFormat="1">
      <c r="A49" s="137">
        <v>42</v>
      </c>
      <c r="B49" s="132" t="s">
        <v>215</v>
      </c>
      <c r="C49" s="130"/>
    </row>
    <row r="50" spans="1:3" s="90" customFormat="1">
      <c r="A50" s="137">
        <v>43</v>
      </c>
      <c r="B50" s="131" t="s">
        <v>214</v>
      </c>
      <c r="C50" s="130"/>
    </row>
    <row r="51" spans="1:3" s="90" customFormat="1" ht="25.5">
      <c r="A51" s="137">
        <v>44</v>
      </c>
      <c r="B51" s="131" t="s">
        <v>213</v>
      </c>
      <c r="C51" s="130"/>
    </row>
    <row r="52" spans="1:3" s="90" customFormat="1" ht="13.5" thickBot="1">
      <c r="A52" s="142">
        <v>45</v>
      </c>
      <c r="B52" s="143" t="s">
        <v>212</v>
      </c>
      <c r="C52" s="144">
        <f>C43-C47</f>
        <v>21810354.013412502</v>
      </c>
    </row>
    <row r="55" spans="1:3">
      <c r="B55" s="4" t="s">
        <v>10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G12" sqref="G12"/>
    </sheetView>
  </sheetViews>
  <sheetFormatPr defaultColWidth="9.140625" defaultRowHeight="12.75"/>
  <cols>
    <col min="1" max="1" width="9.42578125" style="317" bestFit="1" customWidth="1"/>
    <col min="2" max="2" width="59" style="317" customWidth="1"/>
    <col min="3" max="3" width="16.7109375" style="317" bestFit="1" customWidth="1"/>
    <col min="4" max="4" width="14.28515625" style="317" customWidth="1"/>
    <col min="5" max="16384" width="9.140625" style="317"/>
  </cols>
  <sheetData>
    <row r="1" spans="1:4" ht="15">
      <c r="A1" s="382" t="s">
        <v>33</v>
      </c>
      <c r="B1" s="383" t="str">
        <f>'Info '!C2</f>
        <v>JSC " Halyk Bank Georgia"</v>
      </c>
    </row>
    <row r="2" spans="1:4" s="284" customFormat="1" ht="15.75" customHeight="1">
      <c r="A2" s="284" t="s">
        <v>34</v>
      </c>
      <c r="B2" s="530">
        <f>'1. key ratios '!B2</f>
        <v>43465</v>
      </c>
    </row>
    <row r="3" spans="1:4" s="284" customFormat="1" ht="15.75" customHeight="1"/>
    <row r="4" spans="1:4" ht="13.5" thickBot="1">
      <c r="A4" s="344" t="s">
        <v>415</v>
      </c>
      <c r="B4" s="391" t="s">
        <v>416</v>
      </c>
    </row>
    <row r="5" spans="1:4" s="392" customFormat="1" ht="12.75" customHeight="1">
      <c r="A5" s="465"/>
      <c r="B5" s="466" t="s">
        <v>419</v>
      </c>
      <c r="C5" s="384" t="s">
        <v>417</v>
      </c>
      <c r="D5" s="385" t="s">
        <v>418</v>
      </c>
    </row>
    <row r="6" spans="1:4" s="393" customFormat="1">
      <c r="A6" s="386">
        <v>1</v>
      </c>
      <c r="B6" s="460" t="s">
        <v>420</v>
      </c>
      <c r="C6" s="460"/>
      <c r="D6" s="387"/>
    </row>
    <row r="7" spans="1:4" s="393" customFormat="1">
      <c r="A7" s="388" t="s">
        <v>406</v>
      </c>
      <c r="B7" s="461" t="s">
        <v>421</v>
      </c>
      <c r="C7" s="453">
        <v>4.4999999999999998E-2</v>
      </c>
      <c r="D7" s="546">
        <f>C7*'5. RWA '!$C$13</f>
        <v>22970958.039643496</v>
      </c>
    </row>
    <row r="8" spans="1:4" s="393" customFormat="1">
      <c r="A8" s="388" t="s">
        <v>407</v>
      </c>
      <c r="B8" s="461" t="s">
        <v>422</v>
      </c>
      <c r="C8" s="454">
        <v>0.06</v>
      </c>
      <c r="D8" s="546">
        <f>C8*'5. RWA '!$C$13</f>
        <v>30627944.052857999</v>
      </c>
    </row>
    <row r="9" spans="1:4" s="393" customFormat="1">
      <c r="A9" s="388" t="s">
        <v>408</v>
      </c>
      <c r="B9" s="461" t="s">
        <v>423</v>
      </c>
      <c r="C9" s="454">
        <v>0.08</v>
      </c>
      <c r="D9" s="546">
        <f>C9*'5. RWA '!$C$13</f>
        <v>40837258.737144001</v>
      </c>
    </row>
    <row r="10" spans="1:4" s="393" customFormat="1">
      <c r="A10" s="386" t="s">
        <v>409</v>
      </c>
      <c r="B10" s="460" t="s">
        <v>424</v>
      </c>
      <c r="C10" s="455"/>
      <c r="D10" s="568"/>
    </row>
    <row r="11" spans="1:4" s="394" customFormat="1">
      <c r="A11" s="389" t="s">
        <v>410</v>
      </c>
      <c r="B11" s="452" t="s">
        <v>425</v>
      </c>
      <c r="C11" s="456">
        <v>2.5000000000000001E-2</v>
      </c>
      <c r="D11" s="546">
        <f>C11*'5. RWA '!$C$13</f>
        <v>12761643.3553575</v>
      </c>
    </row>
    <row r="12" spans="1:4" s="394" customFormat="1">
      <c r="A12" s="389" t="s">
        <v>411</v>
      </c>
      <c r="B12" s="452" t="s">
        <v>426</v>
      </c>
      <c r="C12" s="456">
        <v>0</v>
      </c>
      <c r="D12" s="546">
        <f>C12*'5. RWA '!$C$13</f>
        <v>0</v>
      </c>
    </row>
    <row r="13" spans="1:4" s="394" customFormat="1">
      <c r="A13" s="389" t="s">
        <v>412</v>
      </c>
      <c r="B13" s="452" t="s">
        <v>427</v>
      </c>
      <c r="C13" s="456"/>
      <c r="D13" s="546">
        <f>C13*'5. RWA '!$C$13</f>
        <v>0</v>
      </c>
    </row>
    <row r="14" spans="1:4" s="394" customFormat="1">
      <c r="A14" s="386" t="s">
        <v>413</v>
      </c>
      <c r="B14" s="460" t="s">
        <v>489</v>
      </c>
      <c r="C14" s="457"/>
      <c r="D14" s="568"/>
    </row>
    <row r="15" spans="1:4" s="394" customFormat="1">
      <c r="A15" s="389">
        <v>3.1</v>
      </c>
      <c r="B15" s="452" t="s">
        <v>432</v>
      </c>
      <c r="C15" s="456">
        <v>2.5742598786211508E-2</v>
      </c>
      <c r="D15" s="546">
        <f>C15*'5. RWA '!$C$13</f>
        <v>13140714.589987604</v>
      </c>
    </row>
    <row r="16" spans="1:4" s="394" customFormat="1">
      <c r="A16" s="389">
        <v>3.2</v>
      </c>
      <c r="B16" s="452" t="s">
        <v>433</v>
      </c>
      <c r="C16" s="456">
        <v>3.4439143308435727E-2</v>
      </c>
      <c r="D16" s="546">
        <f>C16*'5. RWA '!$C$13</f>
        <v>17580002.574652139</v>
      </c>
    </row>
    <row r="17" spans="1:6" s="393" customFormat="1">
      <c r="A17" s="389">
        <v>3.3</v>
      </c>
      <c r="B17" s="452" t="s">
        <v>434</v>
      </c>
      <c r="C17" s="456">
        <v>7.6761151915362175E-2</v>
      </c>
      <c r="D17" s="546">
        <f>C17*'5. RWA '!$C$13</f>
        <v>39183937.771610774</v>
      </c>
    </row>
    <row r="18" spans="1:6" s="392" customFormat="1" ht="12.75" customHeight="1">
      <c r="A18" s="463"/>
      <c r="B18" s="464" t="s">
        <v>488</v>
      </c>
      <c r="C18" s="458" t="s">
        <v>417</v>
      </c>
      <c r="D18" s="462" t="s">
        <v>418</v>
      </c>
    </row>
    <row r="19" spans="1:6" s="393" customFormat="1">
      <c r="A19" s="390">
        <v>4</v>
      </c>
      <c r="B19" s="452" t="s">
        <v>428</v>
      </c>
      <c r="C19" s="456">
        <f>C7+C11+C12+C13+C15</f>
        <v>9.5742598786211511E-2</v>
      </c>
      <c r="D19" s="546">
        <f>C19*'5. RWA '!$C$13</f>
        <v>48873315.984988607</v>
      </c>
    </row>
    <row r="20" spans="1:6" s="393" customFormat="1">
      <c r="A20" s="390">
        <v>5</v>
      </c>
      <c r="B20" s="452" t="s">
        <v>144</v>
      </c>
      <c r="C20" s="456">
        <f>C8+C11+C12+C13+C16</f>
        <v>0.11943914330843572</v>
      </c>
      <c r="D20" s="546">
        <f>C20*'5. RWA '!$C$13</f>
        <v>60969589.982867636</v>
      </c>
    </row>
    <row r="21" spans="1:6" s="393" customFormat="1" ht="13.5" thickBot="1">
      <c r="A21" s="395" t="s">
        <v>414</v>
      </c>
      <c r="B21" s="396" t="s">
        <v>429</v>
      </c>
      <c r="C21" s="459">
        <f>C9+C11+C12+C13+C17</f>
        <v>0.18176115191536218</v>
      </c>
      <c r="D21" s="569">
        <f>C21*'5. RWA '!$C$13</f>
        <v>92782839.864112273</v>
      </c>
    </row>
    <row r="22" spans="1:6">
      <c r="F22" s="344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44" sqref="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33</v>
      </c>
      <c r="B1" s="3" t="str">
        <f>'Info '!C2</f>
        <v>JSC " Halyk Bank Georgia"</v>
      </c>
      <c r="E1" s="4"/>
      <c r="F1" s="4"/>
    </row>
    <row r="2" spans="1:6" s="104" customFormat="1" ht="15.75" customHeight="1">
      <c r="A2" s="2" t="s">
        <v>34</v>
      </c>
      <c r="B2" s="529">
        <f>'1. key ratios '!B2</f>
        <v>43465</v>
      </c>
    </row>
    <row r="3" spans="1:6" s="104" customFormat="1" ht="15.75" customHeight="1">
      <c r="A3" s="145"/>
    </row>
    <row r="4" spans="1:6" s="104" customFormat="1" ht="15.75" customHeight="1" thickBot="1">
      <c r="A4" s="104" t="s">
        <v>89</v>
      </c>
      <c r="B4" s="275" t="s">
        <v>296</v>
      </c>
      <c r="D4" s="56" t="s">
        <v>76</v>
      </c>
    </row>
    <row r="5" spans="1:6" ht="25.5">
      <c r="A5" s="146" t="s">
        <v>9</v>
      </c>
      <c r="B5" s="306" t="s">
        <v>350</v>
      </c>
      <c r="C5" s="147" t="s">
        <v>97</v>
      </c>
      <c r="D5" s="148" t="s">
        <v>98</v>
      </c>
    </row>
    <row r="6" spans="1:6">
      <c r="A6" s="110">
        <v>1</v>
      </c>
      <c r="B6" s="149" t="s">
        <v>38</v>
      </c>
      <c r="C6" s="150">
        <v>5401540</v>
      </c>
      <c r="D6" s="151"/>
      <c r="E6" s="152"/>
    </row>
    <row r="7" spans="1:6">
      <c r="A7" s="110">
        <v>2</v>
      </c>
      <c r="B7" s="153" t="s">
        <v>39</v>
      </c>
      <c r="C7" s="154">
        <v>30049160</v>
      </c>
      <c r="D7" s="155"/>
      <c r="E7" s="152"/>
    </row>
    <row r="8" spans="1:6">
      <c r="A8" s="110">
        <v>3</v>
      </c>
      <c r="B8" s="153" t="s">
        <v>40</v>
      </c>
      <c r="C8" s="154">
        <v>17597106</v>
      </c>
      <c r="D8" s="155"/>
      <c r="E8" s="152"/>
    </row>
    <row r="9" spans="1:6">
      <c r="A9" s="110">
        <v>4</v>
      </c>
      <c r="B9" s="153" t="s">
        <v>41</v>
      </c>
      <c r="C9" s="154"/>
      <c r="D9" s="155"/>
      <c r="E9" s="152"/>
    </row>
    <row r="10" spans="1:6">
      <c r="A10" s="110">
        <v>5</v>
      </c>
      <c r="B10" s="153" t="s">
        <v>42</v>
      </c>
      <c r="C10" s="154">
        <v>16216936</v>
      </c>
      <c r="D10" s="155"/>
      <c r="E10" s="152"/>
    </row>
    <row r="11" spans="1:6">
      <c r="A11" s="110">
        <v>6.1</v>
      </c>
      <c r="B11" s="276" t="s">
        <v>43</v>
      </c>
      <c r="C11" s="156">
        <v>406012742.56999999</v>
      </c>
      <c r="D11" s="157"/>
      <c r="E11" s="158"/>
    </row>
    <row r="12" spans="1:6">
      <c r="A12" s="110">
        <v>6.2</v>
      </c>
      <c r="B12" s="277" t="s">
        <v>44</v>
      </c>
      <c r="C12" s="156">
        <v>-18814174</v>
      </c>
      <c r="D12" s="157"/>
      <c r="E12" s="158"/>
    </row>
    <row r="13" spans="1:6">
      <c r="A13" s="110" t="s">
        <v>512</v>
      </c>
      <c r="B13" s="547" t="s">
        <v>513</v>
      </c>
      <c r="C13" s="156">
        <v>5750754.0134125007</v>
      </c>
      <c r="D13" s="161" t="s">
        <v>514</v>
      </c>
      <c r="E13" s="158"/>
    </row>
    <row r="14" spans="1:6">
      <c r="A14" s="110">
        <v>6</v>
      </c>
      <c r="B14" s="153" t="s">
        <v>45</v>
      </c>
      <c r="C14" s="159">
        <f>C11+C12</f>
        <v>387198568.56999999</v>
      </c>
      <c r="D14" s="157"/>
      <c r="E14" s="152"/>
    </row>
    <row r="15" spans="1:6">
      <c r="A15" s="110">
        <v>7</v>
      </c>
      <c r="B15" s="153" t="s">
        <v>46</v>
      </c>
      <c r="C15" s="154">
        <v>2348283</v>
      </c>
      <c r="D15" s="155"/>
      <c r="E15" s="152"/>
    </row>
    <row r="16" spans="1:6">
      <c r="A16" s="110">
        <v>8</v>
      </c>
      <c r="B16" s="304" t="s">
        <v>208</v>
      </c>
      <c r="C16" s="154">
        <v>492146</v>
      </c>
      <c r="D16" s="155"/>
      <c r="E16" s="152"/>
    </row>
    <row r="17" spans="1:5">
      <c r="A17" s="110">
        <v>9</v>
      </c>
      <c r="B17" s="153" t="s">
        <v>47</v>
      </c>
      <c r="C17" s="154">
        <v>54000</v>
      </c>
      <c r="D17" s="155"/>
      <c r="E17" s="152"/>
    </row>
    <row r="18" spans="1:5">
      <c r="A18" s="110">
        <v>9.1</v>
      </c>
      <c r="B18" s="160" t="s">
        <v>92</v>
      </c>
      <c r="C18" s="156"/>
      <c r="D18" s="155"/>
      <c r="E18" s="152"/>
    </row>
    <row r="19" spans="1:5">
      <c r="A19" s="110">
        <v>9.1999999999999993</v>
      </c>
      <c r="B19" s="160" t="s">
        <v>93</v>
      </c>
      <c r="C19" s="156"/>
      <c r="D19" s="155"/>
      <c r="E19" s="152"/>
    </row>
    <row r="20" spans="1:5">
      <c r="A20" s="110">
        <v>9.3000000000000007</v>
      </c>
      <c r="B20" s="278" t="s">
        <v>278</v>
      </c>
      <c r="C20" s="156"/>
      <c r="D20" s="155"/>
      <c r="E20" s="152"/>
    </row>
    <row r="21" spans="1:5">
      <c r="A21" s="110">
        <v>10</v>
      </c>
      <c r="B21" s="153" t="s">
        <v>48</v>
      </c>
      <c r="C21" s="154">
        <v>16995567</v>
      </c>
      <c r="D21" s="155"/>
      <c r="E21" s="152"/>
    </row>
    <row r="22" spans="1:5">
      <c r="A22" s="110">
        <v>10.1</v>
      </c>
      <c r="B22" s="160" t="s">
        <v>94</v>
      </c>
      <c r="C22" s="154">
        <v>3751037.0999999996</v>
      </c>
      <c r="D22" s="161" t="s">
        <v>96</v>
      </c>
      <c r="E22" s="152"/>
    </row>
    <row r="23" spans="1:5">
      <c r="A23" s="110">
        <v>11</v>
      </c>
      <c r="B23" s="162" t="s">
        <v>49</v>
      </c>
      <c r="C23" s="163">
        <v>1705012.7700000405</v>
      </c>
      <c r="D23" s="164"/>
      <c r="E23" s="152"/>
    </row>
    <row r="24" spans="1:5" ht="15">
      <c r="A24" s="110">
        <v>12</v>
      </c>
      <c r="B24" s="165" t="s">
        <v>50</v>
      </c>
      <c r="C24" s="166">
        <f>SUM(C6:C10,C14:C17,C21,C23)</f>
        <v>478058319.34000003</v>
      </c>
      <c r="D24" s="167"/>
      <c r="E24" s="168"/>
    </row>
    <row r="25" spans="1:5">
      <c r="A25" s="110">
        <v>13</v>
      </c>
      <c r="B25" s="153" t="s">
        <v>52</v>
      </c>
      <c r="C25" s="169">
        <v>38121107</v>
      </c>
      <c r="D25" s="170"/>
      <c r="E25" s="152"/>
    </row>
    <row r="26" spans="1:5">
      <c r="A26" s="110">
        <v>14</v>
      </c>
      <c r="B26" s="153" t="s">
        <v>53</v>
      </c>
      <c r="C26" s="154">
        <v>43836502.470000006</v>
      </c>
      <c r="D26" s="155"/>
      <c r="E26" s="152"/>
    </row>
    <row r="27" spans="1:5">
      <c r="A27" s="110">
        <v>15</v>
      </c>
      <c r="B27" s="153" t="s">
        <v>54</v>
      </c>
      <c r="C27" s="154">
        <v>6658890.0900000082</v>
      </c>
      <c r="D27" s="155"/>
      <c r="E27" s="152"/>
    </row>
    <row r="28" spans="1:5">
      <c r="A28" s="110">
        <v>16</v>
      </c>
      <c r="B28" s="153" t="s">
        <v>55</v>
      </c>
      <c r="C28" s="154">
        <v>35090112.120000005</v>
      </c>
      <c r="D28" s="155"/>
      <c r="E28" s="152"/>
    </row>
    <row r="29" spans="1:5">
      <c r="A29" s="110">
        <v>17</v>
      </c>
      <c r="B29" s="153" t="s">
        <v>56</v>
      </c>
      <c r="C29" s="154"/>
      <c r="D29" s="155"/>
      <c r="E29" s="152"/>
    </row>
    <row r="30" spans="1:5">
      <c r="A30" s="110">
        <v>18</v>
      </c>
      <c r="B30" s="153" t="s">
        <v>57</v>
      </c>
      <c r="C30" s="154">
        <v>227511000</v>
      </c>
      <c r="D30" s="155"/>
      <c r="E30" s="152"/>
    </row>
    <row r="31" spans="1:5">
      <c r="A31" s="110">
        <v>19</v>
      </c>
      <c r="B31" s="153" t="s">
        <v>58</v>
      </c>
      <c r="C31" s="154">
        <v>9612548</v>
      </c>
      <c r="D31" s="155"/>
      <c r="E31" s="152"/>
    </row>
    <row r="32" spans="1:5">
      <c r="A32" s="110">
        <v>20</v>
      </c>
      <c r="B32" s="153" t="s">
        <v>59</v>
      </c>
      <c r="C32" s="154">
        <v>4082418</v>
      </c>
      <c r="D32" s="155"/>
      <c r="E32" s="152"/>
    </row>
    <row r="33" spans="1:5">
      <c r="A33" s="110">
        <v>21</v>
      </c>
      <c r="B33" s="162" t="s">
        <v>60</v>
      </c>
      <c r="C33" s="163"/>
      <c r="D33" s="164"/>
      <c r="E33" s="152"/>
    </row>
    <row r="34" spans="1:5">
      <c r="A34" s="110">
        <v>21.1</v>
      </c>
      <c r="B34" s="171" t="s">
        <v>95</v>
      </c>
      <c r="C34" s="172">
        <v>26766000</v>
      </c>
      <c r="D34" s="173"/>
      <c r="E34" s="152"/>
    </row>
    <row r="35" spans="1:5" ht="15.75">
      <c r="A35" s="548">
        <v>21.1</v>
      </c>
      <c r="B35" s="549" t="s">
        <v>95</v>
      </c>
      <c r="C35" s="550">
        <v>16059600</v>
      </c>
      <c r="D35" s="551" t="s">
        <v>515</v>
      </c>
      <c r="E35" s="152"/>
    </row>
    <row r="36" spans="1:5" ht="15">
      <c r="A36" s="110">
        <v>22</v>
      </c>
      <c r="B36" s="165" t="s">
        <v>61</v>
      </c>
      <c r="C36" s="166">
        <f>SUM(C25:C34)</f>
        <v>391678577.68000001</v>
      </c>
      <c r="D36" s="167"/>
      <c r="E36" s="168"/>
    </row>
    <row r="37" spans="1:5">
      <c r="A37" s="110">
        <v>23</v>
      </c>
      <c r="B37" s="162" t="s">
        <v>63</v>
      </c>
      <c r="C37" s="154">
        <v>62000000</v>
      </c>
      <c r="D37" s="161" t="s">
        <v>516</v>
      </c>
      <c r="E37" s="152"/>
    </row>
    <row r="38" spans="1:5">
      <c r="A38" s="110">
        <v>24</v>
      </c>
      <c r="B38" s="162" t="s">
        <v>64</v>
      </c>
      <c r="C38" s="154"/>
      <c r="D38" s="155"/>
      <c r="E38" s="152"/>
    </row>
    <row r="39" spans="1:5">
      <c r="A39" s="110">
        <v>25</v>
      </c>
      <c r="B39" s="162" t="s">
        <v>65</v>
      </c>
      <c r="C39" s="154"/>
      <c r="D39" s="155"/>
      <c r="E39" s="152"/>
    </row>
    <row r="40" spans="1:5">
      <c r="A40" s="110">
        <v>26</v>
      </c>
      <c r="B40" s="162" t="s">
        <v>66</v>
      </c>
      <c r="C40" s="154"/>
      <c r="D40" s="155"/>
      <c r="E40" s="152"/>
    </row>
    <row r="41" spans="1:5">
      <c r="A41" s="110">
        <v>27</v>
      </c>
      <c r="B41" s="162" t="s">
        <v>67</v>
      </c>
      <c r="C41" s="154"/>
      <c r="D41" s="155"/>
      <c r="E41" s="152"/>
    </row>
    <row r="42" spans="1:5">
      <c r="A42" s="110">
        <v>28</v>
      </c>
      <c r="B42" s="162" t="s">
        <v>68</v>
      </c>
      <c r="C42" s="154">
        <v>22765451.770000003</v>
      </c>
      <c r="D42" s="161" t="s">
        <v>517</v>
      </c>
      <c r="E42" s="152"/>
    </row>
    <row r="43" spans="1:5">
      <c r="A43" s="110">
        <v>29</v>
      </c>
      <c r="B43" s="162" t="s">
        <v>69</v>
      </c>
      <c r="C43" s="154">
        <v>1614289.89</v>
      </c>
      <c r="D43" s="161" t="s">
        <v>518</v>
      </c>
      <c r="E43" s="152"/>
    </row>
    <row r="44" spans="1:5" ht="15.75" thickBot="1">
      <c r="A44" s="174">
        <v>30</v>
      </c>
      <c r="B44" s="175" t="s">
        <v>276</v>
      </c>
      <c r="C44" s="176">
        <f>SUM(C37:C43)</f>
        <v>86379741.660000011</v>
      </c>
      <c r="D44" s="177"/>
      <c r="E44" s="1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33</v>
      </c>
      <c r="B1" s="4" t="str">
        <f>'Info '!C2</f>
        <v>JSC " Halyk Bank Georgia"</v>
      </c>
    </row>
    <row r="2" spans="1:19">
      <c r="A2" s="2" t="s">
        <v>34</v>
      </c>
      <c r="B2" s="526">
        <f>'1. key ratios '!B2</f>
        <v>43465</v>
      </c>
    </row>
    <row r="4" spans="1:19" ht="26.25" thickBot="1">
      <c r="A4" s="4" t="s">
        <v>258</v>
      </c>
      <c r="B4" s="328" t="s">
        <v>385</v>
      </c>
    </row>
    <row r="5" spans="1:19" s="314" customFormat="1">
      <c r="A5" s="309"/>
      <c r="B5" s="310"/>
      <c r="C5" s="311" t="s">
        <v>0</v>
      </c>
      <c r="D5" s="311" t="s">
        <v>1</v>
      </c>
      <c r="E5" s="311" t="s">
        <v>2</v>
      </c>
      <c r="F5" s="311" t="s">
        <v>3</v>
      </c>
      <c r="G5" s="311" t="s">
        <v>4</v>
      </c>
      <c r="H5" s="311" t="s">
        <v>8</v>
      </c>
      <c r="I5" s="311" t="s">
        <v>11</v>
      </c>
      <c r="J5" s="311" t="s">
        <v>12</v>
      </c>
      <c r="K5" s="311" t="s">
        <v>13</v>
      </c>
      <c r="L5" s="311" t="s">
        <v>14</v>
      </c>
      <c r="M5" s="311" t="s">
        <v>15</v>
      </c>
      <c r="N5" s="311" t="s">
        <v>16</v>
      </c>
      <c r="O5" s="311" t="s">
        <v>368</v>
      </c>
      <c r="P5" s="311" t="s">
        <v>369</v>
      </c>
      <c r="Q5" s="311" t="s">
        <v>370</v>
      </c>
      <c r="R5" s="312" t="s">
        <v>371</v>
      </c>
      <c r="S5" s="313" t="s">
        <v>372</v>
      </c>
    </row>
    <row r="6" spans="1:19" s="314" customFormat="1" ht="99" customHeight="1">
      <c r="A6" s="315"/>
      <c r="B6" s="499" t="s">
        <v>373</v>
      </c>
      <c r="C6" s="495">
        <v>0</v>
      </c>
      <c r="D6" s="496"/>
      <c r="E6" s="495">
        <v>0.2</v>
      </c>
      <c r="F6" s="496"/>
      <c r="G6" s="495">
        <v>0.35</v>
      </c>
      <c r="H6" s="496"/>
      <c r="I6" s="495">
        <v>0.5</v>
      </c>
      <c r="J6" s="496"/>
      <c r="K6" s="495">
        <v>0.75</v>
      </c>
      <c r="L6" s="496"/>
      <c r="M6" s="495">
        <v>1</v>
      </c>
      <c r="N6" s="496"/>
      <c r="O6" s="495">
        <v>1.5</v>
      </c>
      <c r="P6" s="496"/>
      <c r="Q6" s="495">
        <v>2.5</v>
      </c>
      <c r="R6" s="496"/>
      <c r="S6" s="497" t="s">
        <v>257</v>
      </c>
    </row>
    <row r="7" spans="1:19" s="314" customFormat="1" ht="30.75" customHeight="1">
      <c r="A7" s="315"/>
      <c r="B7" s="500"/>
      <c r="C7" s="305" t="s">
        <v>260</v>
      </c>
      <c r="D7" s="305" t="s">
        <v>259</v>
      </c>
      <c r="E7" s="305" t="s">
        <v>260</v>
      </c>
      <c r="F7" s="305" t="s">
        <v>259</v>
      </c>
      <c r="G7" s="305" t="s">
        <v>260</v>
      </c>
      <c r="H7" s="305" t="s">
        <v>259</v>
      </c>
      <c r="I7" s="305" t="s">
        <v>260</v>
      </c>
      <c r="J7" s="305" t="s">
        <v>259</v>
      </c>
      <c r="K7" s="305" t="s">
        <v>260</v>
      </c>
      <c r="L7" s="305" t="s">
        <v>259</v>
      </c>
      <c r="M7" s="305" t="s">
        <v>260</v>
      </c>
      <c r="N7" s="305" t="s">
        <v>259</v>
      </c>
      <c r="O7" s="305" t="s">
        <v>260</v>
      </c>
      <c r="P7" s="305" t="s">
        <v>259</v>
      </c>
      <c r="Q7" s="305" t="s">
        <v>260</v>
      </c>
      <c r="R7" s="305" t="s">
        <v>259</v>
      </c>
      <c r="S7" s="498"/>
    </row>
    <row r="8" spans="1:19" s="180" customFormat="1">
      <c r="A8" s="178">
        <v>1</v>
      </c>
      <c r="B8" s="1" t="s">
        <v>100</v>
      </c>
      <c r="C8" s="179">
        <v>19660375</v>
      </c>
      <c r="D8" s="179"/>
      <c r="E8" s="179"/>
      <c r="F8" s="179"/>
      <c r="G8" s="179"/>
      <c r="H8" s="179"/>
      <c r="I8" s="179"/>
      <c r="J8" s="179"/>
      <c r="K8" s="179"/>
      <c r="L8" s="179"/>
      <c r="M8" s="179">
        <v>26605721</v>
      </c>
      <c r="N8" s="179"/>
      <c r="O8" s="179"/>
      <c r="P8" s="179"/>
      <c r="Q8" s="179"/>
      <c r="R8" s="179"/>
      <c r="S8" s="329">
        <v>26605721</v>
      </c>
    </row>
    <row r="9" spans="1:19" s="180" customFormat="1">
      <c r="A9" s="178">
        <v>2</v>
      </c>
      <c r="B9" s="1" t="s">
        <v>101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329">
        <v>0</v>
      </c>
    </row>
    <row r="10" spans="1:19" s="180" customFormat="1">
      <c r="A10" s="178">
        <v>3</v>
      </c>
      <c r="B10" s="1" t="s">
        <v>279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329">
        <v>0</v>
      </c>
    </row>
    <row r="11" spans="1:19" s="180" customFormat="1">
      <c r="A11" s="178">
        <v>4</v>
      </c>
      <c r="B11" s="1" t="s">
        <v>102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329">
        <v>0</v>
      </c>
    </row>
    <row r="12" spans="1:19" s="180" customFormat="1">
      <c r="A12" s="178">
        <v>5</v>
      </c>
      <c r="B12" s="1" t="s">
        <v>103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329">
        <v>0</v>
      </c>
    </row>
    <row r="13" spans="1:19" s="180" customFormat="1">
      <c r="A13" s="178">
        <v>6</v>
      </c>
      <c r="B13" s="1" t="s">
        <v>104</v>
      </c>
      <c r="C13" s="179"/>
      <c r="D13" s="179"/>
      <c r="E13" s="179">
        <v>2539790.9999999991</v>
      </c>
      <c r="F13" s="179"/>
      <c r="G13" s="179"/>
      <c r="H13" s="179"/>
      <c r="I13" s="179">
        <v>15028002.880000001</v>
      </c>
      <c r="J13" s="179"/>
      <c r="K13" s="179"/>
      <c r="L13" s="179"/>
      <c r="M13" s="179">
        <v>29312.12</v>
      </c>
      <c r="N13" s="179"/>
      <c r="O13" s="179"/>
      <c r="P13" s="179"/>
      <c r="Q13" s="179"/>
      <c r="R13" s="179"/>
      <c r="S13" s="329">
        <v>8051271.7600000007</v>
      </c>
    </row>
    <row r="14" spans="1:19" s="180" customFormat="1">
      <c r="A14" s="178">
        <v>7</v>
      </c>
      <c r="B14" s="1" t="s">
        <v>105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>
        <v>297962868.16000009</v>
      </c>
      <c r="N14" s="179">
        <v>16600474.940000001</v>
      </c>
      <c r="O14" s="179"/>
      <c r="P14" s="179"/>
      <c r="Q14" s="179"/>
      <c r="R14" s="179"/>
      <c r="S14" s="329">
        <v>314563343.10000008</v>
      </c>
    </row>
    <row r="15" spans="1:19" s="180" customFormat="1">
      <c r="A15" s="178">
        <v>8</v>
      </c>
      <c r="B15" s="1" t="s">
        <v>106</v>
      </c>
      <c r="C15" s="179"/>
      <c r="D15" s="179"/>
      <c r="E15" s="179"/>
      <c r="F15" s="179"/>
      <c r="G15" s="179"/>
      <c r="H15" s="179"/>
      <c r="I15" s="179" t="s">
        <v>7</v>
      </c>
      <c r="J15" s="179"/>
      <c r="K15" s="179"/>
      <c r="L15" s="179"/>
      <c r="M15" s="179"/>
      <c r="N15" s="179"/>
      <c r="O15" s="179"/>
      <c r="P15" s="179"/>
      <c r="Q15" s="179"/>
      <c r="R15" s="179"/>
      <c r="S15" s="329">
        <v>0</v>
      </c>
    </row>
    <row r="16" spans="1:19" s="180" customFormat="1">
      <c r="A16" s="178">
        <v>9</v>
      </c>
      <c r="B16" s="1" t="s">
        <v>107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29">
        <v>0</v>
      </c>
    </row>
    <row r="17" spans="1:19" s="180" customFormat="1">
      <c r="A17" s="178">
        <v>10</v>
      </c>
      <c r="B17" s="1" t="s">
        <v>108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>
        <v>5493527.8099999996</v>
      </c>
      <c r="N17" s="179">
        <v>3745</v>
      </c>
      <c r="O17" s="179">
        <v>0</v>
      </c>
      <c r="P17" s="179"/>
      <c r="Q17" s="179"/>
      <c r="R17" s="179"/>
      <c r="S17" s="329">
        <v>5497272.8099999996</v>
      </c>
    </row>
    <row r="18" spans="1:19" s="180" customFormat="1">
      <c r="A18" s="178">
        <v>11</v>
      </c>
      <c r="B18" s="1" t="s">
        <v>109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>
        <v>16913980.120000005</v>
      </c>
      <c r="N18" s="179">
        <v>42979</v>
      </c>
      <c r="O18" s="179">
        <v>914117.2200000002</v>
      </c>
      <c r="P18" s="179"/>
      <c r="Q18" s="179"/>
      <c r="R18" s="179"/>
      <c r="S18" s="329">
        <v>18328134.950000007</v>
      </c>
    </row>
    <row r="19" spans="1:19" s="180" customFormat="1">
      <c r="A19" s="178">
        <v>12</v>
      </c>
      <c r="B19" s="1" t="s">
        <v>110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329">
        <v>0</v>
      </c>
    </row>
    <row r="20" spans="1:19" s="180" customFormat="1">
      <c r="A20" s="178">
        <v>13</v>
      </c>
      <c r="B20" s="1" t="s">
        <v>256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329">
        <v>0</v>
      </c>
    </row>
    <row r="21" spans="1:19" s="180" customFormat="1">
      <c r="A21" s="178">
        <v>14</v>
      </c>
      <c r="B21" s="1" t="s">
        <v>112</v>
      </c>
      <c r="C21" s="179">
        <v>5401540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>
        <v>90744369.929999977</v>
      </c>
      <c r="N21" s="179">
        <v>954549</v>
      </c>
      <c r="O21" s="179"/>
      <c r="P21" s="179"/>
      <c r="Q21" s="179"/>
      <c r="R21" s="179"/>
      <c r="S21" s="329">
        <v>91698918.929999977</v>
      </c>
    </row>
    <row r="22" spans="1:19" ht="13.5" thickBot="1">
      <c r="A22" s="181"/>
      <c r="B22" s="182" t="s">
        <v>113</v>
      </c>
      <c r="C22" s="183">
        <f>SUM(C8:C21)</f>
        <v>25061915</v>
      </c>
      <c r="D22" s="183">
        <f t="shared" ref="D22:J22" si="0">SUM(D8:D21)</f>
        <v>0</v>
      </c>
      <c r="E22" s="183">
        <f t="shared" si="0"/>
        <v>2539790.9999999991</v>
      </c>
      <c r="F22" s="183">
        <f t="shared" si="0"/>
        <v>0</v>
      </c>
      <c r="G22" s="183">
        <f t="shared" si="0"/>
        <v>0</v>
      </c>
      <c r="H22" s="183">
        <f t="shared" si="0"/>
        <v>0</v>
      </c>
      <c r="I22" s="183">
        <f t="shared" si="0"/>
        <v>15028002.880000001</v>
      </c>
      <c r="J22" s="183">
        <f t="shared" si="0"/>
        <v>0</v>
      </c>
      <c r="K22" s="183">
        <f t="shared" ref="K22:S22" si="1">SUM(K8:K21)</f>
        <v>0</v>
      </c>
      <c r="L22" s="183">
        <f t="shared" si="1"/>
        <v>0</v>
      </c>
      <c r="M22" s="183">
        <f t="shared" si="1"/>
        <v>437749779.1400001</v>
      </c>
      <c r="N22" s="183">
        <f t="shared" si="1"/>
        <v>17601747.940000001</v>
      </c>
      <c r="O22" s="183">
        <f t="shared" si="1"/>
        <v>914117.2200000002</v>
      </c>
      <c r="P22" s="183">
        <f t="shared" si="1"/>
        <v>0</v>
      </c>
      <c r="Q22" s="183">
        <f t="shared" si="1"/>
        <v>0</v>
      </c>
      <c r="R22" s="183">
        <f t="shared" si="1"/>
        <v>0</v>
      </c>
      <c r="S22" s="330">
        <f t="shared" si="1"/>
        <v>464744662.55000007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33</v>
      </c>
      <c r="B1" s="4" t="str">
        <f>'Info '!C2</f>
        <v>JSC " Halyk Bank Georgia"</v>
      </c>
    </row>
    <row r="2" spans="1:22">
      <c r="A2" s="2" t="s">
        <v>34</v>
      </c>
      <c r="B2" s="526">
        <f>'1. key ratios '!B2</f>
        <v>43465</v>
      </c>
    </row>
    <row r="4" spans="1:22" ht="13.5" thickBot="1">
      <c r="A4" s="4" t="s">
        <v>376</v>
      </c>
      <c r="B4" s="184" t="s">
        <v>99</v>
      </c>
      <c r="V4" s="56" t="s">
        <v>76</v>
      </c>
    </row>
    <row r="5" spans="1:22" ht="12.75" customHeight="1">
      <c r="A5" s="185"/>
      <c r="B5" s="186"/>
      <c r="C5" s="501" t="s">
        <v>287</v>
      </c>
      <c r="D5" s="502"/>
      <c r="E5" s="502"/>
      <c r="F5" s="502"/>
      <c r="G5" s="502"/>
      <c r="H5" s="502"/>
      <c r="I5" s="502"/>
      <c r="J5" s="502"/>
      <c r="K5" s="502"/>
      <c r="L5" s="503"/>
      <c r="M5" s="504" t="s">
        <v>288</v>
      </c>
      <c r="N5" s="505"/>
      <c r="O5" s="505"/>
      <c r="P5" s="505"/>
      <c r="Q5" s="505"/>
      <c r="R5" s="505"/>
      <c r="S5" s="506"/>
      <c r="T5" s="509" t="s">
        <v>374</v>
      </c>
      <c r="U5" s="509" t="s">
        <v>375</v>
      </c>
      <c r="V5" s="507" t="s">
        <v>125</v>
      </c>
    </row>
    <row r="6" spans="1:22" s="116" customFormat="1" ht="102">
      <c r="A6" s="113"/>
      <c r="B6" s="187"/>
      <c r="C6" s="188" t="s">
        <v>114</v>
      </c>
      <c r="D6" s="281" t="s">
        <v>115</v>
      </c>
      <c r="E6" s="215" t="s">
        <v>290</v>
      </c>
      <c r="F6" s="215" t="s">
        <v>291</v>
      </c>
      <c r="G6" s="281" t="s">
        <v>294</v>
      </c>
      <c r="H6" s="281" t="s">
        <v>289</v>
      </c>
      <c r="I6" s="281" t="s">
        <v>116</v>
      </c>
      <c r="J6" s="281" t="s">
        <v>117</v>
      </c>
      <c r="K6" s="189" t="s">
        <v>118</v>
      </c>
      <c r="L6" s="190" t="s">
        <v>119</v>
      </c>
      <c r="M6" s="188" t="s">
        <v>292</v>
      </c>
      <c r="N6" s="189" t="s">
        <v>120</v>
      </c>
      <c r="O6" s="189" t="s">
        <v>121</v>
      </c>
      <c r="P6" s="189" t="s">
        <v>122</v>
      </c>
      <c r="Q6" s="189" t="s">
        <v>123</v>
      </c>
      <c r="R6" s="189" t="s">
        <v>124</v>
      </c>
      <c r="S6" s="307" t="s">
        <v>293</v>
      </c>
      <c r="T6" s="510"/>
      <c r="U6" s="510"/>
      <c r="V6" s="508"/>
    </row>
    <row r="7" spans="1:22" s="180" customFormat="1">
      <c r="A7" s="191">
        <v>1</v>
      </c>
      <c r="B7" s="1" t="s">
        <v>100</v>
      </c>
      <c r="C7" s="192"/>
      <c r="D7" s="179"/>
      <c r="E7" s="179"/>
      <c r="F7" s="179"/>
      <c r="G7" s="179"/>
      <c r="H7" s="179"/>
      <c r="I7" s="179"/>
      <c r="J7" s="179"/>
      <c r="K7" s="179"/>
      <c r="L7" s="193"/>
      <c r="M7" s="192"/>
      <c r="N7" s="179"/>
      <c r="O7" s="179"/>
      <c r="P7" s="179"/>
      <c r="Q7" s="179"/>
      <c r="R7" s="179"/>
      <c r="S7" s="193"/>
      <c r="T7" s="316">
        <v>0</v>
      </c>
      <c r="U7" s="316"/>
      <c r="V7" s="194">
        <f>SUM(C7:S7)</f>
        <v>0</v>
      </c>
    </row>
    <row r="8" spans="1:22" s="180" customFormat="1">
      <c r="A8" s="191">
        <v>2</v>
      </c>
      <c r="B8" s="1" t="s">
        <v>101</v>
      </c>
      <c r="C8" s="192"/>
      <c r="D8" s="179"/>
      <c r="E8" s="179"/>
      <c r="F8" s="179"/>
      <c r="G8" s="179"/>
      <c r="H8" s="179"/>
      <c r="I8" s="179"/>
      <c r="J8" s="179"/>
      <c r="K8" s="179"/>
      <c r="L8" s="193"/>
      <c r="M8" s="192"/>
      <c r="N8" s="179"/>
      <c r="O8" s="179"/>
      <c r="P8" s="179"/>
      <c r="Q8" s="179"/>
      <c r="R8" s="179"/>
      <c r="S8" s="193"/>
      <c r="T8" s="316">
        <v>0</v>
      </c>
      <c r="U8" s="316"/>
      <c r="V8" s="194">
        <f t="shared" ref="V8:V20" si="0">SUM(C8:S8)</f>
        <v>0</v>
      </c>
    </row>
    <row r="9" spans="1:22" s="180" customFormat="1">
      <c r="A9" s="191">
        <v>3</v>
      </c>
      <c r="B9" s="1" t="s">
        <v>280</v>
      </c>
      <c r="C9" s="192"/>
      <c r="D9" s="179"/>
      <c r="E9" s="179"/>
      <c r="F9" s="179"/>
      <c r="G9" s="179"/>
      <c r="H9" s="179"/>
      <c r="I9" s="179"/>
      <c r="J9" s="179"/>
      <c r="K9" s="179"/>
      <c r="L9" s="193"/>
      <c r="M9" s="192"/>
      <c r="N9" s="179"/>
      <c r="O9" s="179"/>
      <c r="P9" s="179"/>
      <c r="Q9" s="179"/>
      <c r="R9" s="179"/>
      <c r="S9" s="193"/>
      <c r="T9" s="316">
        <v>0</v>
      </c>
      <c r="U9" s="316"/>
      <c r="V9" s="194">
        <f t="shared" si="0"/>
        <v>0</v>
      </c>
    </row>
    <row r="10" spans="1:22" s="180" customFormat="1">
      <c r="A10" s="191">
        <v>4</v>
      </c>
      <c r="B10" s="1" t="s">
        <v>102</v>
      </c>
      <c r="C10" s="192"/>
      <c r="D10" s="179"/>
      <c r="E10" s="179"/>
      <c r="F10" s="179"/>
      <c r="G10" s="179"/>
      <c r="H10" s="179"/>
      <c r="I10" s="179"/>
      <c r="J10" s="179"/>
      <c r="K10" s="179"/>
      <c r="L10" s="193"/>
      <c r="M10" s="192"/>
      <c r="N10" s="179"/>
      <c r="O10" s="179"/>
      <c r="P10" s="179"/>
      <c r="Q10" s="179"/>
      <c r="R10" s="179"/>
      <c r="S10" s="193"/>
      <c r="T10" s="316">
        <v>0</v>
      </c>
      <c r="U10" s="316"/>
      <c r="V10" s="194">
        <f t="shared" si="0"/>
        <v>0</v>
      </c>
    </row>
    <row r="11" spans="1:22" s="180" customFormat="1">
      <c r="A11" s="191">
        <v>5</v>
      </c>
      <c r="B11" s="1" t="s">
        <v>103</v>
      </c>
      <c r="C11" s="192"/>
      <c r="D11" s="179"/>
      <c r="E11" s="179"/>
      <c r="F11" s="179"/>
      <c r="G11" s="179"/>
      <c r="H11" s="179"/>
      <c r="I11" s="179"/>
      <c r="J11" s="179"/>
      <c r="K11" s="179"/>
      <c r="L11" s="193"/>
      <c r="M11" s="192"/>
      <c r="N11" s="179"/>
      <c r="O11" s="179"/>
      <c r="P11" s="179"/>
      <c r="Q11" s="179"/>
      <c r="R11" s="179"/>
      <c r="S11" s="193"/>
      <c r="T11" s="316">
        <v>0</v>
      </c>
      <c r="U11" s="316"/>
      <c r="V11" s="194">
        <f t="shared" si="0"/>
        <v>0</v>
      </c>
    </row>
    <row r="12" spans="1:22" s="180" customFormat="1">
      <c r="A12" s="191">
        <v>6</v>
      </c>
      <c r="B12" s="1" t="s">
        <v>104</v>
      </c>
      <c r="C12" s="192"/>
      <c r="D12" s="179"/>
      <c r="E12" s="179"/>
      <c r="F12" s="179"/>
      <c r="G12" s="179"/>
      <c r="H12" s="179"/>
      <c r="I12" s="179"/>
      <c r="J12" s="179"/>
      <c r="K12" s="179"/>
      <c r="L12" s="193"/>
      <c r="M12" s="192"/>
      <c r="N12" s="179"/>
      <c r="O12" s="179"/>
      <c r="P12" s="179"/>
      <c r="Q12" s="179"/>
      <c r="R12" s="179"/>
      <c r="S12" s="193"/>
      <c r="T12" s="316">
        <v>0</v>
      </c>
      <c r="U12" s="316"/>
      <c r="V12" s="194">
        <f t="shared" si="0"/>
        <v>0</v>
      </c>
    </row>
    <row r="13" spans="1:22" s="180" customFormat="1">
      <c r="A13" s="191">
        <v>7</v>
      </c>
      <c r="B13" s="1" t="s">
        <v>105</v>
      </c>
      <c r="C13" s="192"/>
      <c r="D13" s="179">
        <v>3514183.6749999998</v>
      </c>
      <c r="E13" s="179"/>
      <c r="F13" s="179"/>
      <c r="G13" s="179"/>
      <c r="H13" s="179"/>
      <c r="I13" s="179"/>
      <c r="J13" s="179"/>
      <c r="K13" s="179"/>
      <c r="L13" s="193"/>
      <c r="M13" s="192"/>
      <c r="N13" s="179"/>
      <c r="O13" s="179"/>
      <c r="P13" s="179"/>
      <c r="Q13" s="179"/>
      <c r="R13" s="179"/>
      <c r="S13" s="193"/>
      <c r="T13" s="316">
        <v>2487342.54</v>
      </c>
      <c r="U13" s="316">
        <v>1026841.135</v>
      </c>
      <c r="V13" s="194">
        <f t="shared" si="0"/>
        <v>3514183.6749999998</v>
      </c>
    </row>
    <row r="14" spans="1:22" s="180" customFormat="1">
      <c r="A14" s="191">
        <v>8</v>
      </c>
      <c r="B14" s="1" t="s">
        <v>106</v>
      </c>
      <c r="C14" s="192"/>
      <c r="D14" s="179"/>
      <c r="E14" s="179"/>
      <c r="F14" s="179"/>
      <c r="G14" s="179"/>
      <c r="H14" s="179"/>
      <c r="I14" s="179"/>
      <c r="J14" s="179"/>
      <c r="K14" s="179"/>
      <c r="L14" s="193"/>
      <c r="M14" s="192"/>
      <c r="N14" s="179"/>
      <c r="O14" s="179"/>
      <c r="P14" s="179"/>
      <c r="Q14" s="179"/>
      <c r="R14" s="179"/>
      <c r="S14" s="193"/>
      <c r="T14" s="316">
        <v>0</v>
      </c>
      <c r="U14" s="316"/>
      <c r="V14" s="194">
        <f t="shared" si="0"/>
        <v>0</v>
      </c>
    </row>
    <row r="15" spans="1:22" s="180" customFormat="1">
      <c r="A15" s="191">
        <v>9</v>
      </c>
      <c r="B15" s="1" t="s">
        <v>107</v>
      </c>
      <c r="C15" s="192"/>
      <c r="D15" s="179"/>
      <c r="E15" s="179"/>
      <c r="F15" s="179"/>
      <c r="G15" s="179"/>
      <c r="H15" s="179"/>
      <c r="I15" s="179"/>
      <c r="J15" s="179"/>
      <c r="K15" s="179"/>
      <c r="L15" s="193"/>
      <c r="M15" s="192"/>
      <c r="N15" s="179"/>
      <c r="O15" s="179"/>
      <c r="P15" s="179"/>
      <c r="Q15" s="179"/>
      <c r="R15" s="179"/>
      <c r="S15" s="193"/>
      <c r="T15" s="316">
        <v>0</v>
      </c>
      <c r="U15" s="316"/>
      <c r="V15" s="194">
        <f t="shared" si="0"/>
        <v>0</v>
      </c>
    </row>
    <row r="16" spans="1:22" s="180" customFormat="1">
      <c r="A16" s="191">
        <v>10</v>
      </c>
      <c r="B16" s="1" t="s">
        <v>108</v>
      </c>
      <c r="C16" s="192"/>
      <c r="D16" s="179"/>
      <c r="E16" s="179"/>
      <c r="F16" s="179"/>
      <c r="G16" s="179"/>
      <c r="H16" s="179"/>
      <c r="I16" s="179"/>
      <c r="J16" s="179"/>
      <c r="K16" s="179"/>
      <c r="L16" s="193"/>
      <c r="M16" s="192"/>
      <c r="N16" s="179"/>
      <c r="O16" s="179"/>
      <c r="P16" s="179"/>
      <c r="Q16" s="179"/>
      <c r="R16" s="179"/>
      <c r="S16" s="193"/>
      <c r="T16" s="316">
        <v>0</v>
      </c>
      <c r="U16" s="316"/>
      <c r="V16" s="194">
        <f t="shared" si="0"/>
        <v>0</v>
      </c>
    </row>
    <row r="17" spans="1:22" s="180" customFormat="1">
      <c r="A17" s="191">
        <v>11</v>
      </c>
      <c r="B17" s="1" t="s">
        <v>109</v>
      </c>
      <c r="C17" s="192"/>
      <c r="D17" s="179"/>
      <c r="E17" s="179"/>
      <c r="F17" s="179"/>
      <c r="G17" s="179"/>
      <c r="H17" s="179"/>
      <c r="I17" s="179"/>
      <c r="J17" s="179"/>
      <c r="K17" s="179"/>
      <c r="L17" s="193"/>
      <c r="M17" s="192"/>
      <c r="N17" s="179"/>
      <c r="O17" s="179"/>
      <c r="P17" s="179"/>
      <c r="Q17" s="179"/>
      <c r="R17" s="179"/>
      <c r="S17" s="193"/>
      <c r="T17" s="316">
        <v>0</v>
      </c>
      <c r="U17" s="316"/>
      <c r="V17" s="194">
        <f t="shared" si="0"/>
        <v>0</v>
      </c>
    </row>
    <row r="18" spans="1:22" s="180" customFormat="1">
      <c r="A18" s="191">
        <v>12</v>
      </c>
      <c r="B18" s="1" t="s">
        <v>110</v>
      </c>
      <c r="C18" s="192"/>
      <c r="D18" s="179"/>
      <c r="E18" s="179"/>
      <c r="F18" s="179"/>
      <c r="G18" s="179"/>
      <c r="H18" s="179"/>
      <c r="I18" s="179"/>
      <c r="J18" s="179"/>
      <c r="K18" s="179"/>
      <c r="L18" s="193"/>
      <c r="M18" s="192"/>
      <c r="N18" s="179"/>
      <c r="O18" s="179"/>
      <c r="P18" s="179"/>
      <c r="Q18" s="179"/>
      <c r="R18" s="179"/>
      <c r="S18" s="193"/>
      <c r="T18" s="316">
        <v>0</v>
      </c>
      <c r="U18" s="316"/>
      <c r="V18" s="194">
        <f t="shared" si="0"/>
        <v>0</v>
      </c>
    </row>
    <row r="19" spans="1:22" s="180" customFormat="1">
      <c r="A19" s="191">
        <v>13</v>
      </c>
      <c r="B19" s="1" t="s">
        <v>111</v>
      </c>
      <c r="C19" s="192"/>
      <c r="D19" s="179"/>
      <c r="E19" s="179"/>
      <c r="F19" s="179"/>
      <c r="G19" s="179"/>
      <c r="H19" s="179"/>
      <c r="I19" s="179"/>
      <c r="J19" s="179"/>
      <c r="K19" s="179"/>
      <c r="L19" s="193"/>
      <c r="M19" s="192"/>
      <c r="N19" s="179"/>
      <c r="O19" s="179"/>
      <c r="P19" s="179"/>
      <c r="Q19" s="179"/>
      <c r="R19" s="179"/>
      <c r="S19" s="193"/>
      <c r="T19" s="316">
        <v>0</v>
      </c>
      <c r="U19" s="316"/>
      <c r="V19" s="194">
        <f t="shared" si="0"/>
        <v>0</v>
      </c>
    </row>
    <row r="20" spans="1:22" s="180" customFormat="1">
      <c r="A20" s="191">
        <v>14</v>
      </c>
      <c r="B20" s="1" t="s">
        <v>112</v>
      </c>
      <c r="C20" s="192"/>
      <c r="D20" s="179">
        <v>1170157.6000000001</v>
      </c>
      <c r="E20" s="179"/>
      <c r="F20" s="179"/>
      <c r="G20" s="179"/>
      <c r="H20" s="179"/>
      <c r="I20" s="179"/>
      <c r="J20" s="179"/>
      <c r="K20" s="179"/>
      <c r="L20" s="193"/>
      <c r="M20" s="192"/>
      <c r="N20" s="179"/>
      <c r="O20" s="179"/>
      <c r="P20" s="179"/>
      <c r="Q20" s="179"/>
      <c r="R20" s="179"/>
      <c r="S20" s="193"/>
      <c r="T20" s="316">
        <v>1170157.6000000001</v>
      </c>
      <c r="U20" s="316"/>
      <c r="V20" s="194">
        <f t="shared" si="0"/>
        <v>1170157.6000000001</v>
      </c>
    </row>
    <row r="21" spans="1:22" ht="13.5" thickBot="1">
      <c r="A21" s="181"/>
      <c r="B21" s="195" t="s">
        <v>113</v>
      </c>
      <c r="C21" s="196">
        <f>SUM(C7:C20)</f>
        <v>0</v>
      </c>
      <c r="D21" s="183">
        <f t="shared" ref="D21:V21" si="1">SUM(D7:D20)</f>
        <v>4684341.2750000004</v>
      </c>
      <c r="E21" s="183">
        <f t="shared" si="1"/>
        <v>0</v>
      </c>
      <c r="F21" s="183">
        <f t="shared" si="1"/>
        <v>0</v>
      </c>
      <c r="G21" s="183">
        <f t="shared" si="1"/>
        <v>0</v>
      </c>
      <c r="H21" s="183">
        <f t="shared" si="1"/>
        <v>0</v>
      </c>
      <c r="I21" s="183">
        <f t="shared" si="1"/>
        <v>0</v>
      </c>
      <c r="J21" s="183">
        <f t="shared" si="1"/>
        <v>0</v>
      </c>
      <c r="K21" s="183">
        <f t="shared" si="1"/>
        <v>0</v>
      </c>
      <c r="L21" s="197">
        <f t="shared" si="1"/>
        <v>0</v>
      </c>
      <c r="M21" s="196">
        <f t="shared" si="1"/>
        <v>0</v>
      </c>
      <c r="N21" s="183">
        <f t="shared" si="1"/>
        <v>0</v>
      </c>
      <c r="O21" s="183">
        <f t="shared" si="1"/>
        <v>0</v>
      </c>
      <c r="P21" s="183">
        <f t="shared" si="1"/>
        <v>0</v>
      </c>
      <c r="Q21" s="183">
        <f t="shared" si="1"/>
        <v>0</v>
      </c>
      <c r="R21" s="183">
        <f t="shared" si="1"/>
        <v>0</v>
      </c>
      <c r="S21" s="197">
        <f>SUM(S7:S20)</f>
        <v>0</v>
      </c>
      <c r="T21" s="197">
        <f>SUM(T7:T20)</f>
        <v>3657500.14</v>
      </c>
      <c r="U21" s="197">
        <f t="shared" ref="U21" si="2">SUM(U7:U20)</f>
        <v>1026841.135</v>
      </c>
      <c r="V21" s="198">
        <f t="shared" si="1"/>
        <v>4684341.2750000004</v>
      </c>
    </row>
    <row r="24" spans="1:22">
      <c r="A24" s="7"/>
      <c r="B24" s="7"/>
      <c r="C24" s="88"/>
      <c r="D24" s="88"/>
      <c r="E24" s="88"/>
    </row>
    <row r="25" spans="1:22">
      <c r="A25" s="199"/>
      <c r="B25" s="199"/>
      <c r="C25" s="7"/>
      <c r="D25" s="88"/>
      <c r="E25" s="88"/>
    </row>
    <row r="26" spans="1:22">
      <c r="A26" s="199"/>
      <c r="B26" s="89"/>
      <c r="C26" s="7"/>
      <c r="D26" s="88"/>
      <c r="E26" s="88"/>
    </row>
    <row r="27" spans="1:22">
      <c r="A27" s="199"/>
      <c r="B27" s="199"/>
      <c r="C27" s="7"/>
      <c r="D27" s="88"/>
      <c r="E27" s="88"/>
    </row>
    <row r="28" spans="1:22">
      <c r="A28" s="199"/>
      <c r="B28" s="89"/>
      <c r="C28" s="7"/>
      <c r="D28" s="88"/>
      <c r="E28" s="8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22" sqref="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7" customWidth="1"/>
    <col min="4" max="4" width="14.85546875" style="317" bestFit="1" customWidth="1"/>
    <col min="5" max="5" width="17.7109375" style="317" customWidth="1"/>
    <col min="6" max="6" width="15.85546875" style="317" customWidth="1"/>
    <col min="7" max="7" width="17.42578125" style="317" customWidth="1"/>
    <col min="8" max="8" width="15.28515625" style="317" customWidth="1"/>
    <col min="9" max="16384" width="9.140625" style="54"/>
  </cols>
  <sheetData>
    <row r="1" spans="1:9">
      <c r="A1" s="2" t="s">
        <v>33</v>
      </c>
      <c r="B1" s="4" t="str">
        <f>'Info '!C2</f>
        <v>JSC " Halyk Bank Georgia"</v>
      </c>
    </row>
    <row r="2" spans="1:9">
      <c r="A2" s="2" t="s">
        <v>34</v>
      </c>
      <c r="B2" s="526">
        <f>'1. key ratios '!B2</f>
        <v>43465</v>
      </c>
    </row>
    <row r="4" spans="1:9" ht="13.5" thickBot="1">
      <c r="A4" s="2" t="s">
        <v>262</v>
      </c>
      <c r="B4" s="184" t="s">
        <v>386</v>
      </c>
    </row>
    <row r="5" spans="1:9">
      <c r="A5" s="185"/>
      <c r="B5" s="200"/>
      <c r="C5" s="318" t="s">
        <v>0</v>
      </c>
      <c r="D5" s="318" t="s">
        <v>1</v>
      </c>
      <c r="E5" s="318" t="s">
        <v>2</v>
      </c>
      <c r="F5" s="318" t="s">
        <v>3</v>
      </c>
      <c r="G5" s="319" t="s">
        <v>4</v>
      </c>
      <c r="H5" s="320" t="s">
        <v>8</v>
      </c>
      <c r="I5" s="201"/>
    </row>
    <row r="6" spans="1:9" s="201" customFormat="1" ht="12.75" customHeight="1">
      <c r="A6" s="202"/>
      <c r="B6" s="513" t="s">
        <v>261</v>
      </c>
      <c r="C6" s="515" t="s">
        <v>378</v>
      </c>
      <c r="D6" s="517" t="s">
        <v>377</v>
      </c>
      <c r="E6" s="518"/>
      <c r="F6" s="515" t="s">
        <v>382</v>
      </c>
      <c r="G6" s="515" t="s">
        <v>383</v>
      </c>
      <c r="H6" s="511" t="s">
        <v>381</v>
      </c>
    </row>
    <row r="7" spans="1:9" ht="38.25">
      <c r="A7" s="204"/>
      <c r="B7" s="514"/>
      <c r="C7" s="516"/>
      <c r="D7" s="321" t="s">
        <v>380</v>
      </c>
      <c r="E7" s="321" t="s">
        <v>379</v>
      </c>
      <c r="F7" s="516"/>
      <c r="G7" s="516"/>
      <c r="H7" s="512"/>
      <c r="I7" s="201"/>
    </row>
    <row r="8" spans="1:9">
      <c r="A8" s="202">
        <v>1</v>
      </c>
      <c r="B8" s="1" t="s">
        <v>100</v>
      </c>
      <c r="C8" s="322">
        <v>46266096</v>
      </c>
      <c r="D8" s="323"/>
      <c r="E8" s="322"/>
      <c r="F8" s="322">
        <v>26605721</v>
      </c>
      <c r="G8" s="324">
        <v>26605721</v>
      </c>
      <c r="H8" s="326">
        <f>G8/(C8+E8)</f>
        <v>0.57505869957127997</v>
      </c>
    </row>
    <row r="9" spans="1:9" ht="15" customHeight="1">
      <c r="A9" s="202">
        <v>2</v>
      </c>
      <c r="B9" s="1" t="s">
        <v>101</v>
      </c>
      <c r="C9" s="322">
        <v>0</v>
      </c>
      <c r="D9" s="323">
        <v>0</v>
      </c>
      <c r="E9" s="322">
        <v>0</v>
      </c>
      <c r="F9" s="322">
        <v>0</v>
      </c>
      <c r="G9" s="324">
        <v>0</v>
      </c>
      <c r="H9" s="326"/>
    </row>
    <row r="10" spans="1:9">
      <c r="A10" s="202">
        <v>3</v>
      </c>
      <c r="B10" s="1" t="s">
        <v>280</v>
      </c>
      <c r="C10" s="322">
        <v>0</v>
      </c>
      <c r="D10" s="323">
        <v>0</v>
      </c>
      <c r="E10" s="322">
        <v>0</v>
      </c>
      <c r="F10" s="322">
        <v>0</v>
      </c>
      <c r="G10" s="324">
        <v>0</v>
      </c>
      <c r="H10" s="326"/>
    </row>
    <row r="11" spans="1:9">
      <c r="A11" s="202">
        <v>4</v>
      </c>
      <c r="B11" s="1" t="s">
        <v>102</v>
      </c>
      <c r="C11" s="322"/>
      <c r="D11" s="323"/>
      <c r="E11" s="322"/>
      <c r="F11" s="322">
        <v>0</v>
      </c>
      <c r="G11" s="324"/>
      <c r="H11" s="326"/>
    </row>
    <row r="12" spans="1:9">
      <c r="A12" s="202">
        <v>5</v>
      </c>
      <c r="B12" s="1" t="s">
        <v>103</v>
      </c>
      <c r="C12" s="322"/>
      <c r="D12" s="323"/>
      <c r="E12" s="322"/>
      <c r="F12" s="322">
        <v>0</v>
      </c>
      <c r="G12" s="324"/>
      <c r="H12" s="326"/>
    </row>
    <row r="13" spans="1:9">
      <c r="A13" s="202">
        <v>6</v>
      </c>
      <c r="B13" s="1" t="s">
        <v>104</v>
      </c>
      <c r="C13" s="322">
        <v>17597106</v>
      </c>
      <c r="D13" s="323"/>
      <c r="E13" s="322"/>
      <c r="F13" s="322">
        <v>8051271.7600000007</v>
      </c>
      <c r="G13" s="324">
        <v>8051271.7600000007</v>
      </c>
      <c r="H13" s="326">
        <f t="shared" ref="H9:H21" si="0">G13/(C13+E13)</f>
        <v>0.45753385585107009</v>
      </c>
    </row>
    <row r="14" spans="1:9">
      <c r="A14" s="202">
        <v>7</v>
      </c>
      <c r="B14" s="1" t="s">
        <v>105</v>
      </c>
      <c r="C14" s="322">
        <v>297962868.16000009</v>
      </c>
      <c r="D14" s="323">
        <v>31064271.430000003</v>
      </c>
      <c r="E14" s="322">
        <v>15395245.457000002</v>
      </c>
      <c r="F14" s="322">
        <v>313358113.6170001</v>
      </c>
      <c r="G14" s="324">
        <v>310850568.7420001</v>
      </c>
      <c r="H14" s="326">
        <f t="shared" si="0"/>
        <v>0.99199783006715181</v>
      </c>
    </row>
    <row r="15" spans="1:9">
      <c r="A15" s="202">
        <v>8</v>
      </c>
      <c r="B15" s="1" t="s">
        <v>106</v>
      </c>
      <c r="C15" s="322"/>
      <c r="D15" s="323"/>
      <c r="E15" s="322"/>
      <c r="F15" s="322">
        <v>0</v>
      </c>
      <c r="G15" s="324"/>
      <c r="H15" s="326"/>
    </row>
    <row r="16" spans="1:9">
      <c r="A16" s="202">
        <v>9</v>
      </c>
      <c r="B16" s="1" t="s">
        <v>107</v>
      </c>
      <c r="C16" s="322"/>
      <c r="D16" s="323"/>
      <c r="E16" s="322"/>
      <c r="F16" s="322">
        <v>0</v>
      </c>
      <c r="G16" s="324"/>
      <c r="H16" s="326"/>
    </row>
    <row r="17" spans="1:8">
      <c r="A17" s="202">
        <v>10</v>
      </c>
      <c r="B17" s="1" t="s">
        <v>108</v>
      </c>
      <c r="C17" s="322">
        <v>5493527.8099999996</v>
      </c>
      <c r="D17" s="323">
        <v>7489.4</v>
      </c>
      <c r="E17" s="322">
        <v>3744.7</v>
      </c>
      <c r="F17" s="322">
        <v>5497272.5099999998</v>
      </c>
      <c r="G17" s="324">
        <v>5497272.5099999998</v>
      </c>
      <c r="H17" s="326">
        <f t="shared" si="0"/>
        <v>1</v>
      </c>
    </row>
    <row r="18" spans="1:8">
      <c r="A18" s="202">
        <v>11</v>
      </c>
      <c r="B18" s="1" t="s">
        <v>109</v>
      </c>
      <c r="C18" s="322">
        <v>17828097.34</v>
      </c>
      <c r="D18" s="323">
        <v>1292601.51</v>
      </c>
      <c r="E18" s="322">
        <v>1248208.9510000001</v>
      </c>
      <c r="F18" s="322">
        <v>19533364.901000008</v>
      </c>
      <c r="G18" s="324">
        <v>18526726.101000007</v>
      </c>
      <c r="H18" s="326">
        <f t="shared" si="0"/>
        <v>0.97119042955085699</v>
      </c>
    </row>
    <row r="19" spans="1:8">
      <c r="A19" s="202">
        <v>12</v>
      </c>
      <c r="B19" s="1" t="s">
        <v>110</v>
      </c>
      <c r="C19" s="322"/>
      <c r="D19" s="323"/>
      <c r="E19" s="322"/>
      <c r="F19" s="322">
        <v>0</v>
      </c>
      <c r="G19" s="324"/>
      <c r="H19" s="326"/>
    </row>
    <row r="20" spans="1:8">
      <c r="A20" s="202">
        <v>13</v>
      </c>
      <c r="B20" s="1" t="s">
        <v>256</v>
      </c>
      <c r="C20" s="322"/>
      <c r="D20" s="323"/>
      <c r="E20" s="322"/>
      <c r="F20" s="322">
        <v>0</v>
      </c>
      <c r="G20" s="324"/>
      <c r="H20" s="326"/>
    </row>
    <row r="21" spans="1:8">
      <c r="A21" s="202">
        <v>14</v>
      </c>
      <c r="B21" s="1" t="s">
        <v>112</v>
      </c>
      <c r="C21" s="322">
        <v>96145909.929999977</v>
      </c>
      <c r="D21" s="323">
        <v>1984406.2000000016</v>
      </c>
      <c r="E21" s="322">
        <v>954548.63000000082</v>
      </c>
      <c r="F21" s="322">
        <v>91698918.559999973</v>
      </c>
      <c r="G21" s="324">
        <v>90528760.959999979</v>
      </c>
      <c r="H21" s="326">
        <f t="shared" si="0"/>
        <v>0.93232063269877108</v>
      </c>
    </row>
    <row r="22" spans="1:8" ht="13.5" thickBot="1">
      <c r="A22" s="205"/>
      <c r="B22" s="206" t="s">
        <v>113</v>
      </c>
      <c r="C22" s="325">
        <f>SUM(C8:C21)</f>
        <v>481293605.24000001</v>
      </c>
      <c r="D22" s="325">
        <f>SUM(D8:D21)</f>
        <v>34348768.540000007</v>
      </c>
      <c r="E22" s="325">
        <f>SUM(E8:E21)</f>
        <v>17601747.738000002</v>
      </c>
      <c r="F22" s="325">
        <f>SUM(F8:F21)</f>
        <v>464744662.34800005</v>
      </c>
      <c r="G22" s="325">
        <f>SUM(G8:G21)</f>
        <v>460060321.07300007</v>
      </c>
      <c r="H22" s="327">
        <f>G22/(C22+E22)</f>
        <v>0.92215796023517493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21" sqref="H21"/>
    </sheetView>
  </sheetViews>
  <sheetFormatPr defaultColWidth="9.140625" defaultRowHeight="12.75"/>
  <cols>
    <col min="1" max="1" width="10.5703125" style="317" bestFit="1" customWidth="1"/>
    <col min="2" max="2" width="80.5703125" style="317" customWidth="1"/>
    <col min="3" max="3" width="15.28515625" style="317" customWidth="1"/>
    <col min="4" max="4" width="15.85546875" style="317" customWidth="1"/>
    <col min="5" max="5" width="14.85546875" style="317" customWidth="1"/>
    <col min="6" max="6" width="14.7109375" style="317" customWidth="1"/>
    <col min="7" max="7" width="14.5703125" style="317" customWidth="1"/>
    <col min="8" max="8" width="14.7109375" style="317" customWidth="1"/>
    <col min="9" max="9" width="15.5703125" style="317" customWidth="1"/>
    <col min="10" max="10" width="13.85546875" style="317" customWidth="1"/>
    <col min="11" max="11" width="16.28515625" style="317" customWidth="1"/>
    <col min="12" max="16384" width="9.140625" style="317"/>
  </cols>
  <sheetData>
    <row r="1" spans="1:11">
      <c r="A1" s="317" t="s">
        <v>33</v>
      </c>
      <c r="B1" s="317" t="str">
        <f>'Info '!C2</f>
        <v>JSC " Halyk Bank Georgia"</v>
      </c>
    </row>
    <row r="2" spans="1:11">
      <c r="A2" s="317" t="s">
        <v>34</v>
      </c>
      <c r="B2" s="528">
        <f>'1. key ratios '!B2</f>
        <v>43465</v>
      </c>
      <c r="C2" s="344"/>
      <c r="D2" s="344"/>
    </row>
    <row r="3" spans="1:11">
      <c r="B3" s="344"/>
      <c r="C3" s="344"/>
      <c r="D3" s="344"/>
    </row>
    <row r="4" spans="1:11" ht="13.5" thickBot="1">
      <c r="A4" s="317" t="s">
        <v>258</v>
      </c>
      <c r="B4" s="371" t="s">
        <v>387</v>
      </c>
      <c r="C4" s="344"/>
      <c r="D4" s="344"/>
    </row>
    <row r="5" spans="1:11" ht="30" customHeight="1">
      <c r="A5" s="519"/>
      <c r="B5" s="520"/>
      <c r="C5" s="521" t="s">
        <v>440</v>
      </c>
      <c r="D5" s="521"/>
      <c r="E5" s="521"/>
      <c r="F5" s="521" t="s">
        <v>441</v>
      </c>
      <c r="G5" s="521"/>
      <c r="H5" s="521"/>
      <c r="I5" s="521" t="s">
        <v>442</v>
      </c>
      <c r="J5" s="521"/>
      <c r="K5" s="522"/>
    </row>
    <row r="6" spans="1:11">
      <c r="A6" s="345"/>
      <c r="B6" s="346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1" t="s">
        <v>74</v>
      </c>
      <c r="I6" s="61" t="s">
        <v>72</v>
      </c>
      <c r="J6" s="61" t="s">
        <v>73</v>
      </c>
      <c r="K6" s="61" t="s">
        <v>74</v>
      </c>
    </row>
    <row r="7" spans="1:11">
      <c r="A7" s="347" t="s">
        <v>390</v>
      </c>
      <c r="B7" s="348"/>
      <c r="C7" s="348"/>
      <c r="D7" s="348"/>
      <c r="E7" s="348"/>
      <c r="F7" s="348"/>
      <c r="G7" s="348"/>
      <c r="H7" s="348"/>
      <c r="I7" s="348"/>
      <c r="J7" s="348"/>
      <c r="K7" s="349"/>
    </row>
    <row r="8" spans="1:11">
      <c r="A8" s="350">
        <v>1</v>
      </c>
      <c r="B8" s="351" t="s">
        <v>388</v>
      </c>
      <c r="C8" s="352"/>
      <c r="D8" s="352"/>
      <c r="E8" s="352"/>
      <c r="F8" s="558">
        <v>29545705.826984134</v>
      </c>
      <c r="G8" s="558">
        <v>37674697.926269844</v>
      </c>
      <c r="H8" s="558">
        <f>F8+G8</f>
        <v>67220403.753253981</v>
      </c>
      <c r="I8" s="558">
        <v>25648385.682539687</v>
      </c>
      <c r="J8" s="558">
        <v>27089976.744206354</v>
      </c>
      <c r="K8" s="559">
        <f>I8+J8</f>
        <v>52738362.426746041</v>
      </c>
    </row>
    <row r="9" spans="1:11">
      <c r="A9" s="347" t="s">
        <v>391</v>
      </c>
      <c r="B9" s="348"/>
      <c r="C9" s="560"/>
      <c r="D9" s="560"/>
      <c r="E9" s="560"/>
      <c r="F9" s="560"/>
      <c r="G9" s="560"/>
      <c r="H9" s="560"/>
      <c r="I9" s="560"/>
      <c r="J9" s="560"/>
      <c r="K9" s="561"/>
    </row>
    <row r="10" spans="1:11">
      <c r="A10" s="353">
        <v>2</v>
      </c>
      <c r="B10" s="354" t="s">
        <v>399</v>
      </c>
      <c r="C10" s="564">
        <v>5193772.2958730198</v>
      </c>
      <c r="D10" s="562">
        <v>20284362.082698464</v>
      </c>
      <c r="E10" s="562">
        <f>C10+D10</f>
        <v>25478134.378571484</v>
      </c>
      <c r="F10" s="562">
        <v>1144422.7181904751</v>
      </c>
      <c r="G10" s="562">
        <v>6028838.8276706329</v>
      </c>
      <c r="H10" s="558">
        <f>F10+G10</f>
        <v>7173261.5458611082</v>
      </c>
      <c r="I10" s="562">
        <v>296364.22603174573</v>
      </c>
      <c r="J10" s="562">
        <v>1365491.3467539682</v>
      </c>
      <c r="K10" s="559">
        <f>I10+J10</f>
        <v>1661855.5727857139</v>
      </c>
    </row>
    <row r="11" spans="1:11">
      <c r="A11" s="353">
        <v>3</v>
      </c>
      <c r="B11" s="354" t="s">
        <v>393</v>
      </c>
      <c r="C11" s="564">
        <v>21352198.156666659</v>
      </c>
      <c r="D11" s="562">
        <v>300758533.97555554</v>
      </c>
      <c r="E11" s="562">
        <f t="shared" ref="E11:E15" si="0">C11+D11</f>
        <v>322110732.13222218</v>
      </c>
      <c r="F11" s="562">
        <v>9545618.4240833353</v>
      </c>
      <c r="G11" s="562">
        <v>18017845.721988093</v>
      </c>
      <c r="H11" s="558">
        <f t="shared" ref="H11:H15" si="1">F11+G11</f>
        <v>27563464.146071427</v>
      </c>
      <c r="I11" s="562">
        <v>6992201.8897142829</v>
      </c>
      <c r="J11" s="562">
        <v>12414825.934388887</v>
      </c>
      <c r="K11" s="559">
        <f t="shared" ref="K11:K15" si="2">I11+J11</f>
        <v>19407027.824103169</v>
      </c>
    </row>
    <row r="12" spans="1:11">
      <c r="A12" s="353">
        <v>4</v>
      </c>
      <c r="B12" s="354" t="s">
        <v>394</v>
      </c>
      <c r="C12" s="564"/>
      <c r="D12" s="562"/>
      <c r="E12" s="562">
        <f t="shared" si="0"/>
        <v>0</v>
      </c>
      <c r="F12" s="562"/>
      <c r="G12" s="562"/>
      <c r="H12" s="558">
        <f t="shared" si="1"/>
        <v>0</v>
      </c>
      <c r="I12" s="562"/>
      <c r="J12" s="562"/>
      <c r="K12" s="559">
        <f t="shared" si="2"/>
        <v>0</v>
      </c>
    </row>
    <row r="13" spans="1:11">
      <c r="A13" s="353">
        <v>5</v>
      </c>
      <c r="B13" s="354" t="s">
        <v>402</v>
      </c>
      <c r="C13" s="564">
        <v>14949849.333492065</v>
      </c>
      <c r="D13" s="562">
        <v>21157377.200079992</v>
      </c>
      <c r="E13" s="562">
        <f t="shared" si="0"/>
        <v>36107226.533572055</v>
      </c>
      <c r="F13" s="562">
        <v>3633495.1602920629</v>
      </c>
      <c r="G13" s="562">
        <v>8431398.2341945078</v>
      </c>
      <c r="H13" s="558">
        <f t="shared" si="1"/>
        <v>12064893.394486571</v>
      </c>
      <c r="I13" s="562">
        <v>1071805.1168571431</v>
      </c>
      <c r="J13" s="562">
        <v>2038789.7530913018</v>
      </c>
      <c r="K13" s="559">
        <f t="shared" si="2"/>
        <v>3110594.8699484449</v>
      </c>
    </row>
    <row r="14" spans="1:11">
      <c r="A14" s="353">
        <v>6</v>
      </c>
      <c r="B14" s="354" t="s">
        <v>435</v>
      </c>
      <c r="C14" s="564"/>
      <c r="D14" s="562"/>
      <c r="E14" s="562">
        <f t="shared" si="0"/>
        <v>0</v>
      </c>
      <c r="F14" s="562"/>
      <c r="G14" s="562"/>
      <c r="H14" s="558">
        <f t="shared" si="1"/>
        <v>0</v>
      </c>
      <c r="I14" s="562"/>
      <c r="J14" s="562"/>
      <c r="K14" s="559">
        <f t="shared" si="2"/>
        <v>0</v>
      </c>
    </row>
    <row r="15" spans="1:11">
      <c r="A15" s="353">
        <v>7</v>
      </c>
      <c r="B15" s="354" t="s">
        <v>436</v>
      </c>
      <c r="C15" s="564">
        <v>1965793.0820634919</v>
      </c>
      <c r="D15" s="562">
        <v>9365639.555714285</v>
      </c>
      <c r="E15" s="562">
        <f t="shared" si="0"/>
        <v>11331432.637777777</v>
      </c>
      <c r="F15" s="562">
        <v>414242.59555555572</v>
      </c>
      <c r="G15" s="562">
        <v>1029573.0306349207</v>
      </c>
      <c r="H15" s="558">
        <f t="shared" si="1"/>
        <v>1443815.6261904764</v>
      </c>
      <c r="I15" s="562">
        <v>414242.59555555572</v>
      </c>
      <c r="J15" s="562">
        <v>1029573.0306349207</v>
      </c>
      <c r="K15" s="559">
        <f t="shared" si="2"/>
        <v>1443815.6261904764</v>
      </c>
    </row>
    <row r="16" spans="1:11" ht="18.75" customHeight="1">
      <c r="A16" s="353">
        <v>8</v>
      </c>
      <c r="B16" s="355" t="s">
        <v>395</v>
      </c>
      <c r="C16" s="565">
        <f>SUM(C10:C15)</f>
        <v>43461612.868095234</v>
      </c>
      <c r="D16" s="565">
        <f t="shared" ref="D16:K16" si="3">SUM(D10:D15)</f>
        <v>351565912.81404829</v>
      </c>
      <c r="E16" s="565">
        <f t="shared" si="3"/>
        <v>395027525.68214357</v>
      </c>
      <c r="F16" s="565">
        <f t="shared" si="3"/>
        <v>14737778.898121428</v>
      </c>
      <c r="G16" s="565">
        <f t="shared" si="3"/>
        <v>33507655.814488154</v>
      </c>
      <c r="H16" s="565">
        <f t="shared" si="3"/>
        <v>48245434.712609582</v>
      </c>
      <c r="I16" s="565">
        <f t="shared" si="3"/>
        <v>8774613.8281587269</v>
      </c>
      <c r="J16" s="565">
        <f t="shared" si="3"/>
        <v>16848680.064869076</v>
      </c>
      <c r="K16" s="565">
        <f t="shared" si="3"/>
        <v>25623293.893027805</v>
      </c>
    </row>
    <row r="17" spans="1:11">
      <c r="A17" s="347" t="s">
        <v>392</v>
      </c>
      <c r="B17" s="348"/>
      <c r="C17" s="560"/>
      <c r="D17" s="560"/>
      <c r="E17" s="560"/>
      <c r="F17" s="560"/>
      <c r="G17" s="560"/>
      <c r="H17" s="560"/>
      <c r="I17" s="560"/>
      <c r="J17" s="560"/>
      <c r="K17" s="561"/>
    </row>
    <row r="18" spans="1:11">
      <c r="A18" s="353">
        <v>9</v>
      </c>
      <c r="B18" s="354" t="s">
        <v>398</v>
      </c>
      <c r="C18" s="564"/>
      <c r="D18" s="562"/>
      <c r="E18" s="562"/>
      <c r="F18" s="562"/>
      <c r="G18" s="562"/>
      <c r="H18" s="562"/>
      <c r="I18" s="562"/>
      <c r="J18" s="562"/>
      <c r="K18" s="563"/>
    </row>
    <row r="19" spans="1:11">
      <c r="A19" s="353">
        <v>10</v>
      </c>
      <c r="B19" s="354" t="s">
        <v>437</v>
      </c>
      <c r="C19" s="564">
        <v>71485362.217777789</v>
      </c>
      <c r="D19" s="562">
        <v>260005662.07968265</v>
      </c>
      <c r="E19" s="562">
        <f>C19+D19</f>
        <v>331491024.29746044</v>
      </c>
      <c r="F19" s="562">
        <v>1466156.1677777779</v>
      </c>
      <c r="G19" s="562">
        <v>2664918.1404761905</v>
      </c>
      <c r="H19" s="558">
        <f t="shared" ref="H19:H20" si="4">F19+G19</f>
        <v>4131074.3082539681</v>
      </c>
      <c r="I19" s="562">
        <v>11841690.392750001</v>
      </c>
      <c r="J19" s="562">
        <v>15764975.409999998</v>
      </c>
      <c r="K19" s="563">
        <f>I19+J19</f>
        <v>27606665.802749999</v>
      </c>
    </row>
    <row r="20" spans="1:11">
      <c r="A20" s="353">
        <v>11</v>
      </c>
      <c r="B20" s="354" t="s">
        <v>397</v>
      </c>
      <c r="C20" s="564">
        <v>1861032.38063492</v>
      </c>
      <c r="D20" s="562">
        <v>3566595.0549206352</v>
      </c>
      <c r="E20" s="562">
        <f>C20+D20</f>
        <v>5427627.4355555549</v>
      </c>
      <c r="F20" s="562">
        <v>25581.401269841284</v>
      </c>
      <c r="G20" s="562">
        <v>0</v>
      </c>
      <c r="H20" s="558">
        <f t="shared" si="4"/>
        <v>25581.401269841284</v>
      </c>
      <c r="I20" s="562">
        <v>17358.223333333332</v>
      </c>
      <c r="J20" s="562">
        <v>0</v>
      </c>
      <c r="K20" s="563">
        <f>I20+J20</f>
        <v>17358.223333333332</v>
      </c>
    </row>
    <row r="21" spans="1:11" ht="18.75" customHeight="1" thickBot="1">
      <c r="A21" s="356">
        <v>12</v>
      </c>
      <c r="B21" s="357" t="s">
        <v>396</v>
      </c>
      <c r="C21" s="566">
        <f>SUM(C18:C20)</f>
        <v>73346394.598412707</v>
      </c>
      <c r="D21" s="566">
        <f t="shared" ref="D21:K21" si="5">SUM(D18:D20)</f>
        <v>263572257.13460329</v>
      </c>
      <c r="E21" s="566">
        <f t="shared" si="5"/>
        <v>336918651.73301601</v>
      </c>
      <c r="F21" s="566">
        <f t="shared" si="5"/>
        <v>1491737.5690476191</v>
      </c>
      <c r="G21" s="566">
        <f t="shared" si="5"/>
        <v>2664918.1404761905</v>
      </c>
      <c r="H21" s="566">
        <f t="shared" si="5"/>
        <v>4156655.7095238096</v>
      </c>
      <c r="I21" s="566">
        <f t="shared" si="5"/>
        <v>11859048.616083333</v>
      </c>
      <c r="J21" s="566">
        <f t="shared" si="5"/>
        <v>15764975.409999998</v>
      </c>
      <c r="K21" s="566">
        <f t="shared" si="5"/>
        <v>27624024.026083332</v>
      </c>
    </row>
    <row r="22" spans="1:11" ht="38.25" customHeight="1" thickBot="1">
      <c r="A22" s="358"/>
      <c r="B22" s="359"/>
      <c r="C22" s="359"/>
      <c r="D22" s="359"/>
      <c r="E22" s="359"/>
      <c r="F22" s="523" t="s">
        <v>439</v>
      </c>
      <c r="G22" s="521"/>
      <c r="H22" s="521"/>
      <c r="I22" s="523" t="s">
        <v>403</v>
      </c>
      <c r="J22" s="521"/>
      <c r="K22" s="522"/>
    </row>
    <row r="23" spans="1:11">
      <c r="A23" s="360">
        <v>13</v>
      </c>
      <c r="B23" s="361" t="s">
        <v>388</v>
      </c>
      <c r="C23" s="362"/>
      <c r="D23" s="362"/>
      <c r="E23" s="362"/>
      <c r="F23" s="554">
        <v>29545705.826984134</v>
      </c>
      <c r="G23" s="554">
        <v>37674697.926269844</v>
      </c>
      <c r="H23" s="554">
        <v>67220403.753253981</v>
      </c>
      <c r="I23" s="554">
        <v>25648385.682539687</v>
      </c>
      <c r="J23" s="554">
        <v>27089976.744206354</v>
      </c>
      <c r="K23" s="555">
        <v>52738362.426746041</v>
      </c>
    </row>
    <row r="24" spans="1:11" ht="13.5" thickBot="1">
      <c r="A24" s="363">
        <v>14</v>
      </c>
      <c r="B24" s="364" t="s">
        <v>400</v>
      </c>
      <c r="C24" s="365"/>
      <c r="D24" s="366"/>
      <c r="E24" s="367"/>
      <c r="F24" s="556">
        <v>13246041.329073813</v>
      </c>
      <c r="G24" s="556">
        <v>30842737.674011964</v>
      </c>
      <c r="H24" s="556">
        <v>44088779.003085777</v>
      </c>
      <c r="I24" s="556">
        <v>3295665.2162539642</v>
      </c>
      <c r="J24" s="556">
        <v>7499613.656138923</v>
      </c>
      <c r="K24" s="557">
        <v>10795278.872392887</v>
      </c>
    </row>
    <row r="25" spans="1:11" ht="13.5" thickBot="1">
      <c r="A25" s="368">
        <v>15</v>
      </c>
      <c r="B25" s="369" t="s">
        <v>401</v>
      </c>
      <c r="C25" s="370"/>
      <c r="D25" s="370"/>
      <c r="E25" s="370"/>
      <c r="F25" s="552">
        <v>2.2305310011477988</v>
      </c>
      <c r="G25" s="552">
        <v>1.2215095276063797</v>
      </c>
      <c r="H25" s="552">
        <v>1.524660135145707</v>
      </c>
      <c r="I25" s="552">
        <v>7.7824608992575595</v>
      </c>
      <c r="J25" s="552">
        <v>3.612182971856349</v>
      </c>
      <c r="K25" s="553">
        <v>4.8853172808361212</v>
      </c>
    </row>
    <row r="27" spans="1:11" ht="25.5">
      <c r="B27" s="343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33</v>
      </c>
      <c r="B1" s="4" t="str">
        <f>'Info '!C2</f>
        <v>JSC " Halyk Bank Georgia"</v>
      </c>
    </row>
    <row r="2" spans="1:14" ht="14.25" customHeight="1">
      <c r="A2" s="4" t="s">
        <v>34</v>
      </c>
      <c r="B2" s="526">
        <f>'1. key ratios '!B2</f>
        <v>43465</v>
      </c>
    </row>
    <row r="3" spans="1:14" ht="14.25" customHeight="1"/>
    <row r="4" spans="1:14" ht="13.5" thickBot="1">
      <c r="A4" s="4" t="s">
        <v>274</v>
      </c>
      <c r="B4" s="280" t="s">
        <v>31</v>
      </c>
    </row>
    <row r="5" spans="1:14" s="212" customFormat="1">
      <c r="A5" s="208"/>
      <c r="B5" s="209"/>
      <c r="C5" s="210" t="s">
        <v>0</v>
      </c>
      <c r="D5" s="210" t="s">
        <v>1</v>
      </c>
      <c r="E5" s="210" t="s">
        <v>2</v>
      </c>
      <c r="F5" s="210" t="s">
        <v>3</v>
      </c>
      <c r="G5" s="210" t="s">
        <v>4</v>
      </c>
      <c r="H5" s="210" t="s">
        <v>8</v>
      </c>
      <c r="I5" s="210" t="s">
        <v>11</v>
      </c>
      <c r="J5" s="210" t="s">
        <v>12</v>
      </c>
      <c r="K5" s="210" t="s">
        <v>13</v>
      </c>
      <c r="L5" s="210" t="s">
        <v>14</v>
      </c>
      <c r="M5" s="210" t="s">
        <v>15</v>
      </c>
      <c r="N5" s="211" t="s">
        <v>16</v>
      </c>
    </row>
    <row r="6" spans="1:14" ht="25.5">
      <c r="A6" s="213"/>
      <c r="B6" s="214"/>
      <c r="C6" s="215" t="s">
        <v>273</v>
      </c>
      <c r="D6" s="216" t="s">
        <v>272</v>
      </c>
      <c r="E6" s="217" t="s">
        <v>271</v>
      </c>
      <c r="F6" s="218">
        <v>0</v>
      </c>
      <c r="G6" s="218">
        <v>0.2</v>
      </c>
      <c r="H6" s="218">
        <v>0.35</v>
      </c>
      <c r="I6" s="218">
        <v>0.5</v>
      </c>
      <c r="J6" s="218">
        <v>0.75</v>
      </c>
      <c r="K6" s="218">
        <v>1</v>
      </c>
      <c r="L6" s="218">
        <v>1.5</v>
      </c>
      <c r="M6" s="218">
        <v>2.5</v>
      </c>
      <c r="N6" s="279" t="s">
        <v>286</v>
      </c>
    </row>
    <row r="7" spans="1:14" ht="15">
      <c r="A7" s="219">
        <v>1</v>
      </c>
      <c r="B7" s="220" t="s">
        <v>270</v>
      </c>
      <c r="C7" s="221">
        <f>SUM(C8:C13)</f>
        <v>0</v>
      </c>
      <c r="D7" s="214"/>
      <c r="E7" s="222">
        <f t="shared" ref="E7:M7" si="0">SUM(E8:E13)</f>
        <v>0</v>
      </c>
      <c r="F7" s="223">
        <f>SUM(F8:F13)</f>
        <v>0</v>
      </c>
      <c r="G7" s="223">
        <f t="shared" si="0"/>
        <v>0</v>
      </c>
      <c r="H7" s="223">
        <f t="shared" si="0"/>
        <v>0</v>
      </c>
      <c r="I7" s="223">
        <f t="shared" si="0"/>
        <v>0</v>
      </c>
      <c r="J7" s="223">
        <f t="shared" si="0"/>
        <v>0</v>
      </c>
      <c r="K7" s="223">
        <f t="shared" si="0"/>
        <v>0</v>
      </c>
      <c r="L7" s="223">
        <f t="shared" si="0"/>
        <v>0</v>
      </c>
      <c r="M7" s="223">
        <f t="shared" si="0"/>
        <v>0</v>
      </c>
      <c r="N7" s="224">
        <f>SUM(N8:N13)</f>
        <v>0</v>
      </c>
    </row>
    <row r="8" spans="1:14" ht="14.25">
      <c r="A8" s="219">
        <v>1.1000000000000001</v>
      </c>
      <c r="B8" s="225" t="s">
        <v>268</v>
      </c>
      <c r="C8" s="223">
        <v>0</v>
      </c>
      <c r="D8" s="226">
        <v>0.02</v>
      </c>
      <c r="E8" s="222">
        <f>C8*D8</f>
        <v>0</v>
      </c>
      <c r="F8" s="223"/>
      <c r="G8" s="223"/>
      <c r="H8" s="223"/>
      <c r="I8" s="223"/>
      <c r="J8" s="223"/>
      <c r="K8" s="223"/>
      <c r="L8" s="223"/>
      <c r="M8" s="223"/>
      <c r="N8" s="224">
        <f>SUMPRODUCT($F$6:$M$6,F8:M8)</f>
        <v>0</v>
      </c>
    </row>
    <row r="9" spans="1:14" ht="14.25">
      <c r="A9" s="219">
        <v>1.2</v>
      </c>
      <c r="B9" s="225" t="s">
        <v>267</v>
      </c>
      <c r="C9" s="223">
        <v>0</v>
      </c>
      <c r="D9" s="226">
        <v>0.05</v>
      </c>
      <c r="E9" s="222">
        <f>C9*D9</f>
        <v>0</v>
      </c>
      <c r="F9" s="223"/>
      <c r="G9" s="223"/>
      <c r="H9" s="223"/>
      <c r="I9" s="223"/>
      <c r="J9" s="223"/>
      <c r="K9" s="223"/>
      <c r="L9" s="223"/>
      <c r="M9" s="223"/>
      <c r="N9" s="224">
        <f t="shared" ref="N9:N12" si="1">SUMPRODUCT($F$6:$M$6,F9:M9)</f>
        <v>0</v>
      </c>
    </row>
    <row r="10" spans="1:14" ht="14.25">
      <c r="A10" s="219">
        <v>1.3</v>
      </c>
      <c r="B10" s="225" t="s">
        <v>266</v>
      </c>
      <c r="C10" s="223">
        <v>0</v>
      </c>
      <c r="D10" s="226">
        <v>0.08</v>
      </c>
      <c r="E10" s="222">
        <f>C10*D10</f>
        <v>0</v>
      </c>
      <c r="F10" s="223"/>
      <c r="G10" s="223"/>
      <c r="H10" s="223"/>
      <c r="I10" s="223"/>
      <c r="J10" s="223"/>
      <c r="K10" s="223"/>
      <c r="L10" s="223"/>
      <c r="M10" s="223"/>
      <c r="N10" s="224">
        <f>SUMPRODUCT($F$6:$M$6,F10:M10)</f>
        <v>0</v>
      </c>
    </row>
    <row r="11" spans="1:14" ht="14.25">
      <c r="A11" s="219">
        <v>1.4</v>
      </c>
      <c r="B11" s="225" t="s">
        <v>265</v>
      </c>
      <c r="C11" s="223">
        <v>0</v>
      </c>
      <c r="D11" s="226">
        <v>0.11</v>
      </c>
      <c r="E11" s="222">
        <f>C11*D11</f>
        <v>0</v>
      </c>
      <c r="F11" s="223"/>
      <c r="G11" s="223"/>
      <c r="H11" s="223"/>
      <c r="I11" s="223"/>
      <c r="J11" s="223"/>
      <c r="K11" s="223"/>
      <c r="L11" s="223"/>
      <c r="M11" s="223"/>
      <c r="N11" s="224">
        <f t="shared" si="1"/>
        <v>0</v>
      </c>
    </row>
    <row r="12" spans="1:14" ht="14.25">
      <c r="A12" s="219">
        <v>1.5</v>
      </c>
      <c r="B12" s="225" t="s">
        <v>264</v>
      </c>
      <c r="C12" s="223">
        <v>0</v>
      </c>
      <c r="D12" s="226">
        <v>0.14000000000000001</v>
      </c>
      <c r="E12" s="222">
        <f>C12*D12</f>
        <v>0</v>
      </c>
      <c r="F12" s="223"/>
      <c r="G12" s="223"/>
      <c r="H12" s="223"/>
      <c r="I12" s="223"/>
      <c r="J12" s="223"/>
      <c r="K12" s="223"/>
      <c r="L12" s="223"/>
      <c r="M12" s="223"/>
      <c r="N12" s="224">
        <f t="shared" si="1"/>
        <v>0</v>
      </c>
    </row>
    <row r="13" spans="1:14" ht="14.25">
      <c r="A13" s="219">
        <v>1.6</v>
      </c>
      <c r="B13" s="227" t="s">
        <v>263</v>
      </c>
      <c r="C13" s="223">
        <v>0</v>
      </c>
      <c r="D13" s="228"/>
      <c r="E13" s="223"/>
      <c r="F13" s="223"/>
      <c r="G13" s="223"/>
      <c r="H13" s="223"/>
      <c r="I13" s="223"/>
      <c r="J13" s="223"/>
      <c r="K13" s="223"/>
      <c r="L13" s="223"/>
      <c r="M13" s="223"/>
      <c r="N13" s="224">
        <f>SUMPRODUCT($F$6:$M$6,F13:M13)</f>
        <v>0</v>
      </c>
    </row>
    <row r="14" spans="1:14" ht="15">
      <c r="A14" s="219">
        <v>2</v>
      </c>
      <c r="B14" s="229" t="s">
        <v>269</v>
      </c>
      <c r="C14" s="221">
        <f>SUM(C15:C20)</f>
        <v>0</v>
      </c>
      <c r="D14" s="214"/>
      <c r="E14" s="222">
        <f t="shared" ref="E14:M14" si="2">SUM(E15:E20)</f>
        <v>0</v>
      </c>
      <c r="F14" s="223">
        <f t="shared" si="2"/>
        <v>0</v>
      </c>
      <c r="G14" s="223">
        <f t="shared" si="2"/>
        <v>0</v>
      </c>
      <c r="H14" s="223">
        <f t="shared" si="2"/>
        <v>0</v>
      </c>
      <c r="I14" s="223">
        <f t="shared" si="2"/>
        <v>0</v>
      </c>
      <c r="J14" s="223">
        <f t="shared" si="2"/>
        <v>0</v>
      </c>
      <c r="K14" s="223">
        <f t="shared" si="2"/>
        <v>0</v>
      </c>
      <c r="L14" s="223">
        <f t="shared" si="2"/>
        <v>0</v>
      </c>
      <c r="M14" s="223">
        <f t="shared" si="2"/>
        <v>0</v>
      </c>
      <c r="N14" s="224">
        <f>SUM(N15:N20)</f>
        <v>0</v>
      </c>
    </row>
    <row r="15" spans="1:14" ht="14.25">
      <c r="A15" s="219">
        <v>2.1</v>
      </c>
      <c r="B15" s="227" t="s">
        <v>268</v>
      </c>
      <c r="C15" s="223"/>
      <c r="D15" s="226">
        <v>5.0000000000000001E-3</v>
      </c>
      <c r="E15" s="222">
        <f>C15*D15</f>
        <v>0</v>
      </c>
      <c r="F15" s="223"/>
      <c r="G15" s="223"/>
      <c r="H15" s="223"/>
      <c r="I15" s="223"/>
      <c r="J15" s="223"/>
      <c r="K15" s="223"/>
      <c r="L15" s="223"/>
      <c r="M15" s="223"/>
      <c r="N15" s="224">
        <f>SUMPRODUCT($F$6:$M$6,F15:M15)</f>
        <v>0</v>
      </c>
    </row>
    <row r="16" spans="1:14" ht="14.25">
      <c r="A16" s="219">
        <v>2.2000000000000002</v>
      </c>
      <c r="B16" s="227" t="s">
        <v>267</v>
      </c>
      <c r="C16" s="223"/>
      <c r="D16" s="226">
        <v>0.01</v>
      </c>
      <c r="E16" s="222">
        <f>C16*D16</f>
        <v>0</v>
      </c>
      <c r="F16" s="223"/>
      <c r="G16" s="223"/>
      <c r="H16" s="223"/>
      <c r="I16" s="223"/>
      <c r="J16" s="223"/>
      <c r="K16" s="223"/>
      <c r="L16" s="223"/>
      <c r="M16" s="223"/>
      <c r="N16" s="224">
        <f t="shared" ref="N16:N20" si="3">SUMPRODUCT($F$6:$M$6,F16:M16)</f>
        <v>0</v>
      </c>
    </row>
    <row r="17" spans="1:14" ht="14.25">
      <c r="A17" s="219">
        <v>2.2999999999999998</v>
      </c>
      <c r="B17" s="227" t="s">
        <v>266</v>
      </c>
      <c r="C17" s="223"/>
      <c r="D17" s="226">
        <v>0.02</v>
      </c>
      <c r="E17" s="222">
        <f>C17*D17</f>
        <v>0</v>
      </c>
      <c r="F17" s="223"/>
      <c r="G17" s="223"/>
      <c r="H17" s="223"/>
      <c r="I17" s="223"/>
      <c r="J17" s="223"/>
      <c r="K17" s="223"/>
      <c r="L17" s="223"/>
      <c r="M17" s="223"/>
      <c r="N17" s="224">
        <f t="shared" si="3"/>
        <v>0</v>
      </c>
    </row>
    <row r="18" spans="1:14" ht="14.25">
      <c r="A18" s="219">
        <v>2.4</v>
      </c>
      <c r="B18" s="227" t="s">
        <v>265</v>
      </c>
      <c r="C18" s="223"/>
      <c r="D18" s="226">
        <v>0.03</v>
      </c>
      <c r="E18" s="222">
        <f>C18*D18</f>
        <v>0</v>
      </c>
      <c r="F18" s="223"/>
      <c r="G18" s="223"/>
      <c r="H18" s="223"/>
      <c r="I18" s="223"/>
      <c r="J18" s="223"/>
      <c r="K18" s="223"/>
      <c r="L18" s="223"/>
      <c r="M18" s="223"/>
      <c r="N18" s="224">
        <f t="shared" si="3"/>
        <v>0</v>
      </c>
    </row>
    <row r="19" spans="1:14" ht="14.25">
      <c r="A19" s="219">
        <v>2.5</v>
      </c>
      <c r="B19" s="227" t="s">
        <v>264</v>
      </c>
      <c r="C19" s="223"/>
      <c r="D19" s="226">
        <v>0.04</v>
      </c>
      <c r="E19" s="222">
        <f>C19*D19</f>
        <v>0</v>
      </c>
      <c r="F19" s="223"/>
      <c r="G19" s="223"/>
      <c r="H19" s="223"/>
      <c r="I19" s="223"/>
      <c r="J19" s="223"/>
      <c r="K19" s="223"/>
      <c r="L19" s="223"/>
      <c r="M19" s="223"/>
      <c r="N19" s="224">
        <f t="shared" si="3"/>
        <v>0</v>
      </c>
    </row>
    <row r="20" spans="1:14" ht="14.25">
      <c r="A20" s="219">
        <v>2.6</v>
      </c>
      <c r="B20" s="227" t="s">
        <v>263</v>
      </c>
      <c r="C20" s="223"/>
      <c r="D20" s="228"/>
      <c r="E20" s="230"/>
      <c r="F20" s="223"/>
      <c r="G20" s="223"/>
      <c r="H20" s="223"/>
      <c r="I20" s="223"/>
      <c r="J20" s="223"/>
      <c r="K20" s="223"/>
      <c r="L20" s="223"/>
      <c r="M20" s="223"/>
      <c r="N20" s="224">
        <f t="shared" si="3"/>
        <v>0</v>
      </c>
    </row>
    <row r="21" spans="1:14" ht="15.75" thickBot="1">
      <c r="A21" s="231"/>
      <c r="B21" s="232" t="s">
        <v>113</v>
      </c>
      <c r="C21" s="207">
        <f>C14+C7</f>
        <v>0</v>
      </c>
      <c r="D21" s="233"/>
      <c r="E21" s="234">
        <f>E14+E7</f>
        <v>0</v>
      </c>
      <c r="F21" s="235">
        <f>F7+F14</f>
        <v>0</v>
      </c>
      <c r="G21" s="235">
        <f t="shared" ref="G21:L21" si="4">G7+G14</f>
        <v>0</v>
      </c>
      <c r="H21" s="235">
        <f t="shared" si="4"/>
        <v>0</v>
      </c>
      <c r="I21" s="235">
        <f t="shared" si="4"/>
        <v>0</v>
      </c>
      <c r="J21" s="235">
        <f t="shared" si="4"/>
        <v>0</v>
      </c>
      <c r="K21" s="235">
        <f t="shared" si="4"/>
        <v>0</v>
      </c>
      <c r="L21" s="235">
        <f t="shared" si="4"/>
        <v>0</v>
      </c>
      <c r="M21" s="235">
        <f>M7+M14</f>
        <v>0</v>
      </c>
      <c r="N21" s="236">
        <f>N14+N7</f>
        <v>0</v>
      </c>
    </row>
    <row r="22" spans="1:14">
      <c r="E22" s="237"/>
      <c r="F22" s="237"/>
      <c r="G22" s="237"/>
      <c r="H22" s="237"/>
      <c r="I22" s="237"/>
      <c r="J22" s="237"/>
      <c r="K22" s="237"/>
      <c r="L22" s="237"/>
      <c r="M22" s="23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8" zoomScale="90" zoomScaleNormal="90" workbookViewId="0">
      <selection activeCell="B50" sqref="B50"/>
    </sheetView>
  </sheetViews>
  <sheetFormatPr defaultRowHeight="15"/>
  <cols>
    <col min="1" max="1" width="11.42578125" customWidth="1"/>
    <col min="2" max="2" width="76.85546875" style="420" customWidth="1"/>
    <col min="3" max="3" width="22.85546875" customWidth="1"/>
  </cols>
  <sheetData>
    <row r="1" spans="1:3">
      <c r="A1" s="2" t="s">
        <v>33</v>
      </c>
      <c r="B1" t="str">
        <f>'Info '!C2</f>
        <v>JSC " Halyk Bank Georgia"</v>
      </c>
    </row>
    <row r="2" spans="1:3">
      <c r="A2" s="2" t="s">
        <v>34</v>
      </c>
      <c r="B2" s="527">
        <f>'1. key ratios '!B2</f>
        <v>43465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21" t="s">
        <v>445</v>
      </c>
      <c r="B5" s="422"/>
      <c r="C5" s="423"/>
    </row>
    <row r="6" spans="1:3" ht="24">
      <c r="A6" s="424">
        <v>1</v>
      </c>
      <c r="B6" s="425" t="s">
        <v>446</v>
      </c>
      <c r="C6" s="426">
        <v>478058319.34000003</v>
      </c>
    </row>
    <row r="7" spans="1:3">
      <c r="A7" s="424">
        <v>2</v>
      </c>
      <c r="B7" s="425" t="s">
        <v>447</v>
      </c>
      <c r="C7" s="426">
        <v>-5365326.9899999993</v>
      </c>
    </row>
    <row r="8" spans="1:3" ht="24">
      <c r="A8" s="427">
        <v>3</v>
      </c>
      <c r="B8" s="428" t="s">
        <v>448</v>
      </c>
      <c r="C8" s="426">
        <f>C6+C7</f>
        <v>472692992.35000002</v>
      </c>
    </row>
    <row r="9" spans="1:3">
      <c r="A9" s="421" t="s">
        <v>449</v>
      </c>
      <c r="B9" s="422"/>
      <c r="C9" s="429"/>
    </row>
    <row r="10" spans="1:3" ht="24">
      <c r="A10" s="430">
        <v>4</v>
      </c>
      <c r="B10" s="431" t="s">
        <v>450</v>
      </c>
      <c r="C10" s="426"/>
    </row>
    <row r="11" spans="1:3">
      <c r="A11" s="430">
        <v>5</v>
      </c>
      <c r="B11" s="432" t="s">
        <v>451</v>
      </c>
      <c r="C11" s="426"/>
    </row>
    <row r="12" spans="1:3">
      <c r="A12" s="430" t="s">
        <v>452</v>
      </c>
      <c r="B12" s="432" t="s">
        <v>453</v>
      </c>
      <c r="C12" s="426"/>
    </row>
    <row r="13" spans="1:3" ht="24">
      <c r="A13" s="433">
        <v>6</v>
      </c>
      <c r="B13" s="431" t="s">
        <v>454</v>
      </c>
      <c r="C13" s="426"/>
    </row>
    <row r="14" spans="1:3">
      <c r="A14" s="433">
        <v>7</v>
      </c>
      <c r="B14" s="434" t="s">
        <v>455</v>
      </c>
      <c r="C14" s="426"/>
    </row>
    <row r="15" spans="1:3">
      <c r="A15" s="435">
        <v>8</v>
      </c>
      <c r="B15" s="436" t="s">
        <v>456</v>
      </c>
      <c r="C15" s="426"/>
    </row>
    <row r="16" spans="1:3">
      <c r="A16" s="433">
        <v>9</v>
      </c>
      <c r="B16" s="434" t="s">
        <v>457</v>
      </c>
      <c r="C16" s="426"/>
    </row>
    <row r="17" spans="1:3">
      <c r="A17" s="433">
        <v>10</v>
      </c>
      <c r="B17" s="434" t="s">
        <v>458</v>
      </c>
      <c r="C17" s="426"/>
    </row>
    <row r="18" spans="1:3">
      <c r="A18" s="437">
        <v>11</v>
      </c>
      <c r="B18" s="438" t="s">
        <v>459</v>
      </c>
      <c r="C18" s="439">
        <f>SUM(C10:C17)</f>
        <v>0</v>
      </c>
    </row>
    <row r="19" spans="1:3">
      <c r="A19" s="440" t="s">
        <v>460</v>
      </c>
      <c r="B19" s="441"/>
      <c r="C19" s="442"/>
    </row>
    <row r="20" spans="1:3" ht="24">
      <c r="A20" s="443">
        <v>12</v>
      </c>
      <c r="B20" s="431" t="s">
        <v>461</v>
      </c>
      <c r="C20" s="426"/>
    </row>
    <row r="21" spans="1:3">
      <c r="A21" s="443">
        <v>13</v>
      </c>
      <c r="B21" s="431" t="s">
        <v>462</v>
      </c>
      <c r="C21" s="426"/>
    </row>
    <row r="22" spans="1:3">
      <c r="A22" s="443">
        <v>14</v>
      </c>
      <c r="B22" s="431" t="s">
        <v>463</v>
      </c>
      <c r="C22" s="426"/>
    </row>
    <row r="23" spans="1:3" ht="24">
      <c r="A23" s="443" t="s">
        <v>464</v>
      </c>
      <c r="B23" s="431" t="s">
        <v>465</v>
      </c>
      <c r="C23" s="426"/>
    </row>
    <row r="24" spans="1:3">
      <c r="A24" s="443">
        <v>15</v>
      </c>
      <c r="B24" s="431" t="s">
        <v>466</v>
      </c>
      <c r="C24" s="426"/>
    </row>
    <row r="25" spans="1:3">
      <c r="A25" s="443" t="s">
        <v>467</v>
      </c>
      <c r="B25" s="431" t="s">
        <v>468</v>
      </c>
      <c r="C25" s="426"/>
    </row>
    <row r="26" spans="1:3">
      <c r="A26" s="444">
        <v>16</v>
      </c>
      <c r="B26" s="445" t="s">
        <v>469</v>
      </c>
      <c r="C26" s="439">
        <f>SUM(C20:C25)</f>
        <v>0</v>
      </c>
    </row>
    <row r="27" spans="1:3">
      <c r="A27" s="421" t="s">
        <v>470</v>
      </c>
      <c r="B27" s="422"/>
      <c r="C27" s="429"/>
    </row>
    <row r="28" spans="1:3">
      <c r="A28" s="446">
        <v>17</v>
      </c>
      <c r="B28" s="432" t="s">
        <v>471</v>
      </c>
      <c r="C28" s="426">
        <v>34348768.539999992</v>
      </c>
    </row>
    <row r="29" spans="1:3">
      <c r="A29" s="446">
        <v>18</v>
      </c>
      <c r="B29" s="432" t="s">
        <v>472</v>
      </c>
      <c r="C29" s="426">
        <v>-16747020.801999994</v>
      </c>
    </row>
    <row r="30" spans="1:3">
      <c r="A30" s="444">
        <v>19</v>
      </c>
      <c r="B30" s="445" t="s">
        <v>473</v>
      </c>
      <c r="C30" s="439">
        <f>C28+C29</f>
        <v>17601747.737999998</v>
      </c>
    </row>
    <row r="31" spans="1:3">
      <c r="A31" s="421" t="s">
        <v>474</v>
      </c>
      <c r="B31" s="422"/>
      <c r="C31" s="429"/>
    </row>
    <row r="32" spans="1:3" ht="24">
      <c r="A32" s="446" t="s">
        <v>475</v>
      </c>
      <c r="B32" s="431" t="s">
        <v>476</v>
      </c>
      <c r="C32" s="447"/>
    </row>
    <row r="33" spans="1:3">
      <c r="A33" s="446" t="s">
        <v>477</v>
      </c>
      <c r="B33" s="432" t="s">
        <v>478</v>
      </c>
      <c r="C33" s="447"/>
    </row>
    <row r="34" spans="1:3">
      <c r="A34" s="421" t="s">
        <v>479</v>
      </c>
      <c r="B34" s="422"/>
      <c r="C34" s="429"/>
    </row>
    <row r="35" spans="1:3">
      <c r="A35" s="448">
        <v>20</v>
      </c>
      <c r="B35" s="449" t="s">
        <v>480</v>
      </c>
      <c r="C35" s="439">
        <v>81014417.01000002</v>
      </c>
    </row>
    <row r="36" spans="1:3">
      <c r="A36" s="444">
        <v>21</v>
      </c>
      <c r="B36" s="445" t="s">
        <v>481</v>
      </c>
      <c r="C36" s="439">
        <f>C8+C18+C26+C30</f>
        <v>490294740.088</v>
      </c>
    </row>
    <row r="37" spans="1:3">
      <c r="A37" s="421" t="s">
        <v>482</v>
      </c>
      <c r="B37" s="422"/>
      <c r="C37" s="429"/>
    </row>
    <row r="38" spans="1:3">
      <c r="A38" s="444">
        <v>22</v>
      </c>
      <c r="B38" s="445" t="s">
        <v>482</v>
      </c>
      <c r="C38" s="567">
        <f t="shared" ref="C38" si="0">C35/C36</f>
        <v>0.16523615365618494</v>
      </c>
    </row>
    <row r="39" spans="1:3">
      <c r="A39" s="421" t="s">
        <v>483</v>
      </c>
      <c r="B39" s="422"/>
      <c r="C39" s="429"/>
    </row>
    <row r="40" spans="1:3">
      <c r="A40" s="450" t="s">
        <v>484</v>
      </c>
      <c r="B40" s="431" t="s">
        <v>485</v>
      </c>
      <c r="C40" s="447"/>
    </row>
    <row r="41" spans="1:3" ht="24">
      <c r="A41" s="451" t="s">
        <v>486</v>
      </c>
      <c r="B41" s="425" t="s">
        <v>487</v>
      </c>
      <c r="C41" s="4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39" sqref="K39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33</v>
      </c>
      <c r="B1" s="3" t="str">
        <f>'Info '!C2</f>
        <v>JSC " Halyk Bank Georgia"</v>
      </c>
    </row>
    <row r="2" spans="1:8">
      <c r="A2" s="2" t="s">
        <v>34</v>
      </c>
      <c r="B2" s="525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9</v>
      </c>
      <c r="B5" s="12"/>
      <c r="C5" s="13" t="s">
        <v>507</v>
      </c>
      <c r="D5" s="109" t="s">
        <v>508</v>
      </c>
      <c r="E5" s="109" t="s">
        <v>509</v>
      </c>
      <c r="F5" s="109" t="s">
        <v>510</v>
      </c>
      <c r="G5" s="14" t="s">
        <v>511</v>
      </c>
    </row>
    <row r="6" spans="1:8">
      <c r="B6" s="256" t="s">
        <v>146</v>
      </c>
      <c r="C6" s="352"/>
      <c r="D6" s="352"/>
      <c r="E6" s="352"/>
      <c r="F6" s="352"/>
      <c r="G6" s="381"/>
    </row>
    <row r="7" spans="1:8">
      <c r="A7" s="15"/>
      <c r="B7" s="257" t="s">
        <v>140</v>
      </c>
      <c r="C7" s="352"/>
      <c r="D7" s="352"/>
      <c r="E7" s="352"/>
      <c r="F7" s="352"/>
      <c r="G7" s="381"/>
    </row>
    <row r="8" spans="1:8" ht="15">
      <c r="A8" s="414">
        <v>1</v>
      </c>
      <c r="B8" s="16" t="s">
        <v>145</v>
      </c>
      <c r="C8" s="17">
        <v>81014417.01000002</v>
      </c>
      <c r="D8" s="18">
        <v>80075233</v>
      </c>
      <c r="E8" s="18">
        <v>78182004</v>
      </c>
      <c r="F8" s="18">
        <v>75647992</v>
      </c>
      <c r="G8" s="19">
        <v>58237201</v>
      </c>
    </row>
    <row r="9" spans="1:8" ht="15">
      <c r="A9" s="414">
        <v>2</v>
      </c>
      <c r="B9" s="16" t="s">
        <v>144</v>
      </c>
      <c r="C9" s="17">
        <v>81014417.01000002</v>
      </c>
      <c r="D9" s="18">
        <v>80075233</v>
      </c>
      <c r="E9" s="18">
        <v>78182004</v>
      </c>
      <c r="F9" s="18">
        <v>75647992</v>
      </c>
      <c r="G9" s="19">
        <v>58237201</v>
      </c>
    </row>
    <row r="10" spans="1:8" ht="15">
      <c r="A10" s="414">
        <v>3</v>
      </c>
      <c r="B10" s="16" t="s">
        <v>143</v>
      </c>
      <c r="C10" s="17">
        <v>102824771.02341253</v>
      </c>
      <c r="D10" s="18">
        <v>101059521</v>
      </c>
      <c r="E10" s="18">
        <v>103099021.78749999</v>
      </c>
      <c r="F10" s="18">
        <v>99794244.462300003</v>
      </c>
      <c r="G10" s="19">
        <v>83958319.451625004</v>
      </c>
    </row>
    <row r="11" spans="1:8" ht="15">
      <c r="A11" s="415"/>
      <c r="B11" s="256" t="s">
        <v>142</v>
      </c>
      <c r="C11" s="352"/>
      <c r="D11" s="352"/>
      <c r="E11" s="352"/>
      <c r="F11" s="352"/>
      <c r="G11" s="381"/>
    </row>
    <row r="12" spans="1:8" ht="15" customHeight="1">
      <c r="A12" s="414">
        <v>4</v>
      </c>
      <c r="B12" s="16" t="s">
        <v>275</v>
      </c>
      <c r="C12" s="340">
        <v>510465734.21429998</v>
      </c>
      <c r="D12" s="18">
        <v>465970768.68000001</v>
      </c>
      <c r="E12" s="18">
        <v>464864769</v>
      </c>
      <c r="F12" s="18">
        <v>438643476.98399997</v>
      </c>
      <c r="G12" s="19">
        <v>421310158.13</v>
      </c>
    </row>
    <row r="13" spans="1:8" ht="15">
      <c r="A13" s="415"/>
      <c r="B13" s="256" t="s">
        <v>141</v>
      </c>
      <c r="C13" s="352"/>
      <c r="D13" s="352"/>
      <c r="E13" s="352"/>
      <c r="F13" s="352"/>
      <c r="G13" s="381"/>
    </row>
    <row r="14" spans="1:8" s="20" customFormat="1" ht="15">
      <c r="A14" s="414"/>
      <c r="B14" s="257" t="s">
        <v>140</v>
      </c>
      <c r="C14" s="341"/>
      <c r="D14" s="18"/>
      <c r="E14" s="18"/>
      <c r="F14" s="18"/>
      <c r="G14" s="19"/>
    </row>
    <row r="15" spans="1:8" ht="15">
      <c r="A15" s="416">
        <v>5</v>
      </c>
      <c r="B15" s="16" t="str">
        <f>"Common equity Tier 1 ratio &gt;="&amp;'9.1. Capital Requirements'!C19*100&amp;"%"</f>
        <v>Common equity Tier 1 ratio &gt;=9.57425987862115%</v>
      </c>
      <c r="C15" s="534">
        <v>0.15870686625948754</v>
      </c>
      <c r="D15" s="535">
        <v>0.17184604353366795</v>
      </c>
      <c r="E15" s="535">
        <v>0.16818225258967731</v>
      </c>
      <c r="F15" s="535">
        <v>0.17245894665384481</v>
      </c>
      <c r="G15" s="536">
        <v>0.13822880814566071</v>
      </c>
    </row>
    <row r="16" spans="1:8" ht="15" customHeight="1">
      <c r="A16" s="416">
        <v>6</v>
      </c>
      <c r="B16" s="16" t="str">
        <f>"Tier 1 ratio &gt;="&amp;'9.1. Capital Requirements'!C20*100&amp;"%"</f>
        <v>Tier 1 ratio &gt;=11.9439143308436%</v>
      </c>
      <c r="C16" s="534">
        <v>0.15870686625948754</v>
      </c>
      <c r="D16" s="535">
        <v>0.17184604353366795</v>
      </c>
      <c r="E16" s="535">
        <v>0.16818225258967731</v>
      </c>
      <c r="F16" s="535">
        <v>0.17245894665384481</v>
      </c>
      <c r="G16" s="536">
        <v>0.13822880814566071</v>
      </c>
    </row>
    <row r="17" spans="1:7" ht="15">
      <c r="A17" s="416">
        <v>7</v>
      </c>
      <c r="B17" s="16" t="str">
        <f>"Total Regulatory Capital ratio &gt;="&amp;'9.1. Capital Requirements'!C21*100&amp;"%"</f>
        <v>Total Regulatory Capital ratio &gt;=18.1761151915362%</v>
      </c>
      <c r="C17" s="534">
        <v>0.20143324836813706</v>
      </c>
      <c r="D17" s="535">
        <v>0.21687952934532992</v>
      </c>
      <c r="E17" s="535">
        <v>0.22178282516285933</v>
      </c>
      <c r="F17" s="535">
        <v>0.22750650515201892</v>
      </c>
      <c r="G17" s="536">
        <v>0.19927912348128099</v>
      </c>
    </row>
    <row r="18" spans="1:7" ht="15">
      <c r="A18" s="415"/>
      <c r="B18" s="258" t="s">
        <v>139</v>
      </c>
      <c r="C18" s="352"/>
      <c r="D18" s="352"/>
      <c r="E18" s="352"/>
      <c r="F18" s="352"/>
      <c r="G18" s="381"/>
    </row>
    <row r="19" spans="1:7" ht="15" customHeight="1">
      <c r="A19" s="417">
        <v>8</v>
      </c>
      <c r="B19" s="16" t="s">
        <v>138</v>
      </c>
      <c r="C19" s="537">
        <v>8.0501818511243439E-2</v>
      </c>
      <c r="D19" s="538">
        <v>8.0740607132142955E-2</v>
      </c>
      <c r="E19" s="538">
        <v>8.0482175949584109E-2</v>
      </c>
      <c r="F19" s="538">
        <v>8.1641720878963514E-2</v>
      </c>
      <c r="G19" s="539">
        <v>8.3861222919565007E-2</v>
      </c>
    </row>
    <row r="20" spans="1:7" ht="15">
      <c r="A20" s="417">
        <v>9</v>
      </c>
      <c r="B20" s="16" t="s">
        <v>137</v>
      </c>
      <c r="C20" s="537">
        <v>2.7396457503209688E-2</v>
      </c>
      <c r="D20" s="538">
        <v>2.6429251850539359E-2</v>
      </c>
      <c r="E20" s="538">
        <v>2.5038176407874198E-2</v>
      </c>
      <c r="F20" s="538">
        <v>2.4834478633223106E-2</v>
      </c>
      <c r="G20" s="539">
        <v>2.2519720402095159E-2</v>
      </c>
    </row>
    <row r="21" spans="1:7" ht="15">
      <c r="A21" s="417">
        <v>10</v>
      </c>
      <c r="B21" s="16" t="s">
        <v>136</v>
      </c>
      <c r="C21" s="537">
        <v>2.936374879685405E-2</v>
      </c>
      <c r="D21" s="538">
        <v>3.1296724724465368E-2</v>
      </c>
      <c r="E21" s="538">
        <v>3.285540791201462E-2</v>
      </c>
      <c r="F21" s="538">
        <v>3.3277440294977104E-2</v>
      </c>
      <c r="G21" s="539">
        <v>3.9180243809566619E-2</v>
      </c>
    </row>
    <row r="22" spans="1:7" ht="15">
      <c r="A22" s="417">
        <v>11</v>
      </c>
      <c r="B22" s="16" t="s">
        <v>135</v>
      </c>
      <c r="C22" s="537">
        <v>5.3105361008033758E-2</v>
      </c>
      <c r="D22" s="538">
        <v>5.4311355281603607E-2</v>
      </c>
      <c r="E22" s="538">
        <v>5.5443999541709907E-2</v>
      </c>
      <c r="F22" s="538">
        <v>5.6807242245740401E-2</v>
      </c>
      <c r="G22" s="539">
        <v>6.1341502517469844E-2</v>
      </c>
    </row>
    <row r="23" spans="1:7" ht="15">
      <c r="A23" s="417">
        <v>12</v>
      </c>
      <c r="B23" s="16" t="s">
        <v>281</v>
      </c>
      <c r="C23" s="537">
        <v>1.9875152826454086E-2</v>
      </c>
      <c r="D23" s="538">
        <v>2.3374919371788833E-2</v>
      </c>
      <c r="E23" s="538">
        <v>2.7195473553388409E-2</v>
      </c>
      <c r="F23" s="538">
        <v>3.2800482093068142E-2</v>
      </c>
      <c r="G23" s="539">
        <v>3.1524991263772062E-2</v>
      </c>
    </row>
    <row r="24" spans="1:7" ht="15">
      <c r="A24" s="417">
        <v>13</v>
      </c>
      <c r="B24" s="16" t="s">
        <v>282</v>
      </c>
      <c r="C24" s="537">
        <v>0.1106741801692821</v>
      </c>
      <c r="D24" s="538">
        <v>0.13260937264857631</v>
      </c>
      <c r="E24" s="538">
        <v>0.15884035284198073</v>
      </c>
      <c r="F24" s="538">
        <v>0.19977578425999884</v>
      </c>
      <c r="G24" s="539">
        <v>0.2046359474363868</v>
      </c>
    </row>
    <row r="25" spans="1:7" ht="15">
      <c r="A25" s="415"/>
      <c r="B25" s="258" t="s">
        <v>361</v>
      </c>
      <c r="C25" s="352"/>
      <c r="D25" s="352"/>
      <c r="E25" s="352"/>
      <c r="F25" s="352"/>
      <c r="G25" s="381"/>
    </row>
    <row r="26" spans="1:7" ht="15">
      <c r="A26" s="417">
        <v>14</v>
      </c>
      <c r="B26" s="16" t="s">
        <v>134</v>
      </c>
      <c r="C26" s="537">
        <v>4.7847232274121777E-2</v>
      </c>
      <c r="D26" s="538">
        <v>5.8080086546683105E-2</v>
      </c>
      <c r="E26" s="538">
        <v>4.3066936710630513E-2</v>
      </c>
      <c r="F26" s="538">
        <v>4.548933101142151E-2</v>
      </c>
      <c r="G26" s="539">
        <v>4.7981881054914494E-2</v>
      </c>
    </row>
    <row r="27" spans="1:7" ht="15" customHeight="1">
      <c r="A27" s="417">
        <v>15</v>
      </c>
      <c r="B27" s="16" t="s">
        <v>133</v>
      </c>
      <c r="C27" s="537">
        <v>4.6338875673972914E-2</v>
      </c>
      <c r="D27" s="538">
        <v>4.7938384133298775E-2</v>
      </c>
      <c r="E27" s="538">
        <v>4.4271930631029674E-2</v>
      </c>
      <c r="F27" s="538">
        <v>4.5576213876196238E-2</v>
      </c>
      <c r="G27" s="539">
        <v>4.6579798103281743E-2</v>
      </c>
    </row>
    <row r="28" spans="1:7" ht="15">
      <c r="A28" s="417">
        <v>16</v>
      </c>
      <c r="B28" s="16" t="s">
        <v>132</v>
      </c>
      <c r="C28" s="537">
        <v>0.77049048946060028</v>
      </c>
      <c r="D28" s="538">
        <v>0.79961382616683552</v>
      </c>
      <c r="E28" s="538">
        <v>0.80330127521945149</v>
      </c>
      <c r="F28" s="538">
        <v>0.79981574069033179</v>
      </c>
      <c r="G28" s="539">
        <v>0.81673757453752927</v>
      </c>
    </row>
    <row r="29" spans="1:7" ht="15" customHeight="1">
      <c r="A29" s="417">
        <v>17</v>
      </c>
      <c r="B29" s="16" t="s">
        <v>131</v>
      </c>
      <c r="C29" s="537">
        <v>0.72311931361692172</v>
      </c>
      <c r="D29" s="538">
        <v>0.72928083647633657</v>
      </c>
      <c r="E29" s="538">
        <v>0.74142951905275034</v>
      </c>
      <c r="F29" s="538">
        <v>0.74366319198610231</v>
      </c>
      <c r="G29" s="539">
        <v>0.75373826069292471</v>
      </c>
    </row>
    <row r="30" spans="1:7" ht="15">
      <c r="A30" s="417">
        <v>18</v>
      </c>
      <c r="B30" s="16" t="s">
        <v>130</v>
      </c>
      <c r="C30" s="537">
        <v>0.22669717516852361</v>
      </c>
      <c r="D30" s="538">
        <v>7.3255503210028286E-2</v>
      </c>
      <c r="E30" s="538">
        <v>5.9071899713027433E-2</v>
      </c>
      <c r="F30" s="538">
        <v>-2.7977189961664709E-2</v>
      </c>
      <c r="G30" s="539">
        <v>0.19521959924248494</v>
      </c>
    </row>
    <row r="31" spans="1:7" ht="15" customHeight="1">
      <c r="A31" s="415"/>
      <c r="B31" s="258" t="s">
        <v>362</v>
      </c>
      <c r="C31" s="352"/>
      <c r="D31" s="352"/>
      <c r="E31" s="352"/>
      <c r="F31" s="352"/>
      <c r="G31" s="381"/>
    </row>
    <row r="32" spans="1:7" ht="15" customHeight="1">
      <c r="A32" s="417">
        <v>19</v>
      </c>
      <c r="B32" s="16" t="s">
        <v>129</v>
      </c>
      <c r="C32" s="537">
        <v>0.13260434226417994</v>
      </c>
      <c r="D32" s="537">
        <v>0.17576000737101433</v>
      </c>
      <c r="E32" s="537">
        <v>0.21048816469432097</v>
      </c>
      <c r="F32" s="537">
        <v>0.19647654126587105</v>
      </c>
      <c r="G32" s="537">
        <v>0.19631735606701428</v>
      </c>
    </row>
    <row r="33" spans="1:7" ht="15" customHeight="1">
      <c r="A33" s="417">
        <v>20</v>
      </c>
      <c r="B33" s="16" t="s">
        <v>128</v>
      </c>
      <c r="C33" s="537">
        <v>0.91076367523843593</v>
      </c>
      <c r="D33" s="537">
        <v>0.91586651470867353</v>
      </c>
      <c r="E33" s="537">
        <v>0.92048535136080134</v>
      </c>
      <c r="F33" s="537">
        <v>0.92310075442247064</v>
      </c>
      <c r="G33" s="537">
        <v>0.91420839005873078</v>
      </c>
    </row>
    <row r="34" spans="1:7" ht="15" customHeight="1">
      <c r="A34" s="417">
        <v>21</v>
      </c>
      <c r="B34" s="16" t="s">
        <v>127</v>
      </c>
      <c r="C34" s="537">
        <v>0.10562600945782762</v>
      </c>
      <c r="D34" s="537">
        <v>9.272002132843131E-2</v>
      </c>
      <c r="E34" s="537">
        <v>8.0157933538252499E-2</v>
      </c>
      <c r="F34" s="537">
        <v>7.383405060999175E-2</v>
      </c>
      <c r="G34" s="537">
        <v>6.5899349740984464E-2</v>
      </c>
    </row>
    <row r="35" spans="1:7" ht="15" customHeight="1">
      <c r="A35" s="418"/>
      <c r="B35" s="258" t="s">
        <v>405</v>
      </c>
      <c r="C35" s="352"/>
      <c r="D35" s="352"/>
      <c r="E35" s="352"/>
      <c r="F35" s="352"/>
      <c r="G35" s="381"/>
    </row>
    <row r="36" spans="1:7" ht="15">
      <c r="A36" s="417">
        <v>22</v>
      </c>
      <c r="B36" s="16" t="s">
        <v>388</v>
      </c>
      <c r="C36" s="21">
        <v>67220403.753253981</v>
      </c>
      <c r="D36" s="22">
        <v>81396467.870039672</v>
      </c>
      <c r="E36" s="22">
        <v>88793459.420749992</v>
      </c>
      <c r="F36" s="22">
        <v>73616728.886639997</v>
      </c>
      <c r="G36" s="23">
        <v>69155282.287500009</v>
      </c>
    </row>
    <row r="37" spans="1:7" ht="15" customHeight="1">
      <c r="A37" s="417">
        <v>23</v>
      </c>
      <c r="B37" s="16" t="s">
        <v>400</v>
      </c>
      <c r="C37" s="21">
        <v>44088779.003085777</v>
      </c>
      <c r="D37" s="22">
        <v>48133396.305444978</v>
      </c>
      <c r="E37" s="22">
        <v>47692716.998109989</v>
      </c>
      <c r="F37" s="22">
        <v>38756947.76314076</v>
      </c>
      <c r="G37" s="23">
        <v>33041043.121900007</v>
      </c>
    </row>
    <row r="38" spans="1:7" ht="15.75" thickBot="1">
      <c r="A38" s="419">
        <v>24</v>
      </c>
      <c r="B38" s="259" t="s">
        <v>389</v>
      </c>
      <c r="C38" s="537">
        <v>1.524660135145707</v>
      </c>
      <c r="D38" s="537">
        <v>1.6910601394822391</v>
      </c>
      <c r="E38" s="537">
        <v>1.8617823644702143</v>
      </c>
      <c r="F38" s="537">
        <v>1.8994459867309812</v>
      </c>
      <c r="G38" s="537">
        <v>2.093</v>
      </c>
    </row>
    <row r="39" spans="1:7">
      <c r="A39" s="24"/>
    </row>
    <row r="40" spans="1:7">
      <c r="B40" s="343"/>
    </row>
    <row r="41" spans="1:7" ht="51">
      <c r="B41" s="343" t="s">
        <v>404</v>
      </c>
    </row>
    <row r="43" spans="1:7">
      <c r="B43" s="3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N40" sqref="N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526">
        <f>'1. key ratios '!B2</f>
        <v>43465</v>
      </c>
    </row>
    <row r="3" spans="1:8">
      <c r="A3" s="2"/>
    </row>
    <row r="4" spans="1:8" ht="15" thickBot="1">
      <c r="A4" s="25" t="s">
        <v>35</v>
      </c>
      <c r="B4" s="26" t="s">
        <v>36</v>
      </c>
      <c r="C4" s="25"/>
      <c r="D4" s="27"/>
      <c r="E4" s="27"/>
      <c r="F4" s="28"/>
      <c r="G4" s="28"/>
      <c r="H4" s="29" t="s">
        <v>76</v>
      </c>
    </row>
    <row r="5" spans="1:8">
      <c r="A5" s="30"/>
      <c r="B5" s="31"/>
      <c r="C5" s="475" t="s">
        <v>71</v>
      </c>
      <c r="D5" s="476"/>
      <c r="E5" s="477"/>
      <c r="F5" s="475" t="s">
        <v>75</v>
      </c>
      <c r="G5" s="476"/>
      <c r="H5" s="478"/>
    </row>
    <row r="6" spans="1:8">
      <c r="A6" s="32" t="s">
        <v>9</v>
      </c>
      <c r="B6" s="33" t="s">
        <v>37</v>
      </c>
      <c r="C6" s="34" t="s">
        <v>72</v>
      </c>
      <c r="D6" s="34" t="s">
        <v>73</v>
      </c>
      <c r="E6" s="34" t="s">
        <v>74</v>
      </c>
      <c r="F6" s="34" t="s">
        <v>72</v>
      </c>
      <c r="G6" s="34" t="s">
        <v>73</v>
      </c>
      <c r="H6" s="35" t="s">
        <v>74</v>
      </c>
    </row>
    <row r="7" spans="1:8">
      <c r="A7" s="32">
        <v>1</v>
      </c>
      <c r="B7" s="36" t="s">
        <v>38</v>
      </c>
      <c r="C7" s="37">
        <v>2411527</v>
      </c>
      <c r="D7" s="37">
        <v>2990013</v>
      </c>
      <c r="E7" s="38">
        <f>C7+D7</f>
        <v>5401540</v>
      </c>
      <c r="F7" s="39">
        <v>2522316</v>
      </c>
      <c r="G7" s="40">
        <v>4112349</v>
      </c>
      <c r="H7" s="41">
        <f>F7+G7</f>
        <v>6634665</v>
      </c>
    </row>
    <row r="8" spans="1:8">
      <c r="A8" s="32">
        <v>2</v>
      </c>
      <c r="B8" s="36" t="s">
        <v>39</v>
      </c>
      <c r="C8" s="37">
        <v>3443439</v>
      </c>
      <c r="D8" s="37">
        <v>26605721</v>
      </c>
      <c r="E8" s="38">
        <f t="shared" ref="E8:E19" si="0">C8+D8</f>
        <v>30049160</v>
      </c>
      <c r="F8" s="39">
        <v>7991081</v>
      </c>
      <c r="G8" s="40">
        <v>45323559</v>
      </c>
      <c r="H8" s="41">
        <f t="shared" ref="H8:H40" si="1">F8+G8</f>
        <v>53314640</v>
      </c>
    </row>
    <row r="9" spans="1:8">
      <c r="A9" s="32">
        <v>3</v>
      </c>
      <c r="B9" s="36" t="s">
        <v>40</v>
      </c>
      <c r="C9" s="37">
        <v>807322</v>
      </c>
      <c r="D9" s="37">
        <v>16789784</v>
      </c>
      <c r="E9" s="38">
        <f t="shared" si="0"/>
        <v>17597106</v>
      </c>
      <c r="F9" s="39">
        <v>692233</v>
      </c>
      <c r="G9" s="40">
        <v>6293051</v>
      </c>
      <c r="H9" s="41">
        <f t="shared" si="1"/>
        <v>6985284</v>
      </c>
    </row>
    <row r="10" spans="1:8">
      <c r="A10" s="32">
        <v>4</v>
      </c>
      <c r="B10" s="36" t="s">
        <v>41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42</v>
      </c>
      <c r="C11" s="37">
        <v>16216936</v>
      </c>
      <c r="D11" s="37">
        <v>0</v>
      </c>
      <c r="E11" s="38">
        <f t="shared" si="0"/>
        <v>16216936</v>
      </c>
      <c r="F11" s="39">
        <v>16166136</v>
      </c>
      <c r="G11" s="40">
        <v>0</v>
      </c>
      <c r="H11" s="41">
        <f t="shared" si="1"/>
        <v>16166136</v>
      </c>
    </row>
    <row r="12" spans="1:8">
      <c r="A12" s="32">
        <v>6.1</v>
      </c>
      <c r="B12" s="42" t="s">
        <v>43</v>
      </c>
      <c r="C12" s="37">
        <v>93183785.820000008</v>
      </c>
      <c r="D12" s="37">
        <v>312828956.75</v>
      </c>
      <c r="E12" s="38">
        <f t="shared" si="0"/>
        <v>406012742.56999999</v>
      </c>
      <c r="F12" s="39">
        <v>60656274</v>
      </c>
      <c r="G12" s="40">
        <v>270324143</v>
      </c>
      <c r="H12" s="41">
        <f t="shared" si="1"/>
        <v>330980417</v>
      </c>
    </row>
    <row r="13" spans="1:8">
      <c r="A13" s="32">
        <v>6.2</v>
      </c>
      <c r="B13" s="42" t="s">
        <v>44</v>
      </c>
      <c r="C13" s="37">
        <v>-3795378</v>
      </c>
      <c r="D13" s="37">
        <v>-15018796</v>
      </c>
      <c r="E13" s="38">
        <f t="shared" si="0"/>
        <v>-18814174</v>
      </c>
      <c r="F13" s="39">
        <v>-3005284</v>
      </c>
      <c r="G13" s="40">
        <v>-12411717</v>
      </c>
      <c r="H13" s="41">
        <f t="shared" si="1"/>
        <v>-15417001</v>
      </c>
    </row>
    <row r="14" spans="1:8">
      <c r="A14" s="32">
        <v>6</v>
      </c>
      <c r="B14" s="36" t="s">
        <v>45</v>
      </c>
      <c r="C14" s="38">
        <f>C12+C13</f>
        <v>89388407.820000008</v>
      </c>
      <c r="D14" s="38">
        <f t="shared" ref="D14:H14" si="2">D12+D13</f>
        <v>297810160.75</v>
      </c>
      <c r="E14" s="38">
        <f t="shared" si="2"/>
        <v>387198568.56999999</v>
      </c>
      <c r="F14" s="38">
        <f t="shared" si="2"/>
        <v>57650990</v>
      </c>
      <c r="G14" s="38">
        <f t="shared" si="2"/>
        <v>257912426</v>
      </c>
      <c r="H14" s="38">
        <f t="shared" si="2"/>
        <v>315563416</v>
      </c>
    </row>
    <row r="15" spans="1:8">
      <c r="A15" s="32">
        <v>7</v>
      </c>
      <c r="B15" s="36" t="s">
        <v>46</v>
      </c>
      <c r="C15" s="37">
        <v>1229084</v>
      </c>
      <c r="D15" s="37">
        <v>1119199</v>
      </c>
      <c r="E15" s="38">
        <f t="shared" si="0"/>
        <v>2348283</v>
      </c>
      <c r="F15" s="39">
        <v>1167553</v>
      </c>
      <c r="G15" s="40">
        <v>1289761</v>
      </c>
      <c r="H15" s="41">
        <f t="shared" si="1"/>
        <v>2457314</v>
      </c>
    </row>
    <row r="16" spans="1:8">
      <c r="A16" s="32">
        <v>8</v>
      </c>
      <c r="B16" s="36" t="s">
        <v>208</v>
      </c>
      <c r="C16" s="37">
        <v>492146</v>
      </c>
      <c r="D16" s="37">
        <v>0</v>
      </c>
      <c r="E16" s="38">
        <f t="shared" si="0"/>
        <v>492146</v>
      </c>
      <c r="F16" s="39">
        <v>310450</v>
      </c>
      <c r="G16" s="40">
        <v>0</v>
      </c>
      <c r="H16" s="41">
        <f t="shared" si="1"/>
        <v>310450</v>
      </c>
    </row>
    <row r="17" spans="1:8">
      <c r="A17" s="32">
        <v>9</v>
      </c>
      <c r="B17" s="36" t="s">
        <v>47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48</v>
      </c>
      <c r="C18" s="37">
        <v>16995567</v>
      </c>
      <c r="D18" s="37">
        <v>0</v>
      </c>
      <c r="E18" s="38">
        <f t="shared" si="0"/>
        <v>16995567</v>
      </c>
      <c r="F18" s="39">
        <v>15785053</v>
      </c>
      <c r="G18" s="40">
        <v>0</v>
      </c>
      <c r="H18" s="41">
        <f t="shared" si="1"/>
        <v>15785053</v>
      </c>
    </row>
    <row r="19" spans="1:8">
      <c r="A19" s="32">
        <v>11</v>
      </c>
      <c r="B19" s="36" t="s">
        <v>49</v>
      </c>
      <c r="C19" s="37">
        <v>1326686.7700000405</v>
      </c>
      <c r="D19" s="37">
        <v>378326</v>
      </c>
      <c r="E19" s="38">
        <f t="shared" si="0"/>
        <v>1705012.7700000405</v>
      </c>
      <c r="F19" s="39">
        <v>682363</v>
      </c>
      <c r="G19" s="40">
        <v>390898</v>
      </c>
      <c r="H19" s="41">
        <f t="shared" si="1"/>
        <v>1073261</v>
      </c>
    </row>
    <row r="20" spans="1:8">
      <c r="A20" s="32">
        <v>12</v>
      </c>
      <c r="B20" s="44" t="s">
        <v>50</v>
      </c>
      <c r="C20" s="38">
        <f>SUM(C7:C11)+SUM(C14:C19)</f>
        <v>132365115.59000005</v>
      </c>
      <c r="D20" s="38">
        <f>SUM(D7:D11)+SUM(D14:D19)</f>
        <v>345693203.75</v>
      </c>
      <c r="E20" s="38">
        <f>C20+D20</f>
        <v>478058319.34000003</v>
      </c>
      <c r="F20" s="38">
        <f>SUM(F7:F11)+SUM(F14:F19)</f>
        <v>103022175</v>
      </c>
      <c r="G20" s="38">
        <f>SUM(G7:G11)+SUM(G14:G19)</f>
        <v>315322044</v>
      </c>
      <c r="H20" s="41">
        <f t="shared" si="1"/>
        <v>418344219</v>
      </c>
    </row>
    <row r="21" spans="1:8">
      <c r="A21" s="32"/>
      <c r="B21" s="33" t="s">
        <v>51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52</v>
      </c>
      <c r="C22" s="37">
        <v>0</v>
      </c>
      <c r="D22" s="37">
        <v>38121107</v>
      </c>
      <c r="E22" s="38">
        <f>C22+D22</f>
        <v>38121107</v>
      </c>
      <c r="F22" s="39">
        <v>0</v>
      </c>
      <c r="G22" s="40">
        <v>185342300</v>
      </c>
      <c r="H22" s="41">
        <f t="shared" si="1"/>
        <v>185342300</v>
      </c>
    </row>
    <row r="23" spans="1:8">
      <c r="A23" s="32">
        <v>14</v>
      </c>
      <c r="B23" s="36" t="s">
        <v>53</v>
      </c>
      <c r="C23" s="37">
        <v>18486661.170000002</v>
      </c>
      <c r="D23" s="37">
        <v>25349841.300000004</v>
      </c>
      <c r="E23" s="38">
        <f t="shared" ref="E23:E40" si="3">C23+D23</f>
        <v>43836502.470000006</v>
      </c>
      <c r="F23" s="39">
        <v>10497376</v>
      </c>
      <c r="G23" s="40">
        <v>11439693</v>
      </c>
      <c r="H23" s="41">
        <f t="shared" si="1"/>
        <v>21937069</v>
      </c>
    </row>
    <row r="24" spans="1:8">
      <c r="A24" s="32">
        <v>15</v>
      </c>
      <c r="B24" s="36" t="s">
        <v>54</v>
      </c>
      <c r="C24" s="37">
        <v>4050943.2400000077</v>
      </c>
      <c r="D24" s="37">
        <v>2607946.8500000006</v>
      </c>
      <c r="E24" s="38">
        <f t="shared" si="3"/>
        <v>6658890.0900000082</v>
      </c>
      <c r="F24" s="39">
        <v>2794973</v>
      </c>
      <c r="G24" s="40">
        <v>2836570</v>
      </c>
      <c r="H24" s="41">
        <f t="shared" si="1"/>
        <v>5631543</v>
      </c>
    </row>
    <row r="25" spans="1:8">
      <c r="A25" s="32">
        <v>16</v>
      </c>
      <c r="B25" s="36" t="s">
        <v>55</v>
      </c>
      <c r="C25" s="37">
        <v>9346948.3499999996</v>
      </c>
      <c r="D25" s="37">
        <v>25743163.770000003</v>
      </c>
      <c r="E25" s="38">
        <f t="shared" si="3"/>
        <v>35090112.120000005</v>
      </c>
      <c r="F25" s="39">
        <v>12931378</v>
      </c>
      <c r="G25" s="40">
        <v>20400481</v>
      </c>
      <c r="H25" s="41">
        <f t="shared" si="1"/>
        <v>33331859</v>
      </c>
    </row>
    <row r="26" spans="1:8">
      <c r="A26" s="32">
        <v>17</v>
      </c>
      <c r="B26" s="36" t="s">
        <v>56</v>
      </c>
      <c r="C26" s="45">
        <v>0</v>
      </c>
      <c r="D26" s="45">
        <v>0</v>
      </c>
      <c r="E26" s="38">
        <f t="shared" si="3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57</v>
      </c>
      <c r="C27" s="37">
        <v>0</v>
      </c>
      <c r="D27" s="37">
        <v>227511000</v>
      </c>
      <c r="E27" s="38">
        <f t="shared" si="3"/>
        <v>227511000</v>
      </c>
      <c r="F27" s="39">
        <v>0</v>
      </c>
      <c r="G27" s="40">
        <v>73877700</v>
      </c>
      <c r="H27" s="41">
        <f t="shared" si="1"/>
        <v>73877700</v>
      </c>
    </row>
    <row r="28" spans="1:8">
      <c r="A28" s="32">
        <v>19</v>
      </c>
      <c r="B28" s="36" t="s">
        <v>58</v>
      </c>
      <c r="C28" s="37">
        <v>397247</v>
      </c>
      <c r="D28" s="37">
        <v>9215301</v>
      </c>
      <c r="E28" s="38">
        <f t="shared" si="3"/>
        <v>9612548</v>
      </c>
      <c r="F28" s="39">
        <v>375490</v>
      </c>
      <c r="G28" s="40">
        <v>4312541</v>
      </c>
      <c r="H28" s="41">
        <f t="shared" si="1"/>
        <v>4688031</v>
      </c>
    </row>
    <row r="29" spans="1:8">
      <c r="A29" s="32">
        <v>20</v>
      </c>
      <c r="B29" s="36" t="s">
        <v>59</v>
      </c>
      <c r="C29" s="37">
        <v>2670157</v>
      </c>
      <c r="D29" s="37">
        <v>1412261</v>
      </c>
      <c r="E29" s="38">
        <f t="shared" si="3"/>
        <v>4082418</v>
      </c>
      <c r="F29" s="39">
        <v>3938828</v>
      </c>
      <c r="G29" s="40">
        <v>1286748</v>
      </c>
      <c r="H29" s="41">
        <f t="shared" si="1"/>
        <v>5225576</v>
      </c>
    </row>
    <row r="30" spans="1:8">
      <c r="A30" s="32">
        <v>21</v>
      </c>
      <c r="B30" s="36" t="s">
        <v>60</v>
      </c>
      <c r="C30" s="37">
        <v>0</v>
      </c>
      <c r="D30" s="37">
        <v>26766000</v>
      </c>
      <c r="E30" s="38">
        <f t="shared" si="3"/>
        <v>26766000</v>
      </c>
      <c r="F30" s="39">
        <v>0</v>
      </c>
      <c r="G30" s="40">
        <v>25922000</v>
      </c>
      <c r="H30" s="41">
        <f t="shared" si="1"/>
        <v>25922000</v>
      </c>
    </row>
    <row r="31" spans="1:8">
      <c r="A31" s="32">
        <v>22</v>
      </c>
      <c r="B31" s="44" t="s">
        <v>61</v>
      </c>
      <c r="C31" s="38">
        <f>SUM(C22:C30)</f>
        <v>34951956.760000013</v>
      </c>
      <c r="D31" s="38">
        <f>SUM(D22:D30)</f>
        <v>356726620.92000002</v>
      </c>
      <c r="E31" s="38">
        <f>C31+D31</f>
        <v>391678577.68000001</v>
      </c>
      <c r="F31" s="38">
        <f>SUM(F22:F30)</f>
        <v>30538045</v>
      </c>
      <c r="G31" s="38">
        <f>SUM(G22:G30)</f>
        <v>325418033</v>
      </c>
      <c r="H31" s="41">
        <f t="shared" si="1"/>
        <v>355956078</v>
      </c>
    </row>
    <row r="32" spans="1:8">
      <c r="A32" s="32"/>
      <c r="B32" s="33" t="s">
        <v>62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63</v>
      </c>
      <c r="C33" s="37">
        <v>62000000</v>
      </c>
      <c r="D33" s="45"/>
      <c r="E33" s="38">
        <f t="shared" si="3"/>
        <v>62000000</v>
      </c>
      <c r="F33" s="39">
        <v>48000000</v>
      </c>
      <c r="G33" s="47"/>
      <c r="H33" s="41">
        <f t="shared" si="1"/>
        <v>48000000</v>
      </c>
    </row>
    <row r="34" spans="1:8">
      <c r="A34" s="32">
        <v>24</v>
      </c>
      <c r="B34" s="36" t="s">
        <v>64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65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66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67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68</v>
      </c>
      <c r="C38" s="37">
        <v>22765451.770000003</v>
      </c>
      <c r="D38" s="45"/>
      <c r="E38" s="38">
        <f t="shared" si="3"/>
        <v>22765451.770000003</v>
      </c>
      <c r="F38" s="39">
        <v>13982086</v>
      </c>
      <c r="G38" s="47"/>
      <c r="H38" s="41">
        <f t="shared" si="1"/>
        <v>13982086</v>
      </c>
    </row>
    <row r="39" spans="1:8">
      <c r="A39" s="32">
        <v>29</v>
      </c>
      <c r="B39" s="36" t="s">
        <v>69</v>
      </c>
      <c r="C39" s="37">
        <v>1614289.89</v>
      </c>
      <c r="D39" s="45"/>
      <c r="E39" s="38">
        <f t="shared" si="3"/>
        <v>1614289.89</v>
      </c>
      <c r="F39" s="39">
        <v>406055</v>
      </c>
      <c r="G39" s="47"/>
      <c r="H39" s="41">
        <f t="shared" si="1"/>
        <v>406055</v>
      </c>
    </row>
    <row r="40" spans="1:8">
      <c r="A40" s="32">
        <v>30</v>
      </c>
      <c r="B40" s="308" t="s">
        <v>276</v>
      </c>
      <c r="C40" s="37">
        <v>86379741.660000011</v>
      </c>
      <c r="D40" s="45"/>
      <c r="E40" s="38">
        <f t="shared" si="3"/>
        <v>86379741.660000011</v>
      </c>
      <c r="F40" s="39">
        <v>62388141</v>
      </c>
      <c r="G40" s="47"/>
      <c r="H40" s="41">
        <f t="shared" si="1"/>
        <v>62388141</v>
      </c>
    </row>
    <row r="41" spans="1:8" ht="15" thickBot="1">
      <c r="A41" s="49">
        <v>31</v>
      </c>
      <c r="B41" s="50" t="s">
        <v>70</v>
      </c>
      <c r="C41" s="51">
        <f>C31+C40</f>
        <v>121331698.42000002</v>
      </c>
      <c r="D41" s="51">
        <f>D31+D40</f>
        <v>356726620.92000002</v>
      </c>
      <c r="E41" s="51">
        <f>C41+D41</f>
        <v>478058319.34000003</v>
      </c>
      <c r="F41" s="51">
        <f>F31+F40</f>
        <v>92926186</v>
      </c>
      <c r="G41" s="51">
        <f>G31+G40</f>
        <v>325418033</v>
      </c>
      <c r="H41" s="52">
        <f>F41+G41</f>
        <v>418344219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6" activePane="bottomRight" state="frozen"/>
      <selection activeCell="B9" sqref="B9"/>
      <selection pane="topRight" activeCell="B9" sqref="B9"/>
      <selection pane="bottomLeft" activeCell="B9" sqref="B9"/>
      <selection pane="bottomRight" activeCell="E67" sqref="E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3.7109375" style="4" customWidth="1"/>
    <col min="6" max="7" width="12.7109375" style="4" customWidth="1"/>
    <col min="8" max="8" width="14.140625" style="4" customWidth="1"/>
    <col min="9" max="9" width="8.85546875" style="4" customWidth="1"/>
    <col min="10" max="16384" width="9.140625" style="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525">
        <f>'1. key ratios '!B2</f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203</v>
      </c>
      <c r="B4" s="260" t="s">
        <v>25</v>
      </c>
      <c r="C4" s="25"/>
      <c r="D4" s="27"/>
      <c r="E4" s="27"/>
      <c r="F4" s="28"/>
      <c r="G4" s="28"/>
      <c r="H4" s="56" t="s">
        <v>76</v>
      </c>
    </row>
    <row r="5" spans="1:8">
      <c r="A5" s="57" t="s">
        <v>9</v>
      </c>
      <c r="B5" s="58"/>
      <c r="C5" s="475" t="s">
        <v>71</v>
      </c>
      <c r="D5" s="476"/>
      <c r="E5" s="477"/>
      <c r="F5" s="475" t="s">
        <v>75</v>
      </c>
      <c r="G5" s="476"/>
      <c r="H5" s="478"/>
    </row>
    <row r="6" spans="1:8">
      <c r="A6" s="59" t="s">
        <v>9</v>
      </c>
      <c r="B6" s="60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2" t="s">
        <v>74</v>
      </c>
    </row>
    <row r="7" spans="1:8">
      <c r="A7" s="63"/>
      <c r="B7" s="260" t="s">
        <v>202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201</v>
      </c>
      <c r="C8" s="64">
        <v>691547</v>
      </c>
      <c r="D8" s="64">
        <v>356748</v>
      </c>
      <c r="E8" s="540">
        <f t="shared" ref="E8:E22" si="0">C8+D8</f>
        <v>1048295</v>
      </c>
      <c r="F8" s="64">
        <v>462132</v>
      </c>
      <c r="G8" s="64">
        <v>284893</v>
      </c>
      <c r="H8" s="543">
        <f t="shared" ref="H8:H22" si="1">F8+G8</f>
        <v>747025</v>
      </c>
    </row>
    <row r="9" spans="1:8">
      <c r="A9" s="63">
        <v>2</v>
      </c>
      <c r="B9" s="66" t="s">
        <v>200</v>
      </c>
      <c r="C9" s="67">
        <f>C10+C11+C12+C13+C14+C15+C16+C17+C18</f>
        <v>8509392.1700000018</v>
      </c>
      <c r="D9" s="67">
        <f>D10+D11+D12+D13+D14+D15+D16+D17+D18</f>
        <v>22493971.420000002</v>
      </c>
      <c r="E9" s="540">
        <f t="shared" si="0"/>
        <v>31003363.590000004</v>
      </c>
      <c r="F9" s="67">
        <f>F10+F11+F12+F13+F14+F15+F16+F17+F18</f>
        <v>5774526</v>
      </c>
      <c r="G9" s="67">
        <f>G10+G11+G12+G13+G14+G15+G16+G17+G18</f>
        <v>21475680</v>
      </c>
      <c r="H9" s="543">
        <f t="shared" si="1"/>
        <v>27250206</v>
      </c>
    </row>
    <row r="10" spans="1:8">
      <c r="A10" s="63">
        <v>2.1</v>
      </c>
      <c r="B10" s="68" t="s">
        <v>199</v>
      </c>
      <c r="C10" s="64">
        <v>0</v>
      </c>
      <c r="D10" s="64">
        <v>0</v>
      </c>
      <c r="E10" s="540">
        <f t="shared" si="0"/>
        <v>0</v>
      </c>
      <c r="F10" s="64">
        <v>0</v>
      </c>
      <c r="G10" s="64">
        <v>0</v>
      </c>
      <c r="H10" s="543">
        <f t="shared" si="1"/>
        <v>0</v>
      </c>
    </row>
    <row r="11" spans="1:8">
      <c r="A11" s="63">
        <v>2.2000000000000002</v>
      </c>
      <c r="B11" s="68" t="s">
        <v>198</v>
      </c>
      <c r="C11" s="64">
        <v>3548433.5500000012</v>
      </c>
      <c r="D11" s="64">
        <v>11748221.82</v>
      </c>
      <c r="E11" s="540">
        <f t="shared" si="0"/>
        <v>15296655.370000001</v>
      </c>
      <c r="F11" s="64">
        <v>2038431</v>
      </c>
      <c r="G11" s="64">
        <v>11292168</v>
      </c>
      <c r="H11" s="543">
        <f t="shared" si="1"/>
        <v>13330599</v>
      </c>
    </row>
    <row r="12" spans="1:8">
      <c r="A12" s="63">
        <v>2.2999999999999998</v>
      </c>
      <c r="B12" s="68" t="s">
        <v>197</v>
      </c>
      <c r="C12" s="64"/>
      <c r="D12" s="64">
        <v>377965.15</v>
      </c>
      <c r="E12" s="540">
        <f t="shared" si="0"/>
        <v>377965.15</v>
      </c>
      <c r="F12" s="64"/>
      <c r="G12" s="64">
        <v>404710</v>
      </c>
      <c r="H12" s="543">
        <f t="shared" si="1"/>
        <v>404710</v>
      </c>
    </row>
    <row r="13" spans="1:8">
      <c r="A13" s="63">
        <v>2.4</v>
      </c>
      <c r="B13" s="68" t="s">
        <v>196</v>
      </c>
      <c r="C13" s="64">
        <v>14839.069999999998</v>
      </c>
      <c r="D13" s="64">
        <v>916050.07000000007</v>
      </c>
      <c r="E13" s="540">
        <f t="shared" si="0"/>
        <v>930889.14</v>
      </c>
      <c r="F13" s="64">
        <v>179391</v>
      </c>
      <c r="G13" s="64">
        <v>595051</v>
      </c>
      <c r="H13" s="543">
        <f t="shared" si="1"/>
        <v>774442</v>
      </c>
    </row>
    <row r="14" spans="1:8">
      <c r="A14" s="63">
        <v>2.5</v>
      </c>
      <c r="B14" s="68" t="s">
        <v>195</v>
      </c>
      <c r="C14" s="64">
        <v>354097.99999999994</v>
      </c>
      <c r="D14" s="64">
        <v>2879778.4799999991</v>
      </c>
      <c r="E14" s="540">
        <f t="shared" si="0"/>
        <v>3233876.4799999991</v>
      </c>
      <c r="F14" s="64">
        <v>454150</v>
      </c>
      <c r="G14" s="64">
        <v>2765296</v>
      </c>
      <c r="H14" s="543">
        <f t="shared" si="1"/>
        <v>3219446</v>
      </c>
    </row>
    <row r="15" spans="1:8">
      <c r="A15" s="63">
        <v>2.6</v>
      </c>
      <c r="B15" s="68" t="s">
        <v>194</v>
      </c>
      <c r="C15" s="64"/>
      <c r="D15" s="64">
        <v>663313.20000000007</v>
      </c>
      <c r="E15" s="540">
        <f t="shared" si="0"/>
        <v>663313.20000000007</v>
      </c>
      <c r="F15" s="64">
        <v>7550</v>
      </c>
      <c r="G15" s="64">
        <v>976954</v>
      </c>
      <c r="H15" s="543">
        <f t="shared" si="1"/>
        <v>984504</v>
      </c>
    </row>
    <row r="16" spans="1:8">
      <c r="A16" s="63">
        <v>2.7</v>
      </c>
      <c r="B16" s="68" t="s">
        <v>193</v>
      </c>
      <c r="C16" s="64"/>
      <c r="D16" s="64">
        <v>19467.78</v>
      </c>
      <c r="E16" s="540">
        <f t="shared" si="0"/>
        <v>19467.78</v>
      </c>
      <c r="F16" s="64"/>
      <c r="G16" s="64">
        <v>1025</v>
      </c>
      <c r="H16" s="543">
        <f t="shared" si="1"/>
        <v>1025</v>
      </c>
    </row>
    <row r="17" spans="1:8">
      <c r="A17" s="63">
        <v>2.8</v>
      </c>
      <c r="B17" s="68" t="s">
        <v>192</v>
      </c>
      <c r="C17" s="64">
        <v>4458800</v>
      </c>
      <c r="D17" s="64">
        <v>5180106</v>
      </c>
      <c r="E17" s="540">
        <f t="shared" si="0"/>
        <v>9638906</v>
      </c>
      <c r="F17" s="64">
        <v>2906048</v>
      </c>
      <c r="G17" s="64">
        <v>4843175</v>
      </c>
      <c r="H17" s="543">
        <f t="shared" si="1"/>
        <v>7749223</v>
      </c>
    </row>
    <row r="18" spans="1:8">
      <c r="A18" s="63">
        <v>2.9</v>
      </c>
      <c r="B18" s="68" t="s">
        <v>191</v>
      </c>
      <c r="C18" s="64">
        <v>133221.55000000002</v>
      </c>
      <c r="D18" s="64">
        <v>709068.91999999993</v>
      </c>
      <c r="E18" s="540">
        <f t="shared" si="0"/>
        <v>842290.47</v>
      </c>
      <c r="F18" s="64">
        <v>188956</v>
      </c>
      <c r="G18" s="64">
        <v>597301</v>
      </c>
      <c r="H18" s="543">
        <f t="shared" si="1"/>
        <v>786257</v>
      </c>
    </row>
    <row r="19" spans="1:8">
      <c r="A19" s="63">
        <v>3</v>
      </c>
      <c r="B19" s="66" t="s">
        <v>190</v>
      </c>
      <c r="C19" s="64">
        <v>332384</v>
      </c>
      <c r="D19" s="64">
        <v>998454</v>
      </c>
      <c r="E19" s="540">
        <f t="shared" si="0"/>
        <v>1330838</v>
      </c>
      <c r="F19" s="64">
        <v>278479</v>
      </c>
      <c r="G19" s="64">
        <v>775268</v>
      </c>
      <c r="H19" s="543">
        <f t="shared" si="1"/>
        <v>1053747</v>
      </c>
    </row>
    <row r="20" spans="1:8">
      <c r="A20" s="63">
        <v>4</v>
      </c>
      <c r="B20" s="66" t="s">
        <v>189</v>
      </c>
      <c r="C20" s="64">
        <v>1796509</v>
      </c>
      <c r="D20" s="64">
        <v>0</v>
      </c>
      <c r="E20" s="540">
        <f t="shared" si="0"/>
        <v>1796509</v>
      </c>
      <c r="F20" s="64">
        <v>1751224</v>
      </c>
      <c r="G20" s="64">
        <v>0</v>
      </c>
      <c r="H20" s="543">
        <f t="shared" si="1"/>
        <v>1751224</v>
      </c>
    </row>
    <row r="21" spans="1:8">
      <c r="A21" s="63">
        <v>5</v>
      </c>
      <c r="B21" s="66" t="s">
        <v>188</v>
      </c>
      <c r="C21" s="64">
        <v>255181.18</v>
      </c>
      <c r="D21" s="64">
        <v>85807.08</v>
      </c>
      <c r="E21" s="540">
        <f t="shared" si="0"/>
        <v>340988.26</v>
      </c>
      <c r="F21" s="64">
        <v>163832</v>
      </c>
      <c r="G21" s="64">
        <v>165128</v>
      </c>
      <c r="H21" s="543">
        <f t="shared" si="1"/>
        <v>328960</v>
      </c>
    </row>
    <row r="22" spans="1:8">
      <c r="A22" s="63">
        <v>6</v>
      </c>
      <c r="B22" s="69" t="s">
        <v>187</v>
      </c>
      <c r="C22" s="67">
        <f>C8+C9+C19+C20+C21</f>
        <v>11585013.350000001</v>
      </c>
      <c r="D22" s="67">
        <f>D8+D9+D19+D20+D21</f>
        <v>23934980.5</v>
      </c>
      <c r="E22" s="540">
        <f t="shared" si="0"/>
        <v>35519993.850000001</v>
      </c>
      <c r="F22" s="67">
        <f>F8+F9+F19+F20+F21</f>
        <v>8430193</v>
      </c>
      <c r="G22" s="67">
        <f>G8+G9+G19+G20+G21</f>
        <v>22700969</v>
      </c>
      <c r="H22" s="543">
        <f t="shared" si="1"/>
        <v>31131162</v>
      </c>
    </row>
    <row r="23" spans="1:8">
      <c r="A23" s="63"/>
      <c r="B23" s="260" t="s">
        <v>186</v>
      </c>
      <c r="C23" s="70"/>
      <c r="D23" s="70"/>
      <c r="E23" s="541"/>
      <c r="F23" s="70"/>
      <c r="G23" s="70"/>
      <c r="H23" s="544"/>
    </row>
    <row r="24" spans="1:8">
      <c r="A24" s="63">
        <v>7</v>
      </c>
      <c r="B24" s="66" t="s">
        <v>185</v>
      </c>
      <c r="C24" s="64">
        <v>933798.84</v>
      </c>
      <c r="D24" s="64">
        <v>82132.22</v>
      </c>
      <c r="E24" s="540">
        <f t="shared" ref="E24:E31" si="2">C24+D24</f>
        <v>1015931.0599999999</v>
      </c>
      <c r="F24" s="64">
        <v>577420</v>
      </c>
      <c r="G24" s="64">
        <v>131892</v>
      </c>
      <c r="H24" s="543">
        <f t="shared" ref="H24:H31" si="3">F24+G24</f>
        <v>709312</v>
      </c>
    </row>
    <row r="25" spans="1:8">
      <c r="A25" s="63">
        <v>8</v>
      </c>
      <c r="B25" s="66" t="s">
        <v>184</v>
      </c>
      <c r="C25" s="64">
        <v>398777.16</v>
      </c>
      <c r="D25" s="64">
        <v>661228.78</v>
      </c>
      <c r="E25" s="540">
        <f t="shared" si="2"/>
        <v>1060005.94</v>
      </c>
      <c r="F25" s="64">
        <v>270247</v>
      </c>
      <c r="G25" s="64">
        <v>595935</v>
      </c>
      <c r="H25" s="543">
        <f t="shared" si="3"/>
        <v>866182</v>
      </c>
    </row>
    <row r="26" spans="1:8">
      <c r="A26" s="63">
        <v>9</v>
      </c>
      <c r="B26" s="66" t="s">
        <v>183</v>
      </c>
      <c r="C26" s="64">
        <v>0</v>
      </c>
      <c r="D26" s="64">
        <v>3887575</v>
      </c>
      <c r="E26" s="540">
        <f t="shared" si="2"/>
        <v>3887575</v>
      </c>
      <c r="F26" s="64">
        <v>195</v>
      </c>
      <c r="G26" s="64">
        <v>3664927</v>
      </c>
      <c r="H26" s="543">
        <f t="shared" si="3"/>
        <v>3665122</v>
      </c>
    </row>
    <row r="27" spans="1:8">
      <c r="A27" s="63">
        <v>10</v>
      </c>
      <c r="B27" s="66" t="s">
        <v>182</v>
      </c>
      <c r="C27" s="64">
        <v>0</v>
      </c>
      <c r="D27" s="64">
        <v>0</v>
      </c>
      <c r="E27" s="540">
        <f t="shared" si="2"/>
        <v>0</v>
      </c>
      <c r="F27" s="64">
        <v>0</v>
      </c>
      <c r="G27" s="64">
        <v>0</v>
      </c>
      <c r="H27" s="543">
        <f t="shared" si="3"/>
        <v>0</v>
      </c>
    </row>
    <row r="28" spans="1:8">
      <c r="A28" s="63">
        <v>11</v>
      </c>
      <c r="B28" s="66" t="s">
        <v>181</v>
      </c>
      <c r="C28" s="64">
        <v>0</v>
      </c>
      <c r="D28" s="64">
        <v>5568233</v>
      </c>
      <c r="E28" s="540">
        <f t="shared" si="2"/>
        <v>5568233</v>
      </c>
      <c r="F28" s="64">
        <v>0</v>
      </c>
      <c r="G28" s="64">
        <v>2413442</v>
      </c>
      <c r="H28" s="543">
        <f t="shared" si="3"/>
        <v>2413442</v>
      </c>
    </row>
    <row r="29" spans="1:8">
      <c r="A29" s="63">
        <v>12</v>
      </c>
      <c r="B29" s="66" t="s">
        <v>180</v>
      </c>
      <c r="C29" s="64">
        <v>475291</v>
      </c>
      <c r="D29" s="64">
        <v>81163</v>
      </c>
      <c r="E29" s="540">
        <f t="shared" si="2"/>
        <v>556454</v>
      </c>
      <c r="F29" s="64">
        <v>358489</v>
      </c>
      <c r="G29" s="64">
        <v>347277</v>
      </c>
      <c r="H29" s="543">
        <f t="shared" si="3"/>
        <v>705766</v>
      </c>
    </row>
    <row r="30" spans="1:8">
      <c r="A30" s="63">
        <v>13</v>
      </c>
      <c r="B30" s="71" t="s">
        <v>179</v>
      </c>
      <c r="C30" s="67">
        <f>C24+C25+C26+C27+C28+C29</f>
        <v>1807867</v>
      </c>
      <c r="D30" s="67">
        <f>D24+D25+D26+D27+D28+D29</f>
        <v>10280332</v>
      </c>
      <c r="E30" s="540">
        <f t="shared" si="2"/>
        <v>12088199</v>
      </c>
      <c r="F30" s="67">
        <f>F24+F25+F26+F27+F28+F29</f>
        <v>1206351</v>
      </c>
      <c r="G30" s="67">
        <f>G24+G25+G26+G27+G28+G29</f>
        <v>7153473</v>
      </c>
      <c r="H30" s="543">
        <f t="shared" si="3"/>
        <v>8359824</v>
      </c>
    </row>
    <row r="31" spans="1:8">
      <c r="A31" s="63">
        <v>14</v>
      </c>
      <c r="B31" s="71" t="s">
        <v>178</v>
      </c>
      <c r="C31" s="67">
        <f>C22-C30</f>
        <v>9777146.3500000015</v>
      </c>
      <c r="D31" s="67">
        <f>D22-D30</f>
        <v>13654648.5</v>
      </c>
      <c r="E31" s="540">
        <f t="shared" si="2"/>
        <v>23431794.850000001</v>
      </c>
      <c r="F31" s="67">
        <f>F22-F30</f>
        <v>7223842</v>
      </c>
      <c r="G31" s="67">
        <f>G22-G30</f>
        <v>15547496</v>
      </c>
      <c r="H31" s="543">
        <f t="shared" si="3"/>
        <v>22771338</v>
      </c>
    </row>
    <row r="32" spans="1:8">
      <c r="A32" s="63"/>
      <c r="B32" s="72"/>
      <c r="C32" s="72"/>
      <c r="D32" s="73"/>
      <c r="E32" s="541"/>
      <c r="F32" s="73"/>
      <c r="G32" s="73"/>
      <c r="H32" s="544"/>
    </row>
    <row r="33" spans="1:8">
      <c r="A33" s="63"/>
      <c r="B33" s="72" t="s">
        <v>177</v>
      </c>
      <c r="C33" s="70"/>
      <c r="D33" s="70"/>
      <c r="E33" s="541"/>
      <c r="F33" s="70"/>
      <c r="G33" s="70"/>
      <c r="H33" s="544"/>
    </row>
    <row r="34" spans="1:8">
      <c r="A34" s="63">
        <v>15</v>
      </c>
      <c r="B34" s="74" t="s">
        <v>176</v>
      </c>
      <c r="C34" s="75">
        <f>C35-C36</f>
        <v>594568</v>
      </c>
      <c r="D34" s="75">
        <f t="shared" ref="D34:H34" si="4">D35-D36</f>
        <v>801290</v>
      </c>
      <c r="E34" s="75">
        <f t="shared" si="4"/>
        <v>1395858</v>
      </c>
      <c r="F34" s="75">
        <f t="shared" si="4"/>
        <v>388068</v>
      </c>
      <c r="G34" s="75">
        <f t="shared" si="4"/>
        <v>2020144</v>
      </c>
      <c r="H34" s="75">
        <f t="shared" si="4"/>
        <v>2408212</v>
      </c>
    </row>
    <row r="35" spans="1:8">
      <c r="A35" s="63">
        <v>15.1</v>
      </c>
      <c r="B35" s="68" t="s">
        <v>175</v>
      </c>
      <c r="C35" s="64">
        <v>839170</v>
      </c>
      <c r="D35" s="64">
        <v>1431261</v>
      </c>
      <c r="E35" s="540">
        <f t="shared" ref="E34:E45" si="5">C35+D35</f>
        <v>2270431</v>
      </c>
      <c r="F35" s="64">
        <v>608229</v>
      </c>
      <c r="G35" s="64">
        <v>4322519</v>
      </c>
      <c r="H35" s="540">
        <f t="shared" ref="H34:H45" si="6">F35+G35</f>
        <v>4930748</v>
      </c>
    </row>
    <row r="36" spans="1:8">
      <c r="A36" s="63">
        <v>15.2</v>
      </c>
      <c r="B36" s="68" t="s">
        <v>174</v>
      </c>
      <c r="C36" s="64">
        <v>244602</v>
      </c>
      <c r="D36" s="64">
        <v>629971</v>
      </c>
      <c r="E36" s="540">
        <f t="shared" si="5"/>
        <v>874573</v>
      </c>
      <c r="F36" s="64">
        <v>220161</v>
      </c>
      <c r="G36" s="64">
        <v>2302375</v>
      </c>
      <c r="H36" s="540">
        <f t="shared" si="6"/>
        <v>2522536</v>
      </c>
    </row>
    <row r="37" spans="1:8">
      <c r="A37" s="63">
        <v>16</v>
      </c>
      <c r="B37" s="66" t="s">
        <v>173</v>
      </c>
      <c r="C37" s="64">
        <v>0</v>
      </c>
      <c r="D37" s="64">
        <v>0</v>
      </c>
      <c r="E37" s="540">
        <f t="shared" si="5"/>
        <v>0</v>
      </c>
      <c r="F37" s="64">
        <v>0</v>
      </c>
      <c r="G37" s="64">
        <v>0</v>
      </c>
      <c r="H37" s="540">
        <f t="shared" si="6"/>
        <v>0</v>
      </c>
    </row>
    <row r="38" spans="1:8">
      <c r="A38" s="63">
        <v>17</v>
      </c>
      <c r="B38" s="66" t="s">
        <v>172</v>
      </c>
      <c r="C38" s="64">
        <v>0</v>
      </c>
      <c r="D38" s="64">
        <v>0</v>
      </c>
      <c r="E38" s="540">
        <f t="shared" si="5"/>
        <v>0</v>
      </c>
      <c r="F38" s="64">
        <v>0</v>
      </c>
      <c r="G38" s="64">
        <v>0</v>
      </c>
      <c r="H38" s="540">
        <f t="shared" si="6"/>
        <v>0</v>
      </c>
    </row>
    <row r="39" spans="1:8">
      <c r="A39" s="63">
        <v>18</v>
      </c>
      <c r="B39" s="66" t="s">
        <v>171</v>
      </c>
      <c r="C39" s="64">
        <v>0</v>
      </c>
      <c r="D39" s="64">
        <v>0</v>
      </c>
      <c r="E39" s="540">
        <f t="shared" si="5"/>
        <v>0</v>
      </c>
      <c r="F39" s="64">
        <v>0</v>
      </c>
      <c r="G39" s="64">
        <v>0</v>
      </c>
      <c r="H39" s="540">
        <f t="shared" si="6"/>
        <v>0</v>
      </c>
    </row>
    <row r="40" spans="1:8">
      <c r="A40" s="63">
        <v>19</v>
      </c>
      <c r="B40" s="66" t="s">
        <v>170</v>
      </c>
      <c r="C40" s="64">
        <v>626230</v>
      </c>
      <c r="D40" s="64"/>
      <c r="E40" s="540">
        <f t="shared" si="5"/>
        <v>626230</v>
      </c>
      <c r="F40" s="64">
        <v>1192818</v>
      </c>
      <c r="G40" s="64"/>
      <c r="H40" s="540">
        <f t="shared" si="6"/>
        <v>1192818</v>
      </c>
    </row>
    <row r="41" spans="1:8">
      <c r="A41" s="63">
        <v>20</v>
      </c>
      <c r="B41" s="66" t="s">
        <v>169</v>
      </c>
      <c r="C41" s="64">
        <v>477221</v>
      </c>
      <c r="D41" s="64"/>
      <c r="E41" s="540">
        <f t="shared" si="5"/>
        <v>477221</v>
      </c>
      <c r="F41" s="64">
        <v>-87472</v>
      </c>
      <c r="G41" s="64"/>
      <c r="H41" s="540">
        <f t="shared" si="6"/>
        <v>-87472</v>
      </c>
    </row>
    <row r="42" spans="1:8">
      <c r="A42" s="63">
        <v>21</v>
      </c>
      <c r="B42" s="66" t="s">
        <v>168</v>
      </c>
      <c r="C42" s="64">
        <v>9900</v>
      </c>
      <c r="D42" s="64"/>
      <c r="E42" s="540">
        <f t="shared" si="5"/>
        <v>9900</v>
      </c>
      <c r="F42" s="64">
        <v>7056</v>
      </c>
      <c r="G42" s="64"/>
      <c r="H42" s="540">
        <f t="shared" si="6"/>
        <v>7056</v>
      </c>
    </row>
    <row r="43" spans="1:8">
      <c r="A43" s="63">
        <v>22</v>
      </c>
      <c r="B43" s="66" t="s">
        <v>167</v>
      </c>
      <c r="C43" s="64">
        <v>7286.8200000000006</v>
      </c>
      <c r="D43" s="64">
        <v>524.91999999999996</v>
      </c>
      <c r="E43" s="540">
        <f t="shared" si="5"/>
        <v>7811.7400000000007</v>
      </c>
      <c r="F43" s="64">
        <v>44482</v>
      </c>
      <c r="G43" s="64">
        <v>11041</v>
      </c>
      <c r="H43" s="540">
        <f t="shared" si="6"/>
        <v>55523</v>
      </c>
    </row>
    <row r="44" spans="1:8">
      <c r="A44" s="63">
        <v>23</v>
      </c>
      <c r="B44" s="66" t="s">
        <v>166</v>
      </c>
      <c r="C44" s="64">
        <v>172851</v>
      </c>
      <c r="D44" s="64">
        <v>11204</v>
      </c>
      <c r="E44" s="540">
        <f t="shared" si="5"/>
        <v>184055</v>
      </c>
      <c r="F44" s="64">
        <v>13035</v>
      </c>
      <c r="G44" s="64">
        <v>6182</v>
      </c>
      <c r="H44" s="540">
        <f t="shared" si="6"/>
        <v>19217</v>
      </c>
    </row>
    <row r="45" spans="1:8">
      <c r="A45" s="63">
        <v>24</v>
      </c>
      <c r="B45" s="71" t="s">
        <v>283</v>
      </c>
      <c r="C45" s="67">
        <f>C34+C37+C38+C39+C40+C41+C42+C43+C44</f>
        <v>1888056.82</v>
      </c>
      <c r="D45" s="67">
        <f>D34+D37+D38+D39+D40+D41+D42+D43+D44</f>
        <v>813018.92</v>
      </c>
      <c r="E45" s="540">
        <f t="shared" si="5"/>
        <v>2701075.74</v>
      </c>
      <c r="F45" s="67">
        <f>F34+F37+F38+F39+F40+F41+F42+F43+F44</f>
        <v>1557987</v>
      </c>
      <c r="G45" s="67">
        <f>G34+G37+G38+G39+G40+G41+G42+G43+G44</f>
        <v>2037367</v>
      </c>
      <c r="H45" s="540">
        <f t="shared" si="6"/>
        <v>3595354</v>
      </c>
    </row>
    <row r="46" spans="1:8">
      <c r="A46" s="63"/>
      <c r="B46" s="260" t="s">
        <v>165</v>
      </c>
      <c r="C46" s="70"/>
      <c r="D46" s="70"/>
      <c r="E46" s="541"/>
      <c r="F46" s="70"/>
      <c r="G46" s="70"/>
      <c r="H46" s="544"/>
    </row>
    <row r="47" spans="1:8">
      <c r="A47" s="63">
        <v>25</v>
      </c>
      <c r="B47" s="66" t="s">
        <v>164</v>
      </c>
      <c r="C47" s="64">
        <v>676156</v>
      </c>
      <c r="D47" s="64"/>
      <c r="E47" s="540">
        <f t="shared" ref="E47:E54" si="7">C47+D47</f>
        <v>676156</v>
      </c>
      <c r="F47" s="64">
        <v>552301</v>
      </c>
      <c r="G47" s="64"/>
      <c r="H47" s="543">
        <f t="shared" ref="H47:H54" si="8">F47+G47</f>
        <v>552301</v>
      </c>
    </row>
    <row r="48" spans="1:8">
      <c r="A48" s="63">
        <v>26</v>
      </c>
      <c r="B48" s="66" t="s">
        <v>163</v>
      </c>
      <c r="C48" s="64">
        <v>394422</v>
      </c>
      <c r="D48" s="64">
        <v>46783</v>
      </c>
      <c r="E48" s="540">
        <f t="shared" si="7"/>
        <v>441205</v>
      </c>
      <c r="F48" s="64">
        <v>613636</v>
      </c>
      <c r="G48" s="64">
        <v>19304</v>
      </c>
      <c r="H48" s="543">
        <f t="shared" si="8"/>
        <v>632940</v>
      </c>
    </row>
    <row r="49" spans="1:8">
      <c r="A49" s="63">
        <v>27</v>
      </c>
      <c r="B49" s="66" t="s">
        <v>162</v>
      </c>
      <c r="C49" s="64">
        <v>7906340</v>
      </c>
      <c r="D49" s="64"/>
      <c r="E49" s="540">
        <f t="shared" si="7"/>
        <v>7906340</v>
      </c>
      <c r="F49" s="64">
        <v>7503126</v>
      </c>
      <c r="G49" s="64"/>
      <c r="H49" s="543">
        <f t="shared" si="8"/>
        <v>7503126</v>
      </c>
    </row>
    <row r="50" spans="1:8">
      <c r="A50" s="63">
        <v>28</v>
      </c>
      <c r="B50" s="66" t="s">
        <v>161</v>
      </c>
      <c r="C50" s="64">
        <v>29682</v>
      </c>
      <c r="D50" s="64"/>
      <c r="E50" s="540">
        <f t="shared" si="7"/>
        <v>29682</v>
      </c>
      <c r="F50" s="64">
        <v>35348</v>
      </c>
      <c r="G50" s="64"/>
      <c r="H50" s="543">
        <f t="shared" si="8"/>
        <v>35348</v>
      </c>
    </row>
    <row r="51" spans="1:8">
      <c r="A51" s="63">
        <v>29</v>
      </c>
      <c r="B51" s="66" t="s">
        <v>160</v>
      </c>
      <c r="C51" s="64">
        <v>1112416</v>
      </c>
      <c r="D51" s="64"/>
      <c r="E51" s="540">
        <f t="shared" si="7"/>
        <v>1112416</v>
      </c>
      <c r="F51" s="64">
        <v>975961</v>
      </c>
      <c r="G51" s="64"/>
      <c r="H51" s="543">
        <f t="shared" si="8"/>
        <v>975961</v>
      </c>
    </row>
    <row r="52" spans="1:8">
      <c r="A52" s="63">
        <v>30</v>
      </c>
      <c r="B52" s="66" t="s">
        <v>159</v>
      </c>
      <c r="C52" s="64">
        <v>1606113.2100000004</v>
      </c>
      <c r="D52" s="64">
        <v>917606.12999999989</v>
      </c>
      <c r="E52" s="540">
        <f t="shared" si="7"/>
        <v>2523719.3400000003</v>
      </c>
      <c r="F52" s="64">
        <v>1374094</v>
      </c>
      <c r="G52" s="64">
        <v>828755</v>
      </c>
      <c r="H52" s="543">
        <f t="shared" si="8"/>
        <v>2202849</v>
      </c>
    </row>
    <row r="53" spans="1:8">
      <c r="A53" s="63">
        <v>31</v>
      </c>
      <c r="B53" s="71" t="s">
        <v>284</v>
      </c>
      <c r="C53" s="67">
        <f>C47+C48+C49+C50+C51+C52</f>
        <v>11725129.210000001</v>
      </c>
      <c r="D53" s="67">
        <f>D47+D48+D49+D50+D51+D52</f>
        <v>964389.12999999989</v>
      </c>
      <c r="E53" s="540">
        <f t="shared" si="7"/>
        <v>12689518.34</v>
      </c>
      <c r="F53" s="67">
        <f>F47+F48+F49+F50+F51+F52</f>
        <v>11054466</v>
      </c>
      <c r="G53" s="67">
        <f>G47+G48+G49+G50+G51+G52</f>
        <v>848059</v>
      </c>
      <c r="H53" s="540">
        <f t="shared" si="8"/>
        <v>11902525</v>
      </c>
    </row>
    <row r="54" spans="1:8">
      <c r="A54" s="63">
        <v>32</v>
      </c>
      <c r="B54" s="71" t="s">
        <v>285</v>
      </c>
      <c r="C54" s="67">
        <f>C45-C53</f>
        <v>-9837072.3900000006</v>
      </c>
      <c r="D54" s="67">
        <f>D45-D53</f>
        <v>-151370.20999999985</v>
      </c>
      <c r="E54" s="540">
        <f t="shared" si="7"/>
        <v>-9988442.5999999996</v>
      </c>
      <c r="F54" s="67">
        <f>F45-F53</f>
        <v>-9496479</v>
      </c>
      <c r="G54" s="67">
        <f>G45-G53</f>
        <v>1189308</v>
      </c>
      <c r="H54" s="540">
        <f t="shared" si="8"/>
        <v>-8307171</v>
      </c>
    </row>
    <row r="55" spans="1:8">
      <c r="A55" s="63"/>
      <c r="B55" s="72"/>
      <c r="C55" s="73"/>
      <c r="D55" s="73"/>
      <c r="E55" s="541"/>
      <c r="F55" s="73"/>
      <c r="G55" s="73"/>
      <c r="H55" s="544"/>
    </row>
    <row r="56" spans="1:8">
      <c r="A56" s="63">
        <v>33</v>
      </c>
      <c r="B56" s="71" t="s">
        <v>158</v>
      </c>
      <c r="C56" s="67">
        <f>C31+C54</f>
        <v>-59926.039999999106</v>
      </c>
      <c r="D56" s="67">
        <f>D31+D54</f>
        <v>13503278.290000001</v>
      </c>
      <c r="E56" s="540">
        <f>C56+D56</f>
        <v>13443352.250000002</v>
      </c>
      <c r="F56" s="67">
        <f>F31+F54</f>
        <v>-2272637</v>
      </c>
      <c r="G56" s="67">
        <f>G31+G54</f>
        <v>16736804</v>
      </c>
      <c r="H56" s="543">
        <f>F56+G56</f>
        <v>14464167</v>
      </c>
    </row>
    <row r="57" spans="1:8">
      <c r="A57" s="63"/>
      <c r="B57" s="72"/>
      <c r="C57" s="73"/>
      <c r="D57" s="73"/>
      <c r="E57" s="541"/>
      <c r="F57" s="73"/>
      <c r="G57" s="73"/>
      <c r="H57" s="544"/>
    </row>
    <row r="58" spans="1:8">
      <c r="A58" s="63">
        <v>34</v>
      </c>
      <c r="B58" s="66" t="s">
        <v>157</v>
      </c>
      <c r="C58" s="64">
        <v>3484701</v>
      </c>
      <c r="D58" s="64"/>
      <c r="E58" s="540">
        <f>C58+D58</f>
        <v>3484701</v>
      </c>
      <c r="F58" s="64">
        <v>760090</v>
      </c>
      <c r="G58" s="64"/>
      <c r="H58" s="543">
        <f>F58+G58</f>
        <v>760090</v>
      </c>
    </row>
    <row r="59" spans="1:8" s="261" customFormat="1">
      <c r="A59" s="63">
        <v>35</v>
      </c>
      <c r="B59" s="66" t="s">
        <v>156</v>
      </c>
      <c r="C59" s="64">
        <v>0</v>
      </c>
      <c r="D59" s="64"/>
      <c r="E59" s="540">
        <f>C59+D59</f>
        <v>0</v>
      </c>
      <c r="F59" s="64">
        <v>0</v>
      </c>
      <c r="G59" s="64"/>
      <c r="H59" s="543">
        <f>F59+G59</f>
        <v>0</v>
      </c>
    </row>
    <row r="60" spans="1:8">
      <c r="A60" s="63">
        <v>36</v>
      </c>
      <c r="B60" s="66" t="s">
        <v>155</v>
      </c>
      <c r="C60" s="64">
        <v>-1772</v>
      </c>
      <c r="D60" s="64"/>
      <c r="E60" s="540">
        <f>C60+D60</f>
        <v>-1772</v>
      </c>
      <c r="F60" s="64">
        <v>273370</v>
      </c>
      <c r="G60" s="64"/>
      <c r="H60" s="543">
        <f>F60+G60</f>
        <v>273370</v>
      </c>
    </row>
    <row r="61" spans="1:8">
      <c r="A61" s="63">
        <v>37</v>
      </c>
      <c r="B61" s="71" t="s">
        <v>154</v>
      </c>
      <c r="C61" s="67">
        <f>C58+C59+C60</f>
        <v>3482929</v>
      </c>
      <c r="D61" s="67">
        <f>D58+D59+D60</f>
        <v>0</v>
      </c>
      <c r="E61" s="540">
        <f>C61+D61</f>
        <v>3482929</v>
      </c>
      <c r="F61" s="67">
        <f>F58+F59+F60</f>
        <v>1033460</v>
      </c>
      <c r="G61" s="67">
        <f>G58+G59+G60</f>
        <v>0</v>
      </c>
      <c r="H61" s="543">
        <f>F61+G61</f>
        <v>1033460</v>
      </c>
    </row>
    <row r="62" spans="1:8">
      <c r="A62" s="63"/>
      <c r="B62" s="76"/>
      <c r="C62" s="70"/>
      <c r="D62" s="70"/>
      <c r="E62" s="541"/>
      <c r="F62" s="70"/>
      <c r="G62" s="70"/>
      <c r="H62" s="544"/>
    </row>
    <row r="63" spans="1:8">
      <c r="A63" s="63">
        <v>38</v>
      </c>
      <c r="B63" s="77" t="s">
        <v>153</v>
      </c>
      <c r="C63" s="67">
        <f>C56-C61</f>
        <v>-3542855.0399999991</v>
      </c>
      <c r="D63" s="67">
        <f>D56-D61</f>
        <v>13503278.290000001</v>
      </c>
      <c r="E63" s="540">
        <f>C63+D63</f>
        <v>9960423.2500000019</v>
      </c>
      <c r="F63" s="67">
        <f>F56-F61</f>
        <v>-3306097</v>
      </c>
      <c r="G63" s="67">
        <f>G56-G61</f>
        <v>16736804</v>
      </c>
      <c r="H63" s="543">
        <f>F63+G63</f>
        <v>13430707</v>
      </c>
    </row>
    <row r="64" spans="1:8">
      <c r="A64" s="59">
        <v>39</v>
      </c>
      <c r="B64" s="66" t="s">
        <v>152</v>
      </c>
      <c r="C64" s="78">
        <v>1190866</v>
      </c>
      <c r="D64" s="78"/>
      <c r="E64" s="540">
        <f>C64+D64</f>
        <v>1190866</v>
      </c>
      <c r="F64" s="78">
        <v>1727925</v>
      </c>
      <c r="G64" s="78"/>
      <c r="H64" s="543">
        <f>F64+G64</f>
        <v>1727925</v>
      </c>
    </row>
    <row r="65" spans="1:8">
      <c r="A65" s="63">
        <v>40</v>
      </c>
      <c r="B65" s="71" t="s">
        <v>151</v>
      </c>
      <c r="C65" s="67">
        <f>C63-C64</f>
        <v>-4733721.0399999991</v>
      </c>
      <c r="D65" s="67">
        <f>D63-D64</f>
        <v>13503278.290000001</v>
      </c>
      <c r="E65" s="540">
        <f>C65+D65</f>
        <v>8769557.2500000019</v>
      </c>
      <c r="F65" s="67">
        <f>F63-F64</f>
        <v>-5034022</v>
      </c>
      <c r="G65" s="67">
        <f>G63-G64</f>
        <v>16736804</v>
      </c>
      <c r="H65" s="543">
        <f>F65+G65</f>
        <v>11702782</v>
      </c>
    </row>
    <row r="66" spans="1:8">
      <c r="A66" s="59">
        <v>41</v>
      </c>
      <c r="B66" s="66" t="s">
        <v>150</v>
      </c>
      <c r="C66" s="78"/>
      <c r="D66" s="78"/>
      <c r="E66" s="540">
        <f>C66+D66</f>
        <v>0</v>
      </c>
      <c r="F66" s="78"/>
      <c r="G66" s="78"/>
      <c r="H66" s="543">
        <f>F66+G66</f>
        <v>0</v>
      </c>
    </row>
    <row r="67" spans="1:8" ht="13.5" thickBot="1">
      <c r="A67" s="79">
        <v>42</v>
      </c>
      <c r="B67" s="80" t="s">
        <v>149</v>
      </c>
      <c r="C67" s="81">
        <f>C65+C66</f>
        <v>-4733721.0399999991</v>
      </c>
      <c r="D67" s="81">
        <f>D65+D66</f>
        <v>13503278.290000001</v>
      </c>
      <c r="E67" s="542">
        <f>C67+D67</f>
        <v>8769557.2500000019</v>
      </c>
      <c r="F67" s="81">
        <f>F65+F66</f>
        <v>-5034022</v>
      </c>
      <c r="G67" s="81">
        <f>G65+G66</f>
        <v>16736804</v>
      </c>
      <c r="H67" s="545">
        <f>F67+G67</f>
        <v>11702782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F8" sqref="F8:G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33</v>
      </c>
      <c r="B1" s="5" t="str">
        <f>'Info '!C2</f>
        <v>JSC " Halyk Bank Georgia"</v>
      </c>
    </row>
    <row r="2" spans="1:8">
      <c r="A2" s="2" t="s">
        <v>34</v>
      </c>
      <c r="B2" s="531">
        <f>'1. key ratios '!B2</f>
        <v>43465</v>
      </c>
    </row>
    <row r="3" spans="1:8">
      <c r="A3" s="4"/>
    </row>
    <row r="4" spans="1:8" ht="15" thickBot="1">
      <c r="A4" s="4" t="s">
        <v>77</v>
      </c>
      <c r="B4" s="4"/>
      <c r="C4" s="238"/>
      <c r="D4" s="238"/>
      <c r="E4" s="238"/>
      <c r="F4" s="239"/>
      <c r="G4" s="239"/>
      <c r="H4" s="240" t="s">
        <v>76</v>
      </c>
    </row>
    <row r="5" spans="1:8">
      <c r="A5" s="479" t="s">
        <v>9</v>
      </c>
      <c r="B5" s="481" t="s">
        <v>350</v>
      </c>
      <c r="C5" s="475" t="s">
        <v>71</v>
      </c>
      <c r="D5" s="476"/>
      <c r="E5" s="477"/>
      <c r="F5" s="475" t="s">
        <v>75</v>
      </c>
      <c r="G5" s="476"/>
      <c r="H5" s="478"/>
    </row>
    <row r="6" spans="1:8">
      <c r="A6" s="480"/>
      <c r="B6" s="482"/>
      <c r="C6" s="34" t="s">
        <v>297</v>
      </c>
      <c r="D6" s="34" t="s">
        <v>126</v>
      </c>
      <c r="E6" s="34" t="s">
        <v>113</v>
      </c>
      <c r="F6" s="34" t="s">
        <v>297</v>
      </c>
      <c r="G6" s="34" t="s">
        <v>126</v>
      </c>
      <c r="H6" s="35" t="s">
        <v>113</v>
      </c>
    </row>
    <row r="7" spans="1:8" s="20" customFormat="1">
      <c r="A7" s="241">
        <v>1</v>
      </c>
      <c r="B7" s="242" t="s">
        <v>384</v>
      </c>
      <c r="C7" s="40"/>
      <c r="D7" s="40"/>
      <c r="E7" s="243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1">
        <v>1.1000000000000001</v>
      </c>
      <c r="B8" s="296" t="s">
        <v>315</v>
      </c>
      <c r="C8" s="40">
        <v>7856540</v>
      </c>
      <c r="D8" s="40">
        <v>1336599</v>
      </c>
      <c r="E8" s="243">
        <f t="shared" ref="E8:E53" si="1">C8+D8</f>
        <v>9193139</v>
      </c>
      <c r="F8" s="40">
        <v>8419876</v>
      </c>
      <c r="G8" s="40">
        <v>1489942</v>
      </c>
      <c r="H8" s="41">
        <f t="shared" si="0"/>
        <v>9909818</v>
      </c>
    </row>
    <row r="9" spans="1:8" s="20" customFormat="1">
      <c r="A9" s="241">
        <v>1.2</v>
      </c>
      <c r="B9" s="296" t="s">
        <v>316</v>
      </c>
      <c r="C9" s="40"/>
      <c r="D9" s="40"/>
      <c r="E9" s="243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1">
        <v>1.3</v>
      </c>
      <c r="B10" s="296" t="s">
        <v>317</v>
      </c>
      <c r="C10" s="40">
        <v>7064738</v>
      </c>
      <c r="D10" s="40">
        <v>18253110</v>
      </c>
      <c r="E10" s="243">
        <f t="shared" si="1"/>
        <v>25317848</v>
      </c>
      <c r="F10" s="40">
        <v>7302658</v>
      </c>
      <c r="G10" s="40">
        <v>18428404</v>
      </c>
      <c r="H10" s="41">
        <f t="shared" si="0"/>
        <v>25731062</v>
      </c>
    </row>
    <row r="11" spans="1:8" s="20" customFormat="1">
      <c r="A11" s="241">
        <v>1.4</v>
      </c>
      <c r="B11" s="296" t="s">
        <v>298</v>
      </c>
      <c r="C11" s="40"/>
      <c r="D11" s="40"/>
      <c r="E11" s="243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1">
        <v>2</v>
      </c>
      <c r="B12" s="245" t="s">
        <v>319</v>
      </c>
      <c r="C12" s="40"/>
      <c r="D12" s="40"/>
      <c r="E12" s="243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1">
        <v>3</v>
      </c>
      <c r="B13" s="245" t="s">
        <v>318</v>
      </c>
      <c r="C13" s="40"/>
      <c r="D13" s="40"/>
      <c r="E13" s="243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1">
        <v>3.1</v>
      </c>
      <c r="B14" s="297" t="s">
        <v>299</v>
      </c>
      <c r="C14" s="40"/>
      <c r="D14" s="40"/>
      <c r="E14" s="243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1">
        <v>3.2</v>
      </c>
      <c r="B15" s="297" t="s">
        <v>300</v>
      </c>
      <c r="C15" s="40"/>
      <c r="D15" s="40"/>
      <c r="E15" s="243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1">
        <v>4</v>
      </c>
      <c r="B16" s="300" t="s">
        <v>329</v>
      </c>
      <c r="C16" s="40"/>
      <c r="D16" s="40"/>
      <c r="E16" s="243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1">
        <v>4.0999999999999996</v>
      </c>
      <c r="B17" s="297" t="s">
        <v>320</v>
      </c>
      <c r="C17" s="40">
        <v>6388185</v>
      </c>
      <c r="D17" s="40">
        <v>258428137</v>
      </c>
      <c r="E17" s="243">
        <f t="shared" si="1"/>
        <v>264816322</v>
      </c>
      <c r="F17" s="40">
        <v>4685456</v>
      </c>
      <c r="G17" s="40">
        <v>228091172</v>
      </c>
      <c r="H17" s="41">
        <f t="shared" si="0"/>
        <v>232776628</v>
      </c>
    </row>
    <row r="18" spans="1:8" s="20" customFormat="1">
      <c r="A18" s="241">
        <v>4.2</v>
      </c>
      <c r="B18" s="297" t="s">
        <v>314</v>
      </c>
      <c r="C18" s="40"/>
      <c r="D18" s="40"/>
      <c r="E18" s="243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1">
        <v>5</v>
      </c>
      <c r="B19" s="245" t="s">
        <v>328</v>
      </c>
      <c r="C19" s="40"/>
      <c r="D19" s="40"/>
      <c r="E19" s="243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1">
        <v>5.0999999999999996</v>
      </c>
      <c r="B20" s="298" t="s">
        <v>303</v>
      </c>
      <c r="C20" s="40">
        <v>2571317</v>
      </c>
      <c r="D20" s="40">
        <v>2397757</v>
      </c>
      <c r="E20" s="243">
        <f t="shared" si="1"/>
        <v>4969074</v>
      </c>
      <c r="F20" s="40">
        <v>8033631</v>
      </c>
      <c r="G20" s="40">
        <v>2497707</v>
      </c>
      <c r="H20" s="41">
        <f t="shared" si="0"/>
        <v>10531338</v>
      </c>
    </row>
    <row r="21" spans="1:8" s="20" customFormat="1">
      <c r="A21" s="241">
        <v>5.2</v>
      </c>
      <c r="B21" s="298" t="s">
        <v>302</v>
      </c>
      <c r="C21" s="40"/>
      <c r="D21" s="40"/>
      <c r="E21" s="243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1">
        <v>5.3</v>
      </c>
      <c r="B22" s="298" t="s">
        <v>301</v>
      </c>
      <c r="C22" s="40"/>
      <c r="D22" s="40"/>
      <c r="E22" s="243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1" t="s">
        <v>18</v>
      </c>
      <c r="B23" s="246" t="s">
        <v>78</v>
      </c>
      <c r="C23" s="40">
        <v>31199649</v>
      </c>
      <c r="D23" s="40">
        <v>191607831</v>
      </c>
      <c r="E23" s="243">
        <f t="shared" si="1"/>
        <v>222807480</v>
      </c>
      <c r="F23" s="40">
        <v>39511231</v>
      </c>
      <c r="G23" s="40">
        <v>142365510</v>
      </c>
      <c r="H23" s="41">
        <f t="shared" si="0"/>
        <v>181876741</v>
      </c>
    </row>
    <row r="24" spans="1:8" s="20" customFormat="1">
      <c r="A24" s="241" t="s">
        <v>19</v>
      </c>
      <c r="B24" s="246" t="s">
        <v>79</v>
      </c>
      <c r="C24" s="40">
        <v>2216289</v>
      </c>
      <c r="D24" s="40">
        <v>263308410</v>
      </c>
      <c r="E24" s="243">
        <f t="shared" si="1"/>
        <v>265524699</v>
      </c>
      <c r="F24" s="40">
        <v>8176103</v>
      </c>
      <c r="G24" s="40">
        <v>212385503</v>
      </c>
      <c r="H24" s="41">
        <f t="shared" si="0"/>
        <v>220561606</v>
      </c>
    </row>
    <row r="25" spans="1:8" s="20" customFormat="1">
      <c r="A25" s="241" t="s">
        <v>20</v>
      </c>
      <c r="B25" s="246" t="s">
        <v>80</v>
      </c>
      <c r="C25" s="40">
        <v>0</v>
      </c>
      <c r="D25" s="40">
        <v>620275</v>
      </c>
      <c r="E25" s="243">
        <f t="shared" si="1"/>
        <v>620275</v>
      </c>
      <c r="F25" s="40">
        <v>0</v>
      </c>
      <c r="G25" s="40">
        <v>598254</v>
      </c>
      <c r="H25" s="41">
        <f t="shared" si="0"/>
        <v>598254</v>
      </c>
    </row>
    <row r="26" spans="1:8" s="20" customFormat="1">
      <c r="A26" s="241" t="s">
        <v>21</v>
      </c>
      <c r="B26" s="246" t="s">
        <v>81</v>
      </c>
      <c r="C26" s="40">
        <v>5339344</v>
      </c>
      <c r="D26" s="40">
        <v>103376715</v>
      </c>
      <c r="E26" s="243">
        <f t="shared" si="1"/>
        <v>108716059</v>
      </c>
      <c r="F26" s="40">
        <v>6610880</v>
      </c>
      <c r="G26" s="40">
        <v>92253930</v>
      </c>
      <c r="H26" s="41">
        <f t="shared" si="0"/>
        <v>98864810</v>
      </c>
    </row>
    <row r="27" spans="1:8" s="20" customFormat="1">
      <c r="A27" s="241" t="s">
        <v>22</v>
      </c>
      <c r="B27" s="246" t="s">
        <v>82</v>
      </c>
      <c r="C27" s="40">
        <v>29046</v>
      </c>
      <c r="D27" s="40">
        <v>575397</v>
      </c>
      <c r="E27" s="243">
        <f t="shared" si="1"/>
        <v>604443</v>
      </c>
      <c r="F27" s="40">
        <v>43699</v>
      </c>
      <c r="G27" s="40">
        <v>305522</v>
      </c>
      <c r="H27" s="41">
        <f t="shared" si="0"/>
        <v>349221</v>
      </c>
    </row>
    <row r="28" spans="1:8" s="20" customFormat="1">
      <c r="A28" s="241">
        <v>5.4</v>
      </c>
      <c r="B28" s="298" t="s">
        <v>304</v>
      </c>
      <c r="C28" s="40">
        <v>2156003</v>
      </c>
      <c r="D28" s="40">
        <v>10829459</v>
      </c>
      <c r="E28" s="243">
        <f t="shared" si="1"/>
        <v>12985462</v>
      </c>
      <c r="F28" s="40">
        <v>2244287</v>
      </c>
      <c r="G28" s="40">
        <v>11201914</v>
      </c>
      <c r="H28" s="41">
        <f t="shared" si="0"/>
        <v>13446201</v>
      </c>
    </row>
    <row r="29" spans="1:8" s="20" customFormat="1">
      <c r="A29" s="241">
        <v>5.5</v>
      </c>
      <c r="B29" s="298" t="s">
        <v>305</v>
      </c>
      <c r="C29" s="40">
        <v>0</v>
      </c>
      <c r="D29" s="40">
        <v>22215780</v>
      </c>
      <c r="E29" s="243">
        <f t="shared" si="1"/>
        <v>22215780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1">
        <v>5.6</v>
      </c>
      <c r="B30" s="298" t="s">
        <v>306</v>
      </c>
      <c r="C30" s="40"/>
      <c r="D30" s="40"/>
      <c r="E30" s="243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1">
        <v>5.7</v>
      </c>
      <c r="B31" s="298" t="s">
        <v>82</v>
      </c>
      <c r="C31" s="40"/>
      <c r="D31" s="40"/>
      <c r="E31" s="243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1">
        <v>6</v>
      </c>
      <c r="B32" s="245" t="s">
        <v>334</v>
      </c>
      <c r="C32" s="40"/>
      <c r="D32" s="40"/>
      <c r="E32" s="243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1">
        <v>6.1</v>
      </c>
      <c r="B33" s="299" t="s">
        <v>324</v>
      </c>
      <c r="C33" s="40"/>
      <c r="D33" s="40"/>
      <c r="E33" s="243">
        <f t="shared" si="1"/>
        <v>0</v>
      </c>
      <c r="F33" s="40"/>
      <c r="G33" s="40"/>
      <c r="H33" s="41">
        <f t="shared" si="0"/>
        <v>0</v>
      </c>
    </row>
    <row r="34" spans="1:8" s="20" customFormat="1">
      <c r="A34" s="241">
        <v>6.2</v>
      </c>
      <c r="B34" s="299" t="s">
        <v>325</v>
      </c>
      <c r="C34" s="40"/>
      <c r="D34" s="40"/>
      <c r="E34" s="243">
        <f t="shared" si="1"/>
        <v>0</v>
      </c>
      <c r="F34" s="40"/>
      <c r="G34" s="40"/>
      <c r="H34" s="41">
        <f t="shared" si="0"/>
        <v>0</v>
      </c>
    </row>
    <row r="35" spans="1:8" s="20" customFormat="1">
      <c r="A35" s="241">
        <v>6.3</v>
      </c>
      <c r="B35" s="299" t="s">
        <v>321</v>
      </c>
      <c r="C35" s="40"/>
      <c r="D35" s="40"/>
      <c r="E35" s="243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1">
        <v>6.4</v>
      </c>
      <c r="B36" s="299" t="s">
        <v>322</v>
      </c>
      <c r="C36" s="40"/>
      <c r="D36" s="40"/>
      <c r="E36" s="243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1">
        <v>6.5</v>
      </c>
      <c r="B37" s="299" t="s">
        <v>323</v>
      </c>
      <c r="C37" s="40"/>
      <c r="D37" s="40"/>
      <c r="E37" s="243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1">
        <v>6.6</v>
      </c>
      <c r="B38" s="299" t="s">
        <v>326</v>
      </c>
      <c r="C38" s="40"/>
      <c r="D38" s="40"/>
      <c r="E38" s="243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1">
        <v>6.7</v>
      </c>
      <c r="B39" s="299" t="s">
        <v>327</v>
      </c>
      <c r="C39" s="40"/>
      <c r="D39" s="40"/>
      <c r="E39" s="243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1">
        <v>7</v>
      </c>
      <c r="B40" s="245" t="s">
        <v>330</v>
      </c>
      <c r="C40" s="40"/>
      <c r="D40" s="40"/>
      <c r="E40" s="243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1">
        <v>7.1</v>
      </c>
      <c r="B41" s="244" t="s">
        <v>331</v>
      </c>
      <c r="C41" s="40">
        <v>11426</v>
      </c>
      <c r="D41" s="40">
        <v>0</v>
      </c>
      <c r="E41" s="243">
        <f t="shared" si="1"/>
        <v>11426</v>
      </c>
      <c r="F41" s="40">
        <v>0</v>
      </c>
      <c r="G41" s="40">
        <v>1229</v>
      </c>
      <c r="H41" s="41">
        <f t="shared" si="0"/>
        <v>1229</v>
      </c>
    </row>
    <row r="42" spans="1:8" s="20" customFormat="1" ht="25.5">
      <c r="A42" s="241">
        <v>7.2</v>
      </c>
      <c r="B42" s="244" t="s">
        <v>332</v>
      </c>
      <c r="C42" s="40">
        <v>138904</v>
      </c>
      <c r="D42" s="40">
        <v>1434903</v>
      </c>
      <c r="E42" s="243">
        <f t="shared" si="1"/>
        <v>1573807</v>
      </c>
      <c r="F42" s="40">
        <v>478345</v>
      </c>
      <c r="G42" s="40">
        <v>824968</v>
      </c>
      <c r="H42" s="41">
        <f t="shared" si="0"/>
        <v>1303313</v>
      </c>
    </row>
    <row r="43" spans="1:8" s="20" customFormat="1" ht="25.5">
      <c r="A43" s="241">
        <v>7.3</v>
      </c>
      <c r="B43" s="244" t="s">
        <v>335</v>
      </c>
      <c r="C43" s="40">
        <v>21051</v>
      </c>
      <c r="D43" s="40">
        <v>69069</v>
      </c>
      <c r="E43" s="243">
        <f t="shared" si="1"/>
        <v>90120</v>
      </c>
      <c r="F43" s="40">
        <v>23376</v>
      </c>
      <c r="G43" s="40">
        <v>2402</v>
      </c>
      <c r="H43" s="41">
        <f t="shared" si="0"/>
        <v>25778</v>
      </c>
    </row>
    <row r="44" spans="1:8" s="20" customFormat="1" ht="25.5">
      <c r="A44" s="241">
        <v>7.4</v>
      </c>
      <c r="B44" s="244" t="s">
        <v>336</v>
      </c>
      <c r="C44" s="40">
        <v>155087</v>
      </c>
      <c r="D44" s="40">
        <v>1764774</v>
      </c>
      <c r="E44" s="243">
        <f t="shared" si="1"/>
        <v>1919861</v>
      </c>
      <c r="F44" s="40">
        <v>503105</v>
      </c>
      <c r="G44" s="40">
        <v>915390</v>
      </c>
      <c r="H44" s="41">
        <f t="shared" si="0"/>
        <v>1418495</v>
      </c>
    </row>
    <row r="45" spans="1:8" s="20" customFormat="1">
      <c r="A45" s="241">
        <v>8</v>
      </c>
      <c r="B45" s="245" t="s">
        <v>313</v>
      </c>
      <c r="C45" s="40"/>
      <c r="D45" s="40"/>
      <c r="E45" s="243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1">
        <v>8.1</v>
      </c>
      <c r="B46" s="297" t="s">
        <v>337</v>
      </c>
      <c r="C46" s="40"/>
      <c r="D46" s="40"/>
      <c r="E46" s="243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1">
        <v>8.1999999999999993</v>
      </c>
      <c r="B47" s="297" t="s">
        <v>338</v>
      </c>
      <c r="C47" s="40"/>
      <c r="D47" s="40"/>
      <c r="E47" s="243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1">
        <v>8.3000000000000007</v>
      </c>
      <c r="B48" s="297" t="s">
        <v>339</v>
      </c>
      <c r="C48" s="40"/>
      <c r="D48" s="40"/>
      <c r="E48" s="243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1">
        <v>8.4</v>
      </c>
      <c r="B49" s="297" t="s">
        <v>340</v>
      </c>
      <c r="C49" s="40"/>
      <c r="D49" s="40"/>
      <c r="E49" s="243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1">
        <v>8.5</v>
      </c>
      <c r="B50" s="297" t="s">
        <v>341</v>
      </c>
      <c r="C50" s="40"/>
      <c r="D50" s="40"/>
      <c r="E50" s="243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1">
        <v>8.6</v>
      </c>
      <c r="B51" s="297" t="s">
        <v>342</v>
      </c>
      <c r="C51" s="40"/>
      <c r="D51" s="40"/>
      <c r="E51" s="243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1">
        <v>8.6999999999999993</v>
      </c>
      <c r="B52" s="297" t="s">
        <v>343</v>
      </c>
      <c r="C52" s="40"/>
      <c r="D52" s="40"/>
      <c r="E52" s="243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47">
        <v>9</v>
      </c>
      <c r="B53" s="248" t="s">
        <v>333</v>
      </c>
      <c r="C53" s="249"/>
      <c r="D53" s="249"/>
      <c r="E53" s="250">
        <f t="shared" si="1"/>
        <v>0</v>
      </c>
      <c r="F53" s="249"/>
      <c r="G53" s="249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89.5703125" style="4" customWidth="1"/>
    <col min="3" max="3" width="13.7109375" style="4" customWidth="1"/>
    <col min="4" max="4" width="13.42578125" style="4" customWidth="1"/>
    <col min="5" max="11" width="9.7109375" style="54" customWidth="1"/>
    <col min="12" max="16384" width="9.140625" style="5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525">
        <f>'1. key ratios '!B2</f>
        <v>43465</v>
      </c>
      <c r="C2" s="6"/>
      <c r="D2" s="7"/>
      <c r="E2" s="82"/>
      <c r="F2" s="82"/>
      <c r="G2" s="82"/>
      <c r="H2" s="82"/>
    </row>
    <row r="3" spans="1:8">
      <c r="A3" s="2"/>
      <c r="B3" s="3"/>
      <c r="C3" s="6"/>
      <c r="D3" s="7"/>
      <c r="E3" s="82"/>
      <c r="F3" s="82"/>
      <c r="G3" s="82"/>
      <c r="H3" s="82"/>
    </row>
    <row r="4" spans="1:8" ht="15" customHeight="1" thickBot="1">
      <c r="A4" s="7" t="s">
        <v>207</v>
      </c>
      <c r="B4" s="184" t="s">
        <v>307</v>
      </c>
      <c r="D4" s="83" t="s">
        <v>76</v>
      </c>
    </row>
    <row r="5" spans="1:8" ht="15" customHeight="1">
      <c r="A5" s="282" t="s">
        <v>9</v>
      </c>
      <c r="B5" s="283"/>
      <c r="C5" s="406" t="s">
        <v>5</v>
      </c>
      <c r="D5" s="407" t="s">
        <v>6</v>
      </c>
    </row>
    <row r="6" spans="1:8" ht="15" customHeight="1">
      <c r="A6" s="84">
        <v>1</v>
      </c>
      <c r="B6" s="397" t="s">
        <v>311</v>
      </c>
      <c r="C6" s="399">
        <f>C7+C9+C10</f>
        <v>460060321.07300001</v>
      </c>
      <c r="D6" s="400">
        <f>D7+D9+D10</f>
        <v>423495041.68000001</v>
      </c>
    </row>
    <row r="7" spans="1:8" ht="15" customHeight="1">
      <c r="A7" s="84">
        <v>1.1000000000000001</v>
      </c>
      <c r="B7" s="397" t="s">
        <v>206</v>
      </c>
      <c r="C7" s="401">
        <v>443485414.47000003</v>
      </c>
      <c r="D7" s="402">
        <v>409269953.10000002</v>
      </c>
    </row>
    <row r="8" spans="1:8">
      <c r="A8" s="84" t="s">
        <v>17</v>
      </c>
      <c r="B8" s="397" t="s">
        <v>205</v>
      </c>
      <c r="C8" s="401"/>
      <c r="D8" s="402"/>
    </row>
    <row r="9" spans="1:8" ht="15" customHeight="1">
      <c r="A9" s="84">
        <v>1.2</v>
      </c>
      <c r="B9" s="398" t="s">
        <v>204</v>
      </c>
      <c r="C9" s="401">
        <v>16574906.602999998</v>
      </c>
      <c r="D9" s="402">
        <v>14020492.199999999</v>
      </c>
    </row>
    <row r="10" spans="1:8" ht="15" customHeight="1">
      <c r="A10" s="84">
        <v>1.3</v>
      </c>
      <c r="B10" s="397" t="s">
        <v>31</v>
      </c>
      <c r="C10" s="403">
        <v>0</v>
      </c>
      <c r="D10" s="402">
        <v>204596.38</v>
      </c>
    </row>
    <row r="11" spans="1:8" ht="15" customHeight="1">
      <c r="A11" s="84">
        <v>2</v>
      </c>
      <c r="B11" s="397" t="s">
        <v>308</v>
      </c>
      <c r="C11" s="401">
        <v>4002187.7725499747</v>
      </c>
      <c r="D11" s="402">
        <v>2344858</v>
      </c>
    </row>
    <row r="12" spans="1:8" ht="15" customHeight="1">
      <c r="A12" s="84">
        <v>3</v>
      </c>
      <c r="B12" s="397" t="s">
        <v>309</v>
      </c>
      <c r="C12" s="403">
        <v>46403225.368749999</v>
      </c>
      <c r="D12" s="402">
        <v>40130869</v>
      </c>
    </row>
    <row r="13" spans="1:8" ht="15" customHeight="1" thickBot="1">
      <c r="A13" s="86">
        <v>4</v>
      </c>
      <c r="B13" s="87" t="s">
        <v>310</v>
      </c>
      <c r="C13" s="404">
        <f>C6+C11+C12</f>
        <v>510465734.21429998</v>
      </c>
      <c r="D13" s="405">
        <f>D6+D11+D12</f>
        <v>465970768.68000001</v>
      </c>
    </row>
    <row r="14" spans="1:8">
      <c r="B14" s="90"/>
    </row>
    <row r="15" spans="1:8">
      <c r="B15" s="91"/>
    </row>
    <row r="16" spans="1:8">
      <c r="B16" s="91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14" sqref="D1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526">
        <f>'1. key ratios '!B2</f>
        <v>43465</v>
      </c>
    </row>
    <row r="4" spans="1:8" ht="16.5" customHeight="1" thickBot="1">
      <c r="A4" s="92" t="s">
        <v>83</v>
      </c>
      <c r="B4" s="93" t="s">
        <v>277</v>
      </c>
      <c r="C4" s="94"/>
    </row>
    <row r="5" spans="1:8">
      <c r="A5" s="95"/>
      <c r="B5" s="483" t="s">
        <v>84</v>
      </c>
      <c r="C5" s="484"/>
    </row>
    <row r="6" spans="1:8">
      <c r="A6" s="96">
        <v>1</v>
      </c>
      <c r="B6" s="97" t="s">
        <v>494</v>
      </c>
      <c r="C6" s="98"/>
    </row>
    <row r="7" spans="1:8">
      <c r="A7" s="96">
        <v>2</v>
      </c>
      <c r="B7" s="97" t="s">
        <v>495</v>
      </c>
      <c r="C7" s="98"/>
    </row>
    <row r="8" spans="1:8">
      <c r="A8" s="96">
        <v>3</v>
      </c>
      <c r="B8" s="97" t="s">
        <v>496</v>
      </c>
      <c r="C8" s="98"/>
    </row>
    <row r="9" spans="1:8">
      <c r="A9" s="96">
        <v>4</v>
      </c>
      <c r="B9" s="97" t="s">
        <v>505</v>
      </c>
      <c r="C9" s="98"/>
    </row>
    <row r="10" spans="1:8">
      <c r="A10" s="96">
        <v>5</v>
      </c>
      <c r="B10" s="97" t="s">
        <v>506</v>
      </c>
      <c r="C10" s="98"/>
    </row>
    <row r="11" spans="1:8">
      <c r="A11" s="96">
        <v>6</v>
      </c>
      <c r="B11" s="97"/>
      <c r="C11" s="98"/>
    </row>
    <row r="12" spans="1:8">
      <c r="A12" s="96">
        <v>7</v>
      </c>
      <c r="B12" s="97"/>
      <c r="C12" s="98"/>
      <c r="H12" s="99"/>
    </row>
    <row r="13" spans="1:8">
      <c r="A13" s="96">
        <v>8</v>
      </c>
      <c r="B13" s="97"/>
      <c r="C13" s="98"/>
    </row>
    <row r="14" spans="1:8">
      <c r="A14" s="96">
        <v>9</v>
      </c>
      <c r="B14" s="97"/>
      <c r="C14" s="98"/>
    </row>
    <row r="15" spans="1:8">
      <c r="A15" s="96">
        <v>10</v>
      </c>
      <c r="B15" s="97"/>
      <c r="C15" s="98"/>
    </row>
    <row r="16" spans="1:8">
      <c r="A16" s="96"/>
      <c r="B16" s="485"/>
      <c r="C16" s="486"/>
    </row>
    <row r="17" spans="1:3">
      <c r="A17" s="96"/>
      <c r="B17" s="487" t="s">
        <v>85</v>
      </c>
      <c r="C17" s="488"/>
    </row>
    <row r="18" spans="1:3">
      <c r="A18" s="96">
        <v>1</v>
      </c>
      <c r="B18" s="97" t="s">
        <v>497</v>
      </c>
      <c r="C18" s="100"/>
    </row>
    <row r="19" spans="1:3">
      <c r="A19" s="96">
        <v>2</v>
      </c>
      <c r="B19" s="97" t="s">
        <v>498</v>
      </c>
      <c r="C19" s="100"/>
    </row>
    <row r="20" spans="1:3">
      <c r="A20" s="96">
        <v>3</v>
      </c>
      <c r="B20" s="97" t="s">
        <v>499</v>
      </c>
      <c r="C20" s="100"/>
    </row>
    <row r="21" spans="1:3">
      <c r="A21" s="96">
        <v>4</v>
      </c>
      <c r="B21" s="97" t="s">
        <v>500</v>
      </c>
      <c r="C21" s="100"/>
    </row>
    <row r="22" spans="1:3">
      <c r="A22" s="96">
        <v>5</v>
      </c>
      <c r="B22" s="97" t="s">
        <v>501</v>
      </c>
      <c r="C22" s="100"/>
    </row>
    <row r="23" spans="1:3">
      <c r="A23" s="96">
        <v>6</v>
      </c>
      <c r="B23" s="97"/>
      <c r="C23" s="100"/>
    </row>
    <row r="24" spans="1:3">
      <c r="A24" s="96">
        <v>7</v>
      </c>
      <c r="B24" s="97"/>
      <c r="C24" s="100"/>
    </row>
    <row r="25" spans="1:3">
      <c r="A25" s="96">
        <v>8</v>
      </c>
      <c r="B25" s="97"/>
      <c r="C25" s="100"/>
    </row>
    <row r="26" spans="1:3">
      <c r="A26" s="96">
        <v>9</v>
      </c>
      <c r="B26" s="97"/>
      <c r="C26" s="100"/>
    </row>
    <row r="27" spans="1:3" ht="15.75" customHeight="1">
      <c r="A27" s="96">
        <v>10</v>
      </c>
      <c r="B27" s="97"/>
      <c r="C27" s="101"/>
    </row>
    <row r="28" spans="1:3" ht="15.75" customHeight="1">
      <c r="A28" s="96"/>
      <c r="B28" s="97"/>
      <c r="C28" s="101"/>
    </row>
    <row r="29" spans="1:3" ht="30" customHeight="1">
      <c r="A29" s="96"/>
      <c r="B29" s="487" t="s">
        <v>86</v>
      </c>
      <c r="C29" s="488"/>
    </row>
    <row r="30" spans="1:3">
      <c r="A30" s="96">
        <v>1</v>
      </c>
      <c r="B30" s="97" t="s">
        <v>502</v>
      </c>
      <c r="C30" s="532">
        <v>1</v>
      </c>
    </row>
    <row r="31" spans="1:3" ht="15.75" customHeight="1">
      <c r="A31" s="96"/>
      <c r="B31" s="97"/>
      <c r="C31" s="98"/>
    </row>
    <row r="32" spans="1:3" ht="29.25" customHeight="1">
      <c r="A32" s="96"/>
      <c r="B32" s="487" t="s">
        <v>87</v>
      </c>
      <c r="C32" s="488"/>
    </row>
    <row r="33" spans="1:3">
      <c r="A33" s="96">
        <v>1</v>
      </c>
      <c r="B33" s="97" t="s">
        <v>503</v>
      </c>
      <c r="C33" s="533">
        <v>0.37247516192297903</v>
      </c>
    </row>
    <row r="34" spans="1:3" ht="15" thickBot="1">
      <c r="A34" s="102">
        <v>2</v>
      </c>
      <c r="B34" s="103" t="s">
        <v>504</v>
      </c>
      <c r="C34" s="533">
        <v>0.37247516192297903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1" t="s">
        <v>33</v>
      </c>
      <c r="B1" s="332" t="str">
        <f>'Info '!C2</f>
        <v>JSC " Halyk Bank Georgia"</v>
      </c>
      <c r="C1" s="117"/>
      <c r="D1" s="117"/>
      <c r="E1" s="117"/>
      <c r="F1" s="20"/>
    </row>
    <row r="2" spans="1:7" s="104" customFormat="1" ht="15.75" customHeight="1">
      <c r="A2" s="331" t="s">
        <v>34</v>
      </c>
      <c r="B2" s="529">
        <f>'1. key ratios '!B2</f>
        <v>43465</v>
      </c>
    </row>
    <row r="3" spans="1:7" s="104" customFormat="1" ht="15.75" customHeight="1">
      <c r="A3" s="331"/>
    </row>
    <row r="4" spans="1:7" s="104" customFormat="1" ht="15.75" customHeight="1" thickBot="1">
      <c r="A4" s="333" t="s">
        <v>211</v>
      </c>
      <c r="B4" s="493" t="s">
        <v>357</v>
      </c>
      <c r="C4" s="494"/>
      <c r="D4" s="494"/>
      <c r="E4" s="494"/>
    </row>
    <row r="5" spans="1:7" s="108" customFormat="1" ht="17.45" customHeight="1">
      <c r="A5" s="262"/>
      <c r="B5" s="263"/>
      <c r="C5" s="106" t="s">
        <v>0</v>
      </c>
      <c r="D5" s="106" t="s">
        <v>1</v>
      </c>
      <c r="E5" s="107" t="s">
        <v>2</v>
      </c>
    </row>
    <row r="6" spans="1:7" s="20" customFormat="1" ht="14.45" customHeight="1">
      <c r="A6" s="334"/>
      <c r="B6" s="489" t="s">
        <v>364</v>
      </c>
      <c r="C6" s="489" t="s">
        <v>97</v>
      </c>
      <c r="D6" s="491" t="s">
        <v>210</v>
      </c>
      <c r="E6" s="492"/>
      <c r="G6" s="5"/>
    </row>
    <row r="7" spans="1:7" s="20" customFormat="1" ht="99.6" customHeight="1">
      <c r="A7" s="334"/>
      <c r="B7" s="490"/>
      <c r="C7" s="489"/>
      <c r="D7" s="372" t="s">
        <v>209</v>
      </c>
      <c r="E7" s="373" t="s">
        <v>365</v>
      </c>
      <c r="G7" s="5"/>
    </row>
    <row r="8" spans="1:7">
      <c r="A8" s="335">
        <v>1</v>
      </c>
      <c r="B8" s="374" t="s">
        <v>38</v>
      </c>
      <c r="C8" s="375">
        <v>5401540</v>
      </c>
      <c r="D8" s="375"/>
      <c r="E8" s="376">
        <v>5401540</v>
      </c>
      <c r="F8" s="20"/>
    </row>
    <row r="9" spans="1:7">
      <c r="A9" s="335">
        <v>2</v>
      </c>
      <c r="B9" s="374" t="s">
        <v>39</v>
      </c>
      <c r="C9" s="375">
        <v>30049160</v>
      </c>
      <c r="D9" s="375"/>
      <c r="E9" s="376">
        <v>30049160</v>
      </c>
      <c r="F9" s="20"/>
    </row>
    <row r="10" spans="1:7">
      <c r="A10" s="335">
        <v>3</v>
      </c>
      <c r="B10" s="374" t="s">
        <v>40</v>
      </c>
      <c r="C10" s="375">
        <v>17597106</v>
      </c>
      <c r="D10" s="375"/>
      <c r="E10" s="376">
        <v>17597106</v>
      </c>
      <c r="F10" s="20"/>
    </row>
    <row r="11" spans="1:7">
      <c r="A11" s="335">
        <v>4</v>
      </c>
      <c r="B11" s="374" t="s">
        <v>41</v>
      </c>
      <c r="C11" s="375"/>
      <c r="D11" s="375"/>
      <c r="E11" s="376">
        <v>0</v>
      </c>
      <c r="F11" s="20"/>
    </row>
    <row r="12" spans="1:7">
      <c r="A12" s="335">
        <v>5</v>
      </c>
      <c r="B12" s="374" t="s">
        <v>42</v>
      </c>
      <c r="C12" s="375">
        <v>16216936</v>
      </c>
      <c r="D12" s="375"/>
      <c r="E12" s="376">
        <v>16216936</v>
      </c>
      <c r="F12" s="20"/>
    </row>
    <row r="13" spans="1:7">
      <c r="A13" s="335">
        <v>6.1</v>
      </c>
      <c r="B13" s="377" t="s">
        <v>43</v>
      </c>
      <c r="C13" s="378">
        <v>406012742.56999999</v>
      </c>
      <c r="D13" s="375"/>
      <c r="E13" s="376">
        <v>406012742.56999999</v>
      </c>
      <c r="F13" s="20"/>
    </row>
    <row r="14" spans="1:7">
      <c r="A14" s="335">
        <v>6.2</v>
      </c>
      <c r="B14" s="379" t="s">
        <v>44</v>
      </c>
      <c r="C14" s="378">
        <v>-18814174</v>
      </c>
      <c r="D14" s="375"/>
      <c r="E14" s="376">
        <v>-18814174</v>
      </c>
      <c r="F14" s="20"/>
    </row>
    <row r="15" spans="1:7">
      <c r="A15" s="335">
        <v>6</v>
      </c>
      <c r="B15" s="374" t="s">
        <v>45</v>
      </c>
      <c r="C15" s="375">
        <v>387198568.56999999</v>
      </c>
      <c r="D15" s="375"/>
      <c r="E15" s="376">
        <v>387198568.56999999</v>
      </c>
      <c r="F15" s="20"/>
    </row>
    <row r="16" spans="1:7">
      <c r="A16" s="335">
        <v>7</v>
      </c>
      <c r="B16" s="374" t="s">
        <v>46</v>
      </c>
      <c r="C16" s="375">
        <v>2348283</v>
      </c>
      <c r="D16" s="375"/>
      <c r="E16" s="376">
        <v>2348283</v>
      </c>
      <c r="F16" s="20"/>
    </row>
    <row r="17" spans="1:7">
      <c r="A17" s="335">
        <v>8</v>
      </c>
      <c r="B17" s="374" t="s">
        <v>208</v>
      </c>
      <c r="C17" s="375">
        <v>492146</v>
      </c>
      <c r="D17" s="375"/>
      <c r="E17" s="376">
        <v>492146</v>
      </c>
      <c r="F17" s="336"/>
      <c r="G17" s="111"/>
    </row>
    <row r="18" spans="1:7">
      <c r="A18" s="335">
        <v>9</v>
      </c>
      <c r="B18" s="374" t="s">
        <v>47</v>
      </c>
      <c r="C18" s="375">
        <v>54000</v>
      </c>
      <c r="D18" s="375"/>
      <c r="E18" s="376">
        <v>54000</v>
      </c>
      <c r="F18" s="20"/>
      <c r="G18" s="111"/>
    </row>
    <row r="19" spans="1:7">
      <c r="A19" s="335">
        <v>10</v>
      </c>
      <c r="B19" s="374" t="s">
        <v>48</v>
      </c>
      <c r="C19" s="375">
        <v>16995567</v>
      </c>
      <c r="D19" s="375">
        <v>3751037.0999999996</v>
      </c>
      <c r="E19" s="376">
        <v>13244529.9</v>
      </c>
      <c r="F19" s="20"/>
      <c r="G19" s="111"/>
    </row>
    <row r="20" spans="1:7">
      <c r="A20" s="335">
        <v>11</v>
      </c>
      <c r="B20" s="374" t="s">
        <v>49</v>
      </c>
      <c r="C20" s="375">
        <v>1705012.7700000405</v>
      </c>
      <c r="D20" s="375"/>
      <c r="E20" s="376">
        <v>1705012.7700000405</v>
      </c>
      <c r="F20" s="20"/>
    </row>
    <row r="21" spans="1:7" ht="26.25" thickBot="1">
      <c r="A21" s="205"/>
      <c r="B21" s="337" t="s">
        <v>367</v>
      </c>
      <c r="C21" s="264">
        <f>SUM(C8:C12, C15:C20)</f>
        <v>478058319.34000003</v>
      </c>
      <c r="D21" s="264">
        <f>SUM(D8:D12, D15:D20)</f>
        <v>3751037.0999999996</v>
      </c>
      <c r="E21" s="380">
        <f>SUM(E8:E12, E15:E20)</f>
        <v>474307282.24000001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2"/>
      <c r="F25" s="5"/>
      <c r="G25" s="5"/>
    </row>
    <row r="26" spans="1:7" s="4" customFormat="1">
      <c r="B26" s="112"/>
      <c r="F26" s="5"/>
      <c r="G26" s="5"/>
    </row>
    <row r="27" spans="1:7" s="4" customFormat="1">
      <c r="B27" s="112"/>
      <c r="F27" s="5"/>
      <c r="G27" s="5"/>
    </row>
    <row r="28" spans="1:7" s="4" customFormat="1">
      <c r="B28" s="112"/>
      <c r="F28" s="5"/>
      <c r="G28" s="5"/>
    </row>
    <row r="29" spans="1:7" s="4" customFormat="1">
      <c r="B29" s="112"/>
      <c r="F29" s="5"/>
      <c r="G29" s="5"/>
    </row>
    <row r="30" spans="1:7" s="4" customFormat="1">
      <c r="B30" s="112"/>
      <c r="F30" s="5"/>
      <c r="G30" s="5"/>
    </row>
    <row r="31" spans="1:7" s="4" customFormat="1">
      <c r="B31" s="112"/>
      <c r="F31" s="5"/>
      <c r="G31" s="5"/>
    </row>
    <row r="32" spans="1:7" s="4" customFormat="1">
      <c r="B32" s="112"/>
      <c r="F32" s="5"/>
      <c r="G32" s="5"/>
    </row>
    <row r="33" spans="2:7" s="4" customFormat="1">
      <c r="B33" s="112"/>
      <c r="F33" s="5"/>
      <c r="G33" s="5"/>
    </row>
    <row r="34" spans="2:7" s="4" customFormat="1">
      <c r="B34" s="112"/>
      <c r="F34" s="5"/>
      <c r="G34" s="5"/>
    </row>
    <row r="35" spans="2:7" s="4" customFormat="1">
      <c r="B35" s="112"/>
      <c r="F35" s="5"/>
      <c r="G35" s="5"/>
    </row>
    <row r="36" spans="2:7" s="4" customFormat="1">
      <c r="B36" s="112"/>
      <c r="F36" s="5"/>
      <c r="G36" s="5"/>
    </row>
    <row r="37" spans="2:7" s="4" customFormat="1">
      <c r="B37" s="112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33</v>
      </c>
      <c r="B1" s="4" t="str">
        <f>'Info '!C2</f>
        <v>JSC " Halyk Bank Georgia"</v>
      </c>
    </row>
    <row r="2" spans="1:6" s="104" customFormat="1" ht="15.75" customHeight="1">
      <c r="A2" s="2" t="s">
        <v>34</v>
      </c>
      <c r="B2" s="526">
        <f>'1. key ratios '!B2</f>
        <v>43465</v>
      </c>
      <c r="C2" s="4"/>
      <c r="D2" s="4"/>
      <c r="E2" s="4"/>
      <c r="F2" s="4"/>
    </row>
    <row r="3" spans="1:6" s="104" customFormat="1" ht="15.75" customHeight="1">
      <c r="C3" s="4"/>
      <c r="D3" s="4"/>
      <c r="E3" s="4"/>
      <c r="F3" s="4"/>
    </row>
    <row r="4" spans="1:6" s="104" customFormat="1" ht="13.5" thickBot="1">
      <c r="A4" s="104" t="s">
        <v>88</v>
      </c>
      <c r="B4" s="338" t="s">
        <v>344</v>
      </c>
      <c r="C4" s="105" t="s">
        <v>76</v>
      </c>
      <c r="D4" s="4"/>
      <c r="E4" s="4"/>
      <c r="F4" s="4"/>
    </row>
    <row r="5" spans="1:6">
      <c r="A5" s="269">
        <v>1</v>
      </c>
      <c r="B5" s="339" t="s">
        <v>366</v>
      </c>
      <c r="C5" s="270">
        <f>'7. LI1 '!E21</f>
        <v>474307282.24000001</v>
      </c>
    </row>
    <row r="6" spans="1:6" s="271" customFormat="1">
      <c r="A6" s="113">
        <v>2.1</v>
      </c>
      <c r="B6" s="266" t="s">
        <v>345</v>
      </c>
      <c r="C6" s="193">
        <v>34348768.539999992</v>
      </c>
    </row>
    <row r="7" spans="1:6" s="90" customFormat="1" outlineLevel="1">
      <c r="A7" s="84">
        <v>2.2000000000000002</v>
      </c>
      <c r="B7" s="85" t="s">
        <v>346</v>
      </c>
      <c r="C7" s="272"/>
    </row>
    <row r="8" spans="1:6" s="90" customFormat="1" ht="25.5">
      <c r="A8" s="84">
        <v>3</v>
      </c>
      <c r="B8" s="267" t="s">
        <v>347</v>
      </c>
      <c r="C8" s="273">
        <f>SUM(C5:C7)</f>
        <v>508656050.77999997</v>
      </c>
    </row>
    <row r="9" spans="1:6" s="271" customFormat="1">
      <c r="A9" s="113">
        <v>4</v>
      </c>
      <c r="B9" s="115" t="s">
        <v>91</v>
      </c>
      <c r="C9" s="193">
        <v>6986323</v>
      </c>
    </row>
    <row r="10" spans="1:6" s="90" customFormat="1" outlineLevel="1">
      <c r="A10" s="84">
        <v>5.0999999999999996</v>
      </c>
      <c r="B10" s="85" t="s">
        <v>348</v>
      </c>
      <c r="C10" s="272">
        <v>-16747020.801999994</v>
      </c>
    </row>
    <row r="11" spans="1:6" s="90" customFormat="1" outlineLevel="1">
      <c r="A11" s="84">
        <v>5.2</v>
      </c>
      <c r="B11" s="85" t="s">
        <v>349</v>
      </c>
      <c r="C11" s="272"/>
    </row>
    <row r="12" spans="1:6" s="90" customFormat="1">
      <c r="A12" s="84">
        <v>6</v>
      </c>
      <c r="B12" s="265" t="s">
        <v>90</v>
      </c>
      <c r="C12" s="272"/>
    </row>
    <row r="13" spans="1:6" s="90" customFormat="1" ht="13.5" thickBot="1">
      <c r="A13" s="86">
        <v>7</v>
      </c>
      <c r="B13" s="268" t="s">
        <v>295</v>
      </c>
      <c r="C13" s="274">
        <f>SUM(C8:C12)</f>
        <v>498895352.97799999</v>
      </c>
    </row>
    <row r="15" spans="1:6">
      <c r="A15" s="289"/>
      <c r="B15" s="289"/>
    </row>
    <row r="16" spans="1:6">
      <c r="A16" s="289"/>
      <c r="B16" s="289"/>
    </row>
    <row r="17" spans="1:5" ht="15">
      <c r="A17" s="284"/>
      <c r="B17" s="285"/>
      <c r="C17" s="289"/>
      <c r="D17" s="289"/>
      <c r="E17" s="289"/>
    </row>
    <row r="18" spans="1:5" ht="15">
      <c r="A18" s="290"/>
      <c r="B18" s="291"/>
      <c r="C18" s="289"/>
      <c r="D18" s="289"/>
      <c r="E18" s="289"/>
    </row>
    <row r="19" spans="1:5">
      <c r="A19" s="292"/>
      <c r="B19" s="286"/>
      <c r="C19" s="289"/>
      <c r="D19" s="289"/>
      <c r="E19" s="289"/>
    </row>
    <row r="20" spans="1:5">
      <c r="A20" s="293"/>
      <c r="B20" s="287"/>
      <c r="C20" s="289"/>
      <c r="D20" s="289"/>
      <c r="E20" s="289"/>
    </row>
    <row r="21" spans="1:5">
      <c r="A21" s="293"/>
      <c r="B21" s="291"/>
      <c r="C21" s="289"/>
      <c r="D21" s="289"/>
      <c r="E21" s="289"/>
    </row>
    <row r="22" spans="1:5">
      <c r="A22" s="292"/>
      <c r="B22" s="288"/>
      <c r="C22" s="289"/>
      <c r="D22" s="289"/>
      <c r="E22" s="289"/>
    </row>
    <row r="23" spans="1:5">
      <c r="A23" s="293"/>
      <c r="B23" s="287"/>
      <c r="C23" s="289"/>
      <c r="D23" s="289"/>
      <c r="E23" s="289"/>
    </row>
    <row r="24" spans="1:5">
      <c r="A24" s="293"/>
      <c r="B24" s="287"/>
      <c r="C24" s="289"/>
      <c r="D24" s="289"/>
      <c r="E24" s="289"/>
    </row>
    <row r="25" spans="1:5">
      <c r="A25" s="293"/>
      <c r="B25" s="294"/>
      <c r="C25" s="289"/>
      <c r="D25" s="289"/>
      <c r="E25" s="289"/>
    </row>
    <row r="26" spans="1:5">
      <c r="A26" s="293"/>
      <c r="B26" s="291"/>
      <c r="C26" s="289"/>
      <c r="D26" s="289"/>
      <c r="E26" s="289"/>
    </row>
    <row r="27" spans="1:5">
      <c r="A27" s="289"/>
      <c r="B27" s="295"/>
      <c r="C27" s="289"/>
      <c r="D27" s="289"/>
      <c r="E27" s="289"/>
    </row>
    <row r="28" spans="1:5">
      <c r="A28" s="289"/>
      <c r="B28" s="295"/>
      <c r="C28" s="289"/>
      <c r="D28" s="289"/>
      <c r="E28" s="289"/>
    </row>
    <row r="29" spans="1:5">
      <c r="A29" s="289"/>
      <c r="B29" s="295"/>
      <c r="C29" s="289"/>
      <c r="D29" s="289"/>
      <c r="E29" s="289"/>
    </row>
    <row r="30" spans="1:5">
      <c r="A30" s="289"/>
      <c r="B30" s="295"/>
      <c r="C30" s="289"/>
      <c r="D30" s="289"/>
      <c r="E30" s="289"/>
    </row>
    <row r="31" spans="1:5">
      <c r="A31" s="289"/>
      <c r="B31" s="295"/>
      <c r="C31" s="289"/>
      <c r="D31" s="289"/>
      <c r="E31" s="289"/>
    </row>
    <row r="32" spans="1:5">
      <c r="A32" s="289"/>
      <c r="B32" s="295"/>
      <c r="C32" s="289"/>
      <c r="D32" s="289"/>
      <c r="E32" s="289"/>
    </row>
    <row r="33" spans="1:5">
      <c r="A33" s="289"/>
      <c r="B33" s="295"/>
      <c r="C33" s="289"/>
      <c r="D33" s="289"/>
      <c r="E33" s="28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mKD7PHIBUekpO2MFcSQfueTGdCHB5EQUkfmFw369SYA=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wx0rHWj3/hfcEYtJ4xAXqxnkZjpXxx12SwGOgb7nnwM=</DigestValue>
    </Reference>
  </SignedInfo>
  <SignatureValue>c2hDEts0k5hAqgy8EUFCAY7Co2NnlTJvgCa6ILDm56iv2RHlJEvKvJ0zRoH4voXSf1PiWPvgI5QB
a6+LaTKlIXEL7O/c8YftDNYnWziziDS5qS7DMIe8YHThDtfQgs2KnenUTPjZDg2/yE8VMKsq4LgR
x91VO8b3gDAwLmpyr0W9qjI/qlDHzqwqoieXA3sqZYlylWUwmEhNn/iZU0bDHCUrfWUlu+ByASfg
A+Gp8tSkDRI/+/jeFSR8fl5XwJuGKTlNSDCBRxP9eSSxEoFbCRah5SQSK0QDtaaJWmzSxm22fz7c
an54nHoVf9l14vMqR3zMmDXemEKNNoX6R4cgqg==</SignatureValue>
  <KeyInfo>
    <X509Data>
      <X509Certificate>MIIGSjCCBTKgAwIBAgIKcWKt7QACAAAcxDANBgkqhkiG9w0BAQsFADBKMRIwEAYKCZImiZPyLGQBGRYCZ2UxEzARBgoJkiaJk/IsZAEZFgNuYmcxHzAdBgNVBAMTFk5CRyBDbGFzcyAyIElOVCBTdWIgQ0EwHhcNMTcwMjEzMTEzMzQwWhcNMTkwMjEzMTEzMzQwWjBIMR8wHQYDVQQKExZKU0MgSGFseWsgQmFuayBHZW9yZ2lhMSUwIwYDVQQDExxCSEIgLSBHdWxuYXJhIE1hcnNoYW5pc2h2aWxpMIIBIjANBgkqhkiG9w0BAQEFAAOCAQ8AMIIBCgKCAQEAwD+dDMqm38Zq08U9iiGPURTkGdpOrF50JhT3+MK3fNxjbccWRJJbV3W14gPcBzM+W7Ff+xY99Ubjs1YTCkjJYf3fQ5FlOBctPD4BvHdRu28YnizIDF+0Y44zclh3/+tR+m/43j3GGzmo+SXOQsiId5bRVbl6S4Wix7QNhYz22V8F07W39wExGfyPVwmf2Yn+GQJHFuG+e8ZhfLFmUaCDX/WoTg+spuRqEio4me7mcezTBRcyhDn9okI3OdnnYGPaxel9srfERG3OLXgZ+IAe1gQUeOWtDPqLRyCxkdTJd4sM8DmuRjnf95YBiBMyB5XQUcxmMffDn/JhusMuFDzYyQIDAQABo4IDMjCCAy4wPAYJKwYBBAGCNxUHBC8wLQYlKwYBBAGCNxUI5rJgg431RIaBmQmDuKFKg76EcQSBz5ARhq+eEQIBZAIBGzAdBgNVHSUEFjAUBggrBgEFBQcDAgYIKwYBBQUHAwQwCwYDVR0PBAQDAgeAMCcGCSsGAQQBgjcVCgQaMBgwCgYIKwYBBQUHAwIwCgYIKwYBBQUHAwQwHQYDVR0OBBYEFHdFp+mhTmWGg0kmQeR5Nwk2Eygl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/Dyz9QWa5itDoSuhCHERdy/uPVHdZrq9sjKGOf5BptuTOzkVNBWNPTP/Qd0XminejaiWsa0UACHI7jnBCOhjR6CZYpUYP2c98Or0aANyz55aC0Xck10hgOszgYrYWdycbbFIYc3rtWUGznRIv+wv/XpG2rAR28Cu1meRkxk630r50WVRpDpPW9UFKXzC/dTAjDzTr0nkX2p7xTdnmczjR4HzMzpVqh0yQlaH3CQISmujUOkqBE2M3niuCKJhWqKzURjBbp6RAPhvei7i6ink5VD4IYALZwOvHVaUbjRRfAwiutjR0aJkraaMk6CIjdXl/Sgeo74QcH8qmDYWvOYV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wsZPLgk03kH63Rx576R8vCNWadeF5mObGG0khtTX/UA=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dOQsS5UZ0gTJS+09MKm2DrA7oUbgE8Ugl5bjrGsnnCw=</DigestValue>
      </Reference>
      <Reference URI="/xl/styles.xml?ContentType=application/vnd.openxmlformats-officedocument.spreadsheetml.styles+xml">
        <DigestMethod Algorithm="http://www.w3.org/2001/04/xmlenc#sha256"/>
        <DigestValue>OEzD2tr958YZW1NqyxxnSzoxdc9W7IbEFom1/iHKer8=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EO5jmH8Ds++zbtnxo9uVjaWZ6X1ABgmrsi6D/L0UIhA=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XmZIlRX/W8Uru7hs5R+MBHABFyH4FYzRORcAZdfGIjc=</DigestValue>
      </Reference>
      <Reference URI="/xl/worksheets/sheet10.xml?ContentType=application/vnd.openxmlformats-officedocument.spreadsheetml.worksheet+xml">
        <DigestMethod Algorithm="http://www.w3.org/2001/04/xmlenc#sha256"/>
        <DigestValue>MMAZNQe3wuXQpI2m/OV4w9zr8aWQA7cTd3iSiobRW1c=</DigestValue>
      </Reference>
      <Reference URI="/xl/worksheets/sheet11.xml?ContentType=application/vnd.openxmlformats-officedocument.spreadsheetml.worksheet+xml">
        <DigestMethod Algorithm="http://www.w3.org/2001/04/xmlenc#sha256"/>
        <DigestValue>pQPTHz3kGkDo6P6aHs0YsNFNrUfZp/FfZr9FMTsq/Wk=</DigestValue>
      </Reference>
      <Reference URI="/xl/worksheets/sheet12.xml?ContentType=application/vnd.openxmlformats-officedocument.spreadsheetml.worksheet+xml">
        <DigestMethod Algorithm="http://www.w3.org/2001/04/xmlenc#sha256"/>
        <DigestValue>JpX3ND7iJpMt4XgKj4vPTukg/tkicv4551sq2XLyGa8=</DigestValue>
      </Reference>
      <Reference URI="/xl/worksheets/sheet13.xml?ContentType=application/vnd.openxmlformats-officedocument.spreadsheetml.worksheet+xml">
        <DigestMethod Algorithm="http://www.w3.org/2001/04/xmlenc#sha256"/>
        <DigestValue>AdFY10sc0m98nYEu7OA/tRokQ5MX7aEP83k38sVwpIw=</DigestValue>
      </Reference>
      <Reference URI="/xl/worksheets/sheet14.xml?ContentType=application/vnd.openxmlformats-officedocument.spreadsheetml.worksheet+xml">
        <DigestMethod Algorithm="http://www.w3.org/2001/04/xmlenc#sha256"/>
        <DigestValue>TZ8rsWLwqtL+mWRBv5u6HIZnrykkl9eLMO4VX6N+h6I=</DigestValue>
      </Reference>
      <Reference URI="/xl/worksheets/sheet15.xml?ContentType=application/vnd.openxmlformats-officedocument.spreadsheetml.worksheet+xml">
        <DigestMethod Algorithm="http://www.w3.org/2001/04/xmlenc#sha256"/>
        <DigestValue>iEMSxEfHt6D3GwFnMHDt24PRPK2/VJyf2tFDpHvVDBk=</DigestValue>
      </Reference>
      <Reference URI="/xl/worksheets/sheet16.xml?ContentType=application/vnd.openxmlformats-officedocument.spreadsheetml.worksheet+xml">
        <DigestMethod Algorithm="http://www.w3.org/2001/04/xmlenc#sha256"/>
        <DigestValue>pn8qgVeqW9JqEaKgEZ4KzlBZUVEosXlGy5PYQukCw0g=</DigestValue>
      </Reference>
      <Reference URI="/xl/worksheets/sheet17.xml?ContentType=application/vnd.openxmlformats-officedocument.spreadsheetml.worksheet+xml">
        <DigestMethod Algorithm="http://www.w3.org/2001/04/xmlenc#sha256"/>
        <DigestValue>+fK66dJcU8P2ftak6b1VVMlfpgRlQBdiIJUIoSycNZ0=</DigestValue>
      </Reference>
      <Reference URI="/xl/worksheets/sheet18.xml?ContentType=application/vnd.openxmlformats-officedocument.spreadsheetml.worksheet+xml">
        <DigestMethod Algorithm="http://www.w3.org/2001/04/xmlenc#sha256"/>
        <DigestValue>75QKvbBtcjn0MQHwk/Mlr/1HnBUv8SdcBdB+T+2EOK8=</DigestValue>
      </Reference>
      <Reference URI="/xl/worksheets/sheet2.xml?ContentType=application/vnd.openxmlformats-officedocument.spreadsheetml.worksheet+xml">
        <DigestMethod Algorithm="http://www.w3.org/2001/04/xmlenc#sha256"/>
        <DigestValue>hQfVcKfSCZiUDob6d3QfzU5ZuNdQG8Hx7dzgYMNA4aE=</DigestValue>
      </Reference>
      <Reference URI="/xl/worksheets/sheet3.xml?ContentType=application/vnd.openxmlformats-officedocument.spreadsheetml.worksheet+xml">
        <DigestMethod Algorithm="http://www.w3.org/2001/04/xmlenc#sha256"/>
        <DigestValue>vH5CuJUwAMtPCNZNVgQzoxoRmOxPRt4zY/U1KHZiYEo=</DigestValue>
      </Reference>
      <Reference URI="/xl/worksheets/sheet4.xml?ContentType=application/vnd.openxmlformats-officedocument.spreadsheetml.worksheet+xml">
        <DigestMethod Algorithm="http://www.w3.org/2001/04/xmlenc#sha256"/>
        <DigestValue>2xlSLaiww1TnRjRCQH3qm4pcV9JVrBbmkaMkKzAj/E0=</DigestValue>
      </Reference>
      <Reference URI="/xl/worksheets/sheet5.xml?ContentType=application/vnd.openxmlformats-officedocument.spreadsheetml.worksheet+xml">
        <DigestMethod Algorithm="http://www.w3.org/2001/04/xmlenc#sha256"/>
        <DigestValue>1Z35QhxoDy5MM6H/mqn+Qc7rPRvtjfrXoTjjziv5YVw=</DigestValue>
      </Reference>
      <Reference URI="/xl/worksheets/sheet6.xml?ContentType=application/vnd.openxmlformats-officedocument.spreadsheetml.worksheet+xml">
        <DigestMethod Algorithm="http://www.w3.org/2001/04/xmlenc#sha256"/>
        <DigestValue>+2O4gSvEx9oE89ecaXvQtyay7e5usnuoH2HI23g9pOk=</DigestValue>
      </Reference>
      <Reference URI="/xl/worksheets/sheet7.xml?ContentType=application/vnd.openxmlformats-officedocument.spreadsheetml.worksheet+xml">
        <DigestMethod Algorithm="http://www.w3.org/2001/04/xmlenc#sha256"/>
        <DigestValue>QDVUWn1ufJr6SEHqXwJGxndvHLzkWlNGMfl/6EU0JMw=</DigestValue>
      </Reference>
      <Reference URI="/xl/worksheets/sheet8.xml?ContentType=application/vnd.openxmlformats-officedocument.spreadsheetml.worksheet+xml">
        <DigestMethod Algorithm="http://www.w3.org/2001/04/xmlenc#sha256"/>
        <DigestValue>NgFsfhPC5BFAkb1wdRd/+45PAnR2NyaoQLYNv1YAxAg=</DigestValue>
      </Reference>
      <Reference URI="/xl/worksheets/sheet9.xml?ContentType=application/vnd.openxmlformats-officedocument.spreadsheetml.worksheet+xml">
        <DigestMethod Algorithm="http://www.w3.org/2001/04/xmlenc#sha256"/>
        <DigestValue>v9xFmWNYRawTFMug29a6Hn/qZxGIMSnUABCtnKFs/7s=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2019-01-31T08:17:26Z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2019-01-31T08:17:26Z</xd:SigningTime>
          <xd:SigningCertificate>
            <xd:Cert>
              <xd:CertDigest>
                <DigestMethod Algorithm="http://www.w3.org/2001/04/xmlenc#sha256"/>
                <DigestValue>WABSxdU1OMbVpzMGCd+X1MqFErEtWaO3ig3YUHjXnGA=</DigestValue>
              </xd:CertDigest>
              <xd:IssuerSerial>
                <X509IssuerName>CN=NBG Class 2 INT Sub CA, DC=nbg, DC=ge</X509IssuerName>
                <X509SerialNumber>535447726156840077106372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EsV/cle6sagvEUw+DZ8vqew+rHTV0J3TdOcpA06SaZA=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s96rpvvD1NMvL2xbO6Av7bPPxO+VYS+RvLrf22Cg2xc=</DigestValue>
    </Reference>
  </SignedInfo>
  <SignatureValue>VMmviGxG7aGKBKqAK454WtP/akMbfhR8uIOBIwif+uU9BupfEeCMC8Pt/fXccQ+3EXm4H5evMwLD
o1cJhMHd6TKDreleP1qE2KDhXpGgchwPBnZcBJX7aKA8PCkLOytK6SqQfm1jXegDjgV9TMPyfTld
A7q4GIBmLzh8vly9+3ZE1xcOH4j4y6oHS4yghdhl8fymg6I3tyh2xym24HbP24EV2D9SpX0TLQsG
GNo+OVYxAWleaxwkEb5i6mYgAoULoOJBiEW+ij2vjhBtltovt3gy/wvyx/v3Xzm73qT8TF/fifHM
wWy1DEPlw9qk6kgcd9EIAeGQ7+GtQqnT5dZG/Q==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wsZPLgk03kH63Rx576R8vCNWadeF5mObGG0khtTX/UA=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dOQsS5UZ0gTJS+09MKm2DrA7oUbgE8Ugl5bjrGsnnCw=</DigestValue>
      </Reference>
      <Reference URI="/xl/styles.xml?ContentType=application/vnd.openxmlformats-officedocument.spreadsheetml.styles+xml">
        <DigestMethod Algorithm="http://www.w3.org/2001/04/xmlenc#sha256"/>
        <DigestValue>OEzD2tr958YZW1NqyxxnSzoxdc9W7IbEFom1/iHKer8=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EO5jmH8Ds++zbtnxo9uVjaWZ6X1ABgmrsi6D/L0UIhA=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XmZIlRX/W8Uru7hs5R+MBHABFyH4FYzRORcAZdfGIjc=</DigestValue>
      </Reference>
      <Reference URI="/xl/worksheets/sheet10.xml?ContentType=application/vnd.openxmlformats-officedocument.spreadsheetml.worksheet+xml">
        <DigestMethod Algorithm="http://www.w3.org/2001/04/xmlenc#sha256"/>
        <DigestValue>MMAZNQe3wuXQpI2m/OV4w9zr8aWQA7cTd3iSiobRW1c=</DigestValue>
      </Reference>
      <Reference URI="/xl/worksheets/sheet11.xml?ContentType=application/vnd.openxmlformats-officedocument.spreadsheetml.worksheet+xml">
        <DigestMethod Algorithm="http://www.w3.org/2001/04/xmlenc#sha256"/>
        <DigestValue>pQPTHz3kGkDo6P6aHs0YsNFNrUfZp/FfZr9FMTsq/Wk=</DigestValue>
      </Reference>
      <Reference URI="/xl/worksheets/sheet12.xml?ContentType=application/vnd.openxmlformats-officedocument.spreadsheetml.worksheet+xml">
        <DigestMethod Algorithm="http://www.w3.org/2001/04/xmlenc#sha256"/>
        <DigestValue>JpX3ND7iJpMt4XgKj4vPTukg/tkicv4551sq2XLyGa8=</DigestValue>
      </Reference>
      <Reference URI="/xl/worksheets/sheet13.xml?ContentType=application/vnd.openxmlformats-officedocument.spreadsheetml.worksheet+xml">
        <DigestMethod Algorithm="http://www.w3.org/2001/04/xmlenc#sha256"/>
        <DigestValue>AdFY10sc0m98nYEu7OA/tRokQ5MX7aEP83k38sVwpIw=</DigestValue>
      </Reference>
      <Reference URI="/xl/worksheets/sheet14.xml?ContentType=application/vnd.openxmlformats-officedocument.spreadsheetml.worksheet+xml">
        <DigestMethod Algorithm="http://www.w3.org/2001/04/xmlenc#sha256"/>
        <DigestValue>TZ8rsWLwqtL+mWRBv5u6HIZnrykkl9eLMO4VX6N+h6I=</DigestValue>
      </Reference>
      <Reference URI="/xl/worksheets/sheet15.xml?ContentType=application/vnd.openxmlformats-officedocument.spreadsheetml.worksheet+xml">
        <DigestMethod Algorithm="http://www.w3.org/2001/04/xmlenc#sha256"/>
        <DigestValue>iEMSxEfHt6D3GwFnMHDt24PRPK2/VJyf2tFDpHvVDBk=</DigestValue>
      </Reference>
      <Reference URI="/xl/worksheets/sheet16.xml?ContentType=application/vnd.openxmlformats-officedocument.spreadsheetml.worksheet+xml">
        <DigestMethod Algorithm="http://www.w3.org/2001/04/xmlenc#sha256"/>
        <DigestValue>pn8qgVeqW9JqEaKgEZ4KzlBZUVEosXlGy5PYQukCw0g=</DigestValue>
      </Reference>
      <Reference URI="/xl/worksheets/sheet17.xml?ContentType=application/vnd.openxmlformats-officedocument.spreadsheetml.worksheet+xml">
        <DigestMethod Algorithm="http://www.w3.org/2001/04/xmlenc#sha256"/>
        <DigestValue>+fK66dJcU8P2ftak6b1VVMlfpgRlQBdiIJUIoSycNZ0=</DigestValue>
      </Reference>
      <Reference URI="/xl/worksheets/sheet18.xml?ContentType=application/vnd.openxmlformats-officedocument.spreadsheetml.worksheet+xml">
        <DigestMethod Algorithm="http://www.w3.org/2001/04/xmlenc#sha256"/>
        <DigestValue>75QKvbBtcjn0MQHwk/Mlr/1HnBUv8SdcBdB+T+2EOK8=</DigestValue>
      </Reference>
      <Reference URI="/xl/worksheets/sheet2.xml?ContentType=application/vnd.openxmlformats-officedocument.spreadsheetml.worksheet+xml">
        <DigestMethod Algorithm="http://www.w3.org/2001/04/xmlenc#sha256"/>
        <DigestValue>hQfVcKfSCZiUDob6d3QfzU5ZuNdQG8Hx7dzgYMNA4aE=</DigestValue>
      </Reference>
      <Reference URI="/xl/worksheets/sheet3.xml?ContentType=application/vnd.openxmlformats-officedocument.spreadsheetml.worksheet+xml">
        <DigestMethod Algorithm="http://www.w3.org/2001/04/xmlenc#sha256"/>
        <DigestValue>vH5CuJUwAMtPCNZNVgQzoxoRmOxPRt4zY/U1KHZiYEo=</DigestValue>
      </Reference>
      <Reference URI="/xl/worksheets/sheet4.xml?ContentType=application/vnd.openxmlformats-officedocument.spreadsheetml.worksheet+xml">
        <DigestMethod Algorithm="http://www.w3.org/2001/04/xmlenc#sha256"/>
        <DigestValue>2xlSLaiww1TnRjRCQH3qm4pcV9JVrBbmkaMkKzAj/E0=</DigestValue>
      </Reference>
      <Reference URI="/xl/worksheets/sheet5.xml?ContentType=application/vnd.openxmlformats-officedocument.spreadsheetml.worksheet+xml">
        <DigestMethod Algorithm="http://www.w3.org/2001/04/xmlenc#sha256"/>
        <DigestValue>1Z35QhxoDy5MM6H/mqn+Qc7rPRvtjfrXoTjjziv5YVw=</DigestValue>
      </Reference>
      <Reference URI="/xl/worksheets/sheet6.xml?ContentType=application/vnd.openxmlformats-officedocument.spreadsheetml.worksheet+xml">
        <DigestMethod Algorithm="http://www.w3.org/2001/04/xmlenc#sha256"/>
        <DigestValue>+2O4gSvEx9oE89ecaXvQtyay7e5usnuoH2HI23g9pOk=</DigestValue>
      </Reference>
      <Reference URI="/xl/worksheets/sheet7.xml?ContentType=application/vnd.openxmlformats-officedocument.spreadsheetml.worksheet+xml">
        <DigestMethod Algorithm="http://www.w3.org/2001/04/xmlenc#sha256"/>
        <DigestValue>QDVUWn1ufJr6SEHqXwJGxndvHLzkWlNGMfl/6EU0JMw=</DigestValue>
      </Reference>
      <Reference URI="/xl/worksheets/sheet8.xml?ContentType=application/vnd.openxmlformats-officedocument.spreadsheetml.worksheet+xml">
        <DigestMethod Algorithm="http://www.w3.org/2001/04/xmlenc#sha256"/>
        <DigestValue>NgFsfhPC5BFAkb1wdRd/+45PAnR2NyaoQLYNv1YAxAg=</DigestValue>
      </Reference>
      <Reference URI="/xl/worksheets/sheet9.xml?ContentType=application/vnd.openxmlformats-officedocument.spreadsheetml.worksheet+xml">
        <DigestMethod Algorithm="http://www.w3.org/2001/04/xmlenc#sha256"/>
        <DigestValue>v9xFmWNYRawTFMug29a6Hn/qZxGIMSnUABCtnKFs/7s=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2019-01-31T08:18:02Z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2019-01-31T08:18:02Z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2019-01-31T07:58:06Z</dcterms:modified>
</cp:coreProperties>
</file>